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600" windowHeight="7755" activeTab="3"/>
  </bookViews>
  <sheets>
    <sheet name="EXPRESS CASH " sheetId="8" r:id="rId1"/>
    <sheet name="EXPRESS FUTURE" sheetId="10" r:id="rId2"/>
    <sheet name="EXPRESS OPTION" sheetId="11" r:id="rId3"/>
    <sheet name="EXPRESS MCX " sheetId="12" r:id="rId4"/>
  </sheets>
  <calcPr calcId="124519"/>
</workbook>
</file>

<file path=xl/calcChain.xml><?xml version="1.0" encoding="utf-8"?>
<calcChain xmlns="http://schemas.openxmlformats.org/spreadsheetml/2006/main">
  <c r="C5" i="12"/>
  <c r="J6"/>
  <c r="H6"/>
  <c r="H7"/>
  <c r="J7" s="1"/>
  <c r="L5" i="11"/>
  <c r="J5"/>
  <c r="K5" i="10"/>
  <c r="K6"/>
  <c r="I5"/>
  <c r="J5" i="8"/>
  <c r="H5"/>
  <c r="C5"/>
  <c r="J6"/>
  <c r="C6"/>
  <c r="L6" i="11"/>
  <c r="K6"/>
  <c r="J6"/>
  <c r="I6" i="10"/>
  <c r="C7" i="8"/>
  <c r="H7" s="1"/>
  <c r="J7" s="1"/>
  <c r="C23"/>
  <c r="C22"/>
  <c r="C21"/>
  <c r="C20"/>
  <c r="I20" s="1"/>
  <c r="J20" s="1"/>
  <c r="C19"/>
  <c r="C18"/>
  <c r="C17"/>
  <c r="C16"/>
  <c r="H16" s="1"/>
  <c r="J16" s="1"/>
  <c r="C15"/>
  <c r="C14"/>
  <c r="C13"/>
  <c r="C12"/>
  <c r="H12" s="1"/>
  <c r="J12" s="1"/>
  <c r="C11"/>
  <c r="C10"/>
  <c r="C9"/>
  <c r="H9" s="1"/>
  <c r="J9" s="1"/>
  <c r="C8"/>
  <c r="I8" s="1"/>
  <c r="J9" i="12"/>
  <c r="H9"/>
  <c r="H10"/>
  <c r="J10" s="1"/>
  <c r="L7" i="11"/>
  <c r="J7"/>
  <c r="K7" i="10"/>
  <c r="I7"/>
  <c r="H10" i="8"/>
  <c r="J10" s="1"/>
  <c r="L8" i="11"/>
  <c r="J8"/>
  <c r="I8" i="10"/>
  <c r="K8" s="1"/>
  <c r="I11" i="8"/>
  <c r="H11"/>
  <c r="J11" s="1"/>
  <c r="H13" i="12"/>
  <c r="J13" s="1"/>
  <c r="L9" i="11"/>
  <c r="K9"/>
  <c r="J9"/>
  <c r="K9" i="10"/>
  <c r="I9"/>
  <c r="H13" i="8"/>
  <c r="J13" s="1"/>
  <c r="H11" i="12"/>
  <c r="J11" s="1"/>
  <c r="H14"/>
  <c r="J14" s="1"/>
  <c r="I10" i="10"/>
  <c r="K10" s="1"/>
  <c r="I14" i="8"/>
  <c r="H14"/>
  <c r="I11" i="10"/>
  <c r="K11" s="1"/>
  <c r="I15" i="8"/>
  <c r="J15" s="1"/>
  <c r="H15"/>
  <c r="H15" i="12"/>
  <c r="J15" s="1"/>
  <c r="H17"/>
  <c r="J17" s="1"/>
  <c r="H18"/>
  <c r="J18" s="1"/>
  <c r="L11" i="11"/>
  <c r="K11"/>
  <c r="J11"/>
  <c r="L12"/>
  <c r="J12"/>
  <c r="I12" i="10"/>
  <c r="K12" s="1"/>
  <c r="K13"/>
  <c r="I13"/>
  <c r="H17" i="8"/>
  <c r="J17" s="1"/>
  <c r="I18"/>
  <c r="J18" s="1"/>
  <c r="H18"/>
  <c r="L13" i="11"/>
  <c r="J13"/>
  <c r="L14"/>
  <c r="J14"/>
  <c r="I14" i="10"/>
  <c r="K14" s="1"/>
  <c r="H19" i="8"/>
  <c r="J19" s="1"/>
  <c r="H20"/>
  <c r="C19" i="12"/>
  <c r="H19" s="1"/>
  <c r="J19" s="1"/>
  <c r="H20"/>
  <c r="J20" s="1"/>
  <c r="J21"/>
  <c r="H21"/>
  <c r="I15" i="10"/>
  <c r="K15" s="1"/>
  <c r="H21" i="8"/>
  <c r="J21" s="1"/>
  <c r="H22"/>
  <c r="J22" s="1"/>
  <c r="L15" i="11"/>
  <c r="K15"/>
  <c r="J15"/>
  <c r="I16" i="10"/>
  <c r="K16" s="1"/>
  <c r="H23" i="8"/>
  <c r="J23" s="1"/>
  <c r="C31"/>
  <c r="H24"/>
  <c r="J24" s="1"/>
  <c r="C22" i="12"/>
  <c r="H22" s="1"/>
  <c r="J22" s="1"/>
  <c r="C30"/>
  <c r="H23"/>
  <c r="J23" s="1"/>
  <c r="H24"/>
  <c r="J24" s="1"/>
  <c r="H25"/>
  <c r="J25" s="1"/>
  <c r="H26"/>
  <c r="J26" s="1"/>
  <c r="H27"/>
  <c r="J27" s="1"/>
  <c r="H33"/>
  <c r="J33" s="1"/>
  <c r="H34"/>
  <c r="J34" s="1"/>
  <c r="H35"/>
  <c r="H36"/>
  <c r="J36" s="1"/>
  <c r="H148"/>
  <c r="J148" s="1"/>
  <c r="H147"/>
  <c r="J147" s="1"/>
  <c r="H146"/>
  <c r="J146" s="1"/>
  <c r="H145"/>
  <c r="J145" s="1"/>
  <c r="H144"/>
  <c r="J144" s="1"/>
  <c r="H143"/>
  <c r="J143" s="1"/>
  <c r="I142"/>
  <c r="H142"/>
  <c r="J142" s="1"/>
  <c r="I141"/>
  <c r="H141"/>
  <c r="H140"/>
  <c r="J140" s="1"/>
  <c r="H139"/>
  <c r="J139" s="1"/>
  <c r="H138"/>
  <c r="J138" s="1"/>
  <c r="H137"/>
  <c r="J137" s="1"/>
  <c r="J136"/>
  <c r="I136"/>
  <c r="H136"/>
  <c r="H135"/>
  <c r="J135" s="1"/>
  <c r="H134"/>
  <c r="J134" s="1"/>
  <c r="H132"/>
  <c r="J132" s="1"/>
  <c r="H131"/>
  <c r="J131" s="1"/>
  <c r="H130"/>
  <c r="J130" s="1"/>
  <c r="H129"/>
  <c r="J129" s="1"/>
  <c r="H128"/>
  <c r="J128" s="1"/>
  <c r="H127"/>
  <c r="J127" s="1"/>
  <c r="H126"/>
  <c r="J126" s="1"/>
  <c r="H125"/>
  <c r="J125" s="1"/>
  <c r="H124"/>
  <c r="J124" s="1"/>
  <c r="H123"/>
  <c r="J123" s="1"/>
  <c r="H122"/>
  <c r="J122" s="1"/>
  <c r="H120"/>
  <c r="J120" s="1"/>
  <c r="H118"/>
  <c r="J118" s="1"/>
  <c r="I117"/>
  <c r="J117" s="1"/>
  <c r="H117"/>
  <c r="H116"/>
  <c r="J116" s="1"/>
  <c r="H115"/>
  <c r="J115" s="1"/>
  <c r="H114"/>
  <c r="J114" s="1"/>
  <c r="H113"/>
  <c r="J113" s="1"/>
  <c r="H112"/>
  <c r="J112" s="1"/>
  <c r="H111"/>
  <c r="J111" s="1"/>
  <c r="I110"/>
  <c r="H110"/>
  <c r="H109"/>
  <c r="J109" s="1"/>
  <c r="H108"/>
  <c r="J108" s="1"/>
  <c r="H107"/>
  <c r="J107" s="1"/>
  <c r="H106"/>
  <c r="J106" s="1"/>
  <c r="H105"/>
  <c r="J105" s="1"/>
  <c r="H104"/>
  <c r="J104" s="1"/>
  <c r="H102"/>
  <c r="J102" s="1"/>
  <c r="H101"/>
  <c r="J101" s="1"/>
  <c r="H100"/>
  <c r="J100" s="1"/>
  <c r="I99"/>
  <c r="H99"/>
  <c r="H98"/>
  <c r="J98" s="1"/>
  <c r="H97"/>
  <c r="J97" s="1"/>
  <c r="J96"/>
  <c r="H96"/>
  <c r="H95"/>
  <c r="J95" s="1"/>
  <c r="H94"/>
  <c r="J94" s="1"/>
  <c r="H93"/>
  <c r="J93" s="1"/>
  <c r="H92"/>
  <c r="J92" s="1"/>
  <c r="H91"/>
  <c r="J91" s="1"/>
  <c r="H90"/>
  <c r="J90" s="1"/>
  <c r="H89"/>
  <c r="J89" s="1"/>
  <c r="H88"/>
  <c r="J88" s="1"/>
  <c r="H87"/>
  <c r="J87" s="1"/>
  <c r="H85"/>
  <c r="J85" s="1"/>
  <c r="H84"/>
  <c r="J84" s="1"/>
  <c r="H83"/>
  <c r="J83" s="1"/>
  <c r="H82"/>
  <c r="J82" s="1"/>
  <c r="H81"/>
  <c r="J81" s="1"/>
  <c r="H80"/>
  <c r="J80" s="1"/>
  <c r="J79"/>
  <c r="H79"/>
  <c r="H78"/>
  <c r="J78" s="1"/>
  <c r="H77"/>
  <c r="J77" s="1"/>
  <c r="H75"/>
  <c r="J75" s="1"/>
  <c r="H74"/>
  <c r="J74" s="1"/>
  <c r="H73"/>
  <c r="J73" s="1"/>
  <c r="H72"/>
  <c r="J72" s="1"/>
  <c r="H70"/>
  <c r="J70" s="1"/>
  <c r="H69"/>
  <c r="J69" s="1"/>
  <c r="H68"/>
  <c r="J68" s="1"/>
  <c r="H67"/>
  <c r="J67" s="1"/>
  <c r="H66"/>
  <c r="J66" s="1"/>
  <c r="H64"/>
  <c r="J64" s="1"/>
  <c r="H63"/>
  <c r="J63" s="1"/>
  <c r="H62"/>
  <c r="J62" s="1"/>
  <c r="H61"/>
  <c r="J61" s="1"/>
  <c r="H60"/>
  <c r="J60" s="1"/>
  <c r="H59"/>
  <c r="J59" s="1"/>
  <c r="H58"/>
  <c r="J58" s="1"/>
  <c r="H56"/>
  <c r="J56" s="1"/>
  <c r="H55"/>
  <c r="J55" s="1"/>
  <c r="H54"/>
  <c r="J54" s="1"/>
  <c r="H53"/>
  <c r="J53" s="1"/>
  <c r="H52"/>
  <c r="J52" s="1"/>
  <c r="H51"/>
  <c r="J51" s="1"/>
  <c r="H50"/>
  <c r="J50" s="1"/>
  <c r="H49"/>
  <c r="J49" s="1"/>
  <c r="H48"/>
  <c r="J48" s="1"/>
  <c r="H47"/>
  <c r="J47" s="1"/>
  <c r="H46"/>
  <c r="J46" s="1"/>
  <c r="H45"/>
  <c r="J45" s="1"/>
  <c r="H44"/>
  <c r="J44" s="1"/>
  <c r="J43"/>
  <c r="H43"/>
  <c r="H42"/>
  <c r="J42" s="1"/>
  <c r="H41"/>
  <c r="J41" s="1"/>
  <c r="H40"/>
  <c r="J40" s="1"/>
  <c r="H39"/>
  <c r="J39" s="1"/>
  <c r="H38"/>
  <c r="J38" s="1"/>
  <c r="H32"/>
  <c r="J32" s="1"/>
  <c r="H31"/>
  <c r="J31" s="1"/>
  <c r="J30"/>
  <c r="H29"/>
  <c r="J29" s="1"/>
  <c r="H28"/>
  <c r="J28" s="1"/>
  <c r="K17" i="10"/>
  <c r="I17"/>
  <c r="I25" i="8"/>
  <c r="H25"/>
  <c r="J25" s="1"/>
  <c r="H26"/>
  <c r="J26" s="1"/>
  <c r="K18" i="10"/>
  <c r="I18"/>
  <c r="H27" i="8"/>
  <c r="J27" s="1"/>
  <c r="J99" i="12" l="1"/>
  <c r="J110"/>
  <c r="J141"/>
  <c r="J14" i="8"/>
  <c r="H8"/>
  <c r="J8" s="1"/>
  <c r="J35" i="12"/>
  <c r="C29" i="8"/>
  <c r="H29" s="1"/>
  <c r="I19" i="10"/>
  <c r="K19" s="1"/>
  <c r="J16" i="11"/>
  <c r="L16" s="1"/>
  <c r="I29" i="8" l="1"/>
  <c r="J29" s="1"/>
  <c r="C28"/>
  <c r="I20" i="10"/>
  <c r="K20" s="1"/>
  <c r="I21"/>
  <c r="K21" s="1"/>
  <c r="I22"/>
  <c r="K22" s="1"/>
  <c r="J17" i="11"/>
  <c r="L17" s="1"/>
  <c r="H28" i="8" l="1"/>
  <c r="J28" s="1"/>
  <c r="J18" i="11"/>
  <c r="L18" s="1"/>
  <c r="H31" i="8" l="1"/>
  <c r="K19" i="11"/>
  <c r="J19"/>
  <c r="L19" s="1"/>
  <c r="I31" i="8" l="1"/>
  <c r="J31" s="1"/>
  <c r="C30"/>
  <c r="I23" i="10"/>
  <c r="K23" s="1"/>
  <c r="I24"/>
  <c r="K24" s="1"/>
  <c r="H30" i="8" l="1"/>
  <c r="J30" s="1"/>
  <c r="C32"/>
  <c r="I25" i="10"/>
  <c r="J20" i="11"/>
  <c r="L20" s="1"/>
  <c r="K25" i="10" l="1"/>
  <c r="C34" i="8"/>
  <c r="H34" s="1"/>
  <c r="J34" s="1"/>
  <c r="C33"/>
  <c r="I33" s="1"/>
  <c r="J21" i="11"/>
  <c r="H33" i="8" l="1"/>
  <c r="J33" s="1"/>
  <c r="L21" i="11"/>
  <c r="C36" i="8"/>
  <c r="C38"/>
  <c r="I38" s="1"/>
  <c r="C37"/>
  <c r="J29" i="10"/>
  <c r="I29"/>
  <c r="J28"/>
  <c r="I28"/>
  <c r="K26" i="11"/>
  <c r="J25"/>
  <c r="L25" s="1"/>
  <c r="J24"/>
  <c r="K23"/>
  <c r="J23"/>
  <c r="K28" i="10" l="1"/>
  <c r="H36" i="8"/>
  <c r="J36" s="1"/>
  <c r="H37"/>
  <c r="J37" s="1"/>
  <c r="H38"/>
  <c r="J38" s="1"/>
  <c r="K29" i="10"/>
  <c r="L24" i="11"/>
  <c r="L23"/>
  <c r="C39" i="8"/>
  <c r="H39" s="1"/>
  <c r="J39" s="1"/>
  <c r="I30" i="10"/>
  <c r="K30" s="1"/>
  <c r="J26" i="11" l="1"/>
  <c r="J28"/>
  <c r="L28" s="1"/>
  <c r="J27"/>
  <c r="L27" s="1"/>
  <c r="L26" l="1"/>
  <c r="C42" i="8"/>
  <c r="H42" s="1"/>
  <c r="J42" s="1"/>
  <c r="C41"/>
  <c r="H41" s="1"/>
  <c r="J41" s="1"/>
  <c r="C40"/>
  <c r="H40" s="1"/>
  <c r="J40" s="1"/>
  <c r="I31" i="10"/>
  <c r="K31" s="1"/>
  <c r="J30" i="11"/>
  <c r="L30" s="1"/>
  <c r="J29"/>
  <c r="L29" s="1"/>
  <c r="C44" i="8" l="1"/>
  <c r="H44" s="1"/>
  <c r="C47"/>
  <c r="C46"/>
  <c r="C43"/>
  <c r="C45"/>
  <c r="I33" i="10"/>
  <c r="K33" s="1"/>
  <c r="I32"/>
  <c r="K32" s="1"/>
  <c r="K31" i="11"/>
  <c r="J31"/>
  <c r="J33"/>
  <c r="L33" s="1"/>
  <c r="L31" l="1"/>
  <c r="I44" i="8"/>
  <c r="J44" s="1"/>
  <c r="H43"/>
  <c r="J43" s="1"/>
  <c r="H45"/>
  <c r="J45" s="1"/>
  <c r="I46"/>
  <c r="C48"/>
  <c r="H48" s="1"/>
  <c r="J48" s="1"/>
  <c r="I34" i="10"/>
  <c r="K34" s="1"/>
  <c r="J32" i="11"/>
  <c r="L32" s="1"/>
  <c r="H46" i="8" l="1"/>
  <c r="J46" s="1"/>
  <c r="C49"/>
  <c r="H49" s="1"/>
  <c r="J49" s="1"/>
  <c r="I35" i="10"/>
  <c r="K35" s="1"/>
  <c r="J34" i="11"/>
  <c r="L34" s="1"/>
  <c r="C50" i="8" l="1"/>
  <c r="I50" s="1"/>
  <c r="I37" i="10"/>
  <c r="K37" s="1"/>
  <c r="I36"/>
  <c r="K36" s="1"/>
  <c r="K35" i="11"/>
  <c r="J35"/>
  <c r="L35" s="1"/>
  <c r="H50" i="8" l="1"/>
  <c r="J50" s="1"/>
  <c r="C53"/>
  <c r="I53" s="1"/>
  <c r="C52"/>
  <c r="H52" s="1"/>
  <c r="J52" s="1"/>
  <c r="C51"/>
  <c r="H51" s="1"/>
  <c r="J51" s="1"/>
  <c r="I39" i="10"/>
  <c r="K39" s="1"/>
  <c r="I38"/>
  <c r="K38" s="1"/>
  <c r="J36" i="11"/>
  <c r="L36" s="1"/>
  <c r="H53" i="8" l="1"/>
  <c r="J53" s="1"/>
  <c r="I41" i="10"/>
  <c r="K41" s="1"/>
  <c r="I40"/>
  <c r="K40" s="1"/>
  <c r="J37" i="11"/>
  <c r="L37" s="1"/>
  <c r="J39"/>
  <c r="L39" s="1"/>
  <c r="I42" i="10" l="1"/>
  <c r="K42" s="1"/>
  <c r="J40" i="11"/>
  <c r="L40" s="1"/>
  <c r="C55" i="8"/>
  <c r="H55" s="1"/>
  <c r="J55" s="1"/>
  <c r="C54"/>
  <c r="H54" s="1"/>
  <c r="I54" l="1"/>
  <c r="J54" s="1"/>
  <c r="C57"/>
  <c r="H57" s="1"/>
  <c r="J57" s="1"/>
  <c r="C56"/>
  <c r="H56" s="1"/>
  <c r="J56" s="1"/>
  <c r="I46" i="10"/>
  <c r="K46" s="1"/>
  <c r="I45"/>
  <c r="K45" s="1"/>
  <c r="J42" i="11"/>
  <c r="L42" s="1"/>
  <c r="J41"/>
  <c r="K44"/>
  <c r="J44"/>
  <c r="L44" l="1"/>
  <c r="L41"/>
  <c r="C60" i="8"/>
  <c r="C59"/>
  <c r="C58"/>
  <c r="I48" i="10"/>
  <c r="K48" s="1"/>
  <c r="I47"/>
  <c r="K47" s="1"/>
  <c r="J45" i="11"/>
  <c r="L45" s="1"/>
  <c r="K43"/>
  <c r="J43"/>
  <c r="K46"/>
  <c r="J46"/>
  <c r="L46" s="1"/>
  <c r="L43" l="1"/>
  <c r="H58" i="8"/>
  <c r="J58" s="1"/>
  <c r="H59"/>
  <c r="J59" s="1"/>
  <c r="H60"/>
  <c r="J60" s="1"/>
  <c r="C61"/>
  <c r="I50" i="10"/>
  <c r="K50" s="1"/>
  <c r="H61" i="8" l="1"/>
  <c r="J61" s="1"/>
  <c r="C62"/>
  <c r="I62" s="1"/>
  <c r="I51" i="10"/>
  <c r="K51" s="1"/>
  <c r="K47" i="11"/>
  <c r="J47"/>
  <c r="L47" l="1"/>
  <c r="H62" i="8"/>
  <c r="J62" s="1"/>
  <c r="C64"/>
  <c r="C63"/>
  <c r="H63" s="1"/>
  <c r="J63" s="1"/>
  <c r="I52" i="10"/>
  <c r="K52" s="1"/>
  <c r="I53"/>
  <c r="K53" s="1"/>
  <c r="K48" i="11"/>
  <c r="J48"/>
  <c r="L48" s="1"/>
  <c r="C66" i="8" l="1"/>
  <c r="H66" s="1"/>
  <c r="J66" s="1"/>
  <c r="C65"/>
  <c r="H65" s="1"/>
  <c r="J65" s="1"/>
  <c r="J49" i="11"/>
  <c r="L49" s="1"/>
  <c r="C67" i="8" l="1"/>
  <c r="H67" s="1"/>
  <c r="J67" s="1"/>
  <c r="I54" i="10"/>
  <c r="J50" i="11"/>
  <c r="L50" s="1"/>
  <c r="K54" i="10" l="1"/>
  <c r="C70" i="8"/>
  <c r="C69"/>
  <c r="C68"/>
  <c r="H68" s="1"/>
  <c r="J68" s="1"/>
  <c r="J55" i="10"/>
  <c r="I55"/>
  <c r="J52" i="11"/>
  <c r="L52" s="1"/>
  <c r="J51"/>
  <c r="L51" s="1"/>
  <c r="K55" i="10" l="1"/>
  <c r="J56"/>
  <c r="I56"/>
  <c r="K56" s="1"/>
  <c r="J55" i="11"/>
  <c r="L55" s="1"/>
  <c r="J54"/>
  <c r="L54" s="1"/>
  <c r="C72" i="8"/>
  <c r="C71"/>
  <c r="H72" l="1"/>
  <c r="J72" s="1"/>
  <c r="C74"/>
  <c r="C73"/>
  <c r="C75"/>
  <c r="I58" i="10"/>
  <c r="K58" s="1"/>
  <c r="I57"/>
  <c r="J57" i="11"/>
  <c r="L57" s="1"/>
  <c r="J56"/>
  <c r="L56" s="1"/>
  <c r="H75" i="8" l="1"/>
  <c r="J75" s="1"/>
  <c r="K57" i="10"/>
  <c r="C76" i="8"/>
  <c r="H76" s="1"/>
  <c r="J59" i="10"/>
  <c r="I59"/>
  <c r="J58" i="11"/>
  <c r="L58" s="1"/>
  <c r="K59" i="10" l="1"/>
  <c r="I76" i="8"/>
  <c r="J76" s="1"/>
  <c r="C77"/>
  <c r="I77" s="1"/>
  <c r="I61" i="10"/>
  <c r="K61" s="1"/>
  <c r="I60"/>
  <c r="K60" s="1"/>
  <c r="H77" i="8" l="1"/>
  <c r="J77" s="1"/>
  <c r="J59" i="11"/>
  <c r="L59" s="1"/>
  <c r="C80" i="8" l="1"/>
  <c r="I80" s="1"/>
  <c r="C79"/>
  <c r="I79" s="1"/>
  <c r="H79" l="1"/>
  <c r="J79" s="1"/>
  <c r="H80"/>
  <c r="J80" s="1"/>
  <c r="I63" i="10"/>
  <c r="K61" i="11"/>
  <c r="J61"/>
  <c r="K63" i="10" l="1"/>
  <c r="L61" i="11"/>
  <c r="C82" i="8"/>
  <c r="I82" s="1"/>
  <c r="C81"/>
  <c r="I81" s="1"/>
  <c r="J64" i="10"/>
  <c r="I64"/>
  <c r="J62" i="11"/>
  <c r="L62" s="1"/>
  <c r="K64" i="10" l="1"/>
  <c r="H81" i="8"/>
  <c r="J81" s="1"/>
  <c r="H82"/>
  <c r="J82" s="1"/>
  <c r="C83"/>
  <c r="I83" s="1"/>
  <c r="I66" i="10"/>
  <c r="K66" s="1"/>
  <c r="I65"/>
  <c r="K65" s="1"/>
  <c r="J63" i="11"/>
  <c r="L63" s="1"/>
  <c r="H83" i="8" l="1"/>
  <c r="J83" s="1"/>
  <c r="C84"/>
  <c r="I84" s="1"/>
  <c r="J67" i="10"/>
  <c r="I67"/>
  <c r="J65" i="11"/>
  <c r="L65" s="1"/>
  <c r="J64"/>
  <c r="L64" s="1"/>
  <c r="K67" i="10" l="1"/>
  <c r="H84" i="8"/>
  <c r="J84" s="1"/>
  <c r="J68" i="11"/>
  <c r="L68" l="1"/>
  <c r="K70"/>
  <c r="J69" i="10"/>
  <c r="J68"/>
  <c r="J83" i="11"/>
  <c r="L83" s="1"/>
  <c r="J82"/>
  <c r="L82" s="1"/>
  <c r="J81"/>
  <c r="J80"/>
  <c r="L80" s="1"/>
  <c r="J79"/>
  <c r="L79" s="1"/>
  <c r="J78"/>
  <c r="L78" s="1"/>
  <c r="J77"/>
  <c r="L77" s="1"/>
  <c r="J75"/>
  <c r="L75" s="1"/>
  <c r="J74"/>
  <c r="L74" s="1"/>
  <c r="J73"/>
  <c r="L73" s="1"/>
  <c r="J72"/>
  <c r="L72" s="1"/>
  <c r="J71"/>
  <c r="L71" s="1"/>
  <c r="J70"/>
  <c r="J67"/>
  <c r="L67" s="1"/>
  <c r="J66"/>
  <c r="L66" s="1"/>
  <c r="I89" i="10"/>
  <c r="K89" s="1"/>
  <c r="I81"/>
  <c r="K81" s="1"/>
  <c r="I82"/>
  <c r="K82" s="1"/>
  <c r="I83"/>
  <c r="K83" s="1"/>
  <c r="I85"/>
  <c r="K85" s="1"/>
  <c r="I86"/>
  <c r="K86" s="1"/>
  <c r="I87"/>
  <c r="K87" s="1"/>
  <c r="I88"/>
  <c r="K88" s="1"/>
  <c r="I69"/>
  <c r="K69" s="1"/>
  <c r="I70"/>
  <c r="K70" s="1"/>
  <c r="I71"/>
  <c r="K71" s="1"/>
  <c r="I72"/>
  <c r="K72" s="1"/>
  <c r="I73"/>
  <c r="K73" s="1"/>
  <c r="I74"/>
  <c r="K74" s="1"/>
  <c r="I75"/>
  <c r="K75" s="1"/>
  <c r="I76"/>
  <c r="K76" s="1"/>
  <c r="I77"/>
  <c r="K77" s="1"/>
  <c r="I78"/>
  <c r="K78" s="1"/>
  <c r="I79"/>
  <c r="I68"/>
  <c r="K68" s="1"/>
  <c r="C103" i="8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I85" l="1"/>
  <c r="H85" l="1"/>
  <c r="J85" s="1"/>
  <c r="I86"/>
  <c r="H86" l="1"/>
  <c r="J86" s="1"/>
  <c r="H88"/>
  <c r="J88" s="1"/>
  <c r="I87"/>
  <c r="L70" i="11"/>
  <c r="H87" i="8" l="1"/>
  <c r="J87" s="1"/>
  <c r="I90"/>
  <c r="H90"/>
  <c r="H89"/>
  <c r="J89" s="1"/>
  <c r="J90" l="1"/>
  <c r="H91"/>
  <c r="J91" s="1"/>
  <c r="H94" l="1"/>
  <c r="J94" s="1"/>
  <c r="H93"/>
  <c r="J93" s="1"/>
  <c r="H92"/>
  <c r="J92" s="1"/>
  <c r="H96" l="1"/>
  <c r="J96" s="1"/>
  <c r="H95"/>
  <c r="J95" s="1"/>
  <c r="H97" l="1"/>
  <c r="J97" s="1"/>
  <c r="H98" l="1"/>
  <c r="J98" s="1"/>
  <c r="H99" l="1"/>
  <c r="J99" s="1"/>
  <c r="K81" i="11" l="1"/>
  <c r="L81" s="1"/>
  <c r="H100" i="8" l="1"/>
  <c r="J100" s="1"/>
  <c r="H101" l="1"/>
  <c r="J101" s="1"/>
  <c r="C105"/>
  <c r="H103"/>
  <c r="J103" s="1"/>
  <c r="H102"/>
  <c r="J102" s="1"/>
  <c r="J86" i="11" l="1"/>
  <c r="K85"/>
  <c r="J85"/>
  <c r="L85" s="1"/>
  <c r="K87"/>
  <c r="J87"/>
  <c r="J88"/>
  <c r="K89"/>
  <c r="J89"/>
  <c r="K90"/>
  <c r="J90"/>
  <c r="J91"/>
  <c r="L91" s="1"/>
  <c r="J92"/>
  <c r="L92" s="1"/>
  <c r="I91" i="10"/>
  <c r="K91" s="1"/>
  <c r="I92"/>
  <c r="J93"/>
  <c r="I93"/>
  <c r="J94"/>
  <c r="I94"/>
  <c r="I95"/>
  <c r="K95" s="1"/>
  <c r="I96"/>
  <c r="K96" s="1"/>
  <c r="I97"/>
  <c r="K97" s="1"/>
  <c r="C111" i="8"/>
  <c r="I111" s="1"/>
  <c r="I98" i="10"/>
  <c r="K98" s="1"/>
  <c r="I105" i="8"/>
  <c r="C106"/>
  <c r="I106" s="1"/>
  <c r="C107"/>
  <c r="I107" s="1"/>
  <c r="C108"/>
  <c r="I108" s="1"/>
  <c r="C109"/>
  <c r="I109" s="1"/>
  <c r="C110"/>
  <c r="H110" s="1"/>
  <c r="C112"/>
  <c r="H112" s="1"/>
  <c r="K93" i="10" l="1"/>
  <c r="H109" i="8"/>
  <c r="J109" s="1"/>
  <c r="I110"/>
  <c r="J110" s="1"/>
  <c r="H107"/>
  <c r="J107" s="1"/>
  <c r="H105"/>
  <c r="J105" s="1"/>
  <c r="H111"/>
  <c r="J111" s="1"/>
  <c r="I112"/>
  <c r="J112" s="1"/>
  <c r="H108"/>
  <c r="J108" s="1"/>
  <c r="H106"/>
  <c r="J106" s="1"/>
  <c r="K94" i="10"/>
  <c r="L90" i="11"/>
  <c r="L87"/>
  <c r="L88"/>
  <c r="L86"/>
  <c r="L89"/>
  <c r="K92" i="10"/>
  <c r="C117" i="8"/>
  <c r="I117" s="1"/>
  <c r="C116"/>
  <c r="I116" s="1"/>
  <c r="C115"/>
  <c r="I115" s="1"/>
  <c r="C114"/>
  <c r="I114" s="1"/>
  <c r="C113"/>
  <c r="I113" s="1"/>
  <c r="I101" i="10"/>
  <c r="K101" s="1"/>
  <c r="I100"/>
  <c r="K100" s="1"/>
  <c r="I99"/>
  <c r="K99" s="1"/>
  <c r="K97" i="11"/>
  <c r="J97"/>
  <c r="J96"/>
  <c r="L96" s="1"/>
  <c r="K95"/>
  <c r="J95"/>
  <c r="J94"/>
  <c r="L94" s="1"/>
  <c r="J93"/>
  <c r="L93" s="1"/>
  <c r="H117" i="8" l="1"/>
  <c r="J117" s="1"/>
  <c r="L95" i="11"/>
  <c r="L97"/>
  <c r="H114" i="8"/>
  <c r="J114" s="1"/>
  <c r="H116"/>
  <c r="J116" s="1"/>
  <c r="H113"/>
  <c r="J113" s="1"/>
  <c r="H115"/>
  <c r="J115" s="1"/>
  <c r="K105" i="11"/>
  <c r="J105"/>
  <c r="J104"/>
  <c r="L104" s="1"/>
  <c r="K103"/>
  <c r="J103"/>
  <c r="J102"/>
  <c r="L102" s="1"/>
  <c r="J101"/>
  <c r="L101" s="1"/>
  <c r="J100"/>
  <c r="L100" s="1"/>
  <c r="J98"/>
  <c r="L98" s="1"/>
  <c r="J110" i="10"/>
  <c r="I110"/>
  <c r="I109"/>
  <c r="K109" s="1"/>
  <c r="I108"/>
  <c r="K108" s="1"/>
  <c r="I107"/>
  <c r="K107" s="1"/>
  <c r="J106"/>
  <c r="I106"/>
  <c r="I105"/>
  <c r="K105" s="1"/>
  <c r="I103"/>
  <c r="K103" s="1"/>
  <c r="I102"/>
  <c r="K102" s="1"/>
  <c r="C123" i="8"/>
  <c r="I123" s="1"/>
  <c r="C122"/>
  <c r="I122" s="1"/>
  <c r="C121"/>
  <c r="H121" s="1"/>
  <c r="C119"/>
  <c r="I119" s="1"/>
  <c r="C118"/>
  <c r="I118" s="1"/>
  <c r="L103" i="11" l="1"/>
  <c r="K106" i="10"/>
  <c r="L105" i="11"/>
  <c r="K110" i="10"/>
  <c r="H118" i="8"/>
  <c r="J118" s="1"/>
  <c r="I121"/>
  <c r="J121" s="1"/>
  <c r="H119"/>
  <c r="J119" s="1"/>
  <c r="H122"/>
  <c r="J122" s="1"/>
  <c r="H123"/>
  <c r="J123" s="1"/>
  <c r="K118" i="11" l="1"/>
  <c r="J118"/>
  <c r="L118" l="1"/>
  <c r="J120"/>
  <c r="L120" s="1"/>
  <c r="J119"/>
  <c r="L119" s="1"/>
  <c r="J111"/>
  <c r="L111" s="1"/>
  <c r="J107"/>
  <c r="L107" s="1"/>
  <c r="C134" i="8"/>
  <c r="H134" s="1"/>
  <c r="J134" s="1"/>
  <c r="C133"/>
  <c r="H133" s="1"/>
  <c r="J133" s="1"/>
  <c r="C132"/>
  <c r="H132" s="1"/>
  <c r="J132" s="1"/>
  <c r="C131"/>
  <c r="H131" s="1"/>
  <c r="J131" s="1"/>
  <c r="C130"/>
  <c r="H130" s="1"/>
  <c r="J130" s="1"/>
  <c r="C129"/>
  <c r="H129" s="1"/>
  <c r="J129" s="1"/>
  <c r="C128"/>
  <c r="H128" s="1"/>
  <c r="J128" s="1"/>
  <c r="C127"/>
  <c r="H127" s="1"/>
  <c r="J127" s="1"/>
  <c r="C126"/>
  <c r="H126" s="1"/>
  <c r="J126" s="1"/>
  <c r="C125"/>
  <c r="H125" s="1"/>
  <c r="J125" s="1"/>
  <c r="C124"/>
  <c r="H124" s="1"/>
  <c r="J124" s="1"/>
  <c r="I127" i="10"/>
  <c r="K127" s="1"/>
  <c r="I126"/>
  <c r="K126" s="1"/>
  <c r="I125"/>
  <c r="K125" s="1"/>
  <c r="I124"/>
  <c r="K124" s="1"/>
  <c r="I123"/>
  <c r="K123" s="1"/>
  <c r="I122"/>
  <c r="K122" s="1"/>
  <c r="I121"/>
  <c r="K121" s="1"/>
  <c r="I120"/>
  <c r="K120" s="1"/>
  <c r="I119"/>
  <c r="K119" s="1"/>
  <c r="I118"/>
  <c r="K118" s="1"/>
  <c r="I117"/>
  <c r="K117" s="1"/>
  <c r="I116"/>
  <c r="K116" s="1"/>
  <c r="I115"/>
  <c r="K115" s="1"/>
  <c r="I114"/>
  <c r="K114" s="1"/>
  <c r="I113"/>
  <c r="K113" s="1"/>
  <c r="I112"/>
  <c r="K112" s="1"/>
  <c r="I111"/>
  <c r="K111" s="1"/>
  <c r="J117" i="11"/>
  <c r="J116"/>
  <c r="L116" s="1"/>
  <c r="J115"/>
  <c r="J113"/>
  <c r="L113" s="1"/>
  <c r="J112"/>
  <c r="L112" s="1"/>
  <c r="J110"/>
  <c r="L110" s="1"/>
  <c r="J109"/>
  <c r="L109" s="1"/>
  <c r="J108"/>
  <c r="L108" s="1"/>
  <c r="J106"/>
  <c r="L106" s="1"/>
  <c r="L117" l="1"/>
  <c r="L115"/>
  <c r="I280" i="10"/>
  <c r="K280" s="1"/>
  <c r="J279"/>
  <c r="I279"/>
  <c r="I278"/>
  <c r="K278" s="1"/>
  <c r="J277"/>
  <c r="I277"/>
  <c r="J276"/>
  <c r="I276"/>
  <c r="I275"/>
  <c r="K275" s="1"/>
  <c r="I274"/>
  <c r="K274" s="1"/>
  <c r="I273"/>
  <c r="K273" s="1"/>
  <c r="I272"/>
  <c r="K272" s="1"/>
  <c r="I271"/>
  <c r="K271" s="1"/>
  <c r="I270"/>
  <c r="K270" s="1"/>
  <c r="I269"/>
  <c r="K269" s="1"/>
  <c r="I268"/>
  <c r="K268" s="1"/>
  <c r="I267"/>
  <c r="K267" s="1"/>
  <c r="J266"/>
  <c r="I266"/>
  <c r="I265"/>
  <c r="K265" s="1"/>
  <c r="I264"/>
  <c r="K264" s="1"/>
  <c r="J263"/>
  <c r="I263"/>
  <c r="I262"/>
  <c r="K262" s="1"/>
  <c r="I261"/>
  <c r="K261" s="1"/>
  <c r="I260"/>
  <c r="K260" s="1"/>
  <c r="I259"/>
  <c r="K259" s="1"/>
  <c r="I258"/>
  <c r="K258" s="1"/>
  <c r="I257"/>
  <c r="K257" s="1"/>
  <c r="I256"/>
  <c r="K256" s="1"/>
  <c r="I255"/>
  <c r="K255" s="1"/>
  <c r="I254"/>
  <c r="K254" s="1"/>
  <c r="I253"/>
  <c r="K253" s="1"/>
  <c r="I252"/>
  <c r="K252" s="1"/>
  <c r="I251"/>
  <c r="K251" s="1"/>
  <c r="I250"/>
  <c r="K250" s="1"/>
  <c r="I249"/>
  <c r="K249" s="1"/>
  <c r="I248"/>
  <c r="K248" s="1"/>
  <c r="I247"/>
  <c r="K247" s="1"/>
  <c r="I246"/>
  <c r="K246" s="1"/>
  <c r="J245"/>
  <c r="I245"/>
  <c r="J244"/>
  <c r="I244"/>
  <c r="I243"/>
  <c r="K243" s="1"/>
  <c r="J241"/>
  <c r="I241"/>
  <c r="I240"/>
  <c r="K240" s="1"/>
  <c r="I239"/>
  <c r="K239" s="1"/>
  <c r="I238"/>
  <c r="K238" s="1"/>
  <c r="I237"/>
  <c r="K237" s="1"/>
  <c r="I236"/>
  <c r="K236" s="1"/>
  <c r="I235"/>
  <c r="K235" s="1"/>
  <c r="I234"/>
  <c r="K234" s="1"/>
  <c r="I233"/>
  <c r="K233" s="1"/>
  <c r="I232"/>
  <c r="K232" s="1"/>
  <c r="I231"/>
  <c r="K231" s="1"/>
  <c r="I230"/>
  <c r="K230" s="1"/>
  <c r="I229"/>
  <c r="K229" s="1"/>
  <c r="J228"/>
  <c r="I228"/>
  <c r="I227"/>
  <c r="K227" s="1"/>
  <c r="I226"/>
  <c r="K226" s="1"/>
  <c r="I225"/>
  <c r="K225" s="1"/>
  <c r="J224"/>
  <c r="I224"/>
  <c r="J223"/>
  <c r="I223"/>
  <c r="I222"/>
  <c r="K222" s="1"/>
  <c r="J221"/>
  <c r="I221"/>
  <c r="J220"/>
  <c r="I220"/>
  <c r="I219"/>
  <c r="K219" s="1"/>
  <c r="I218"/>
  <c r="K218" s="1"/>
  <c r="I217"/>
  <c r="K217" s="1"/>
  <c r="I216"/>
  <c r="K216" s="1"/>
  <c r="J215"/>
  <c r="I215"/>
  <c r="I214"/>
  <c r="K214" s="1"/>
  <c r="J213"/>
  <c r="I213"/>
  <c r="I212"/>
  <c r="K212" s="1"/>
  <c r="I211"/>
  <c r="K211" s="1"/>
  <c r="I210"/>
  <c r="K210" s="1"/>
  <c r="I209"/>
  <c r="K209" s="1"/>
  <c r="J208"/>
  <c r="I208"/>
  <c r="I207"/>
  <c r="K207" s="1"/>
  <c r="I206"/>
  <c r="K206" s="1"/>
  <c r="J205"/>
  <c r="I205"/>
  <c r="I204"/>
  <c r="K204" s="1"/>
  <c r="I203"/>
  <c r="K203" s="1"/>
  <c r="I202"/>
  <c r="K202" s="1"/>
  <c r="I201"/>
  <c r="K201" s="1"/>
  <c r="J200"/>
  <c r="I200"/>
  <c r="I199"/>
  <c r="K199" s="1"/>
  <c r="J198"/>
  <c r="I198"/>
  <c r="J197"/>
  <c r="I197"/>
  <c r="J196"/>
  <c r="I196"/>
  <c r="J195"/>
  <c r="I195"/>
  <c r="J194"/>
  <c r="I194"/>
  <c r="J193"/>
  <c r="I193"/>
  <c r="J192"/>
  <c r="I192"/>
  <c r="J191"/>
  <c r="I191"/>
  <c r="J190"/>
  <c r="I190"/>
  <c r="J189"/>
  <c r="I189"/>
  <c r="J188"/>
  <c r="I188"/>
  <c r="J187"/>
  <c r="I187"/>
  <c r="J186"/>
  <c r="I186"/>
  <c r="J185"/>
  <c r="I185"/>
  <c r="J184"/>
  <c r="I184"/>
  <c r="J183"/>
  <c r="I183"/>
  <c r="J182"/>
  <c r="I182"/>
  <c r="J181"/>
  <c r="I181"/>
  <c r="J180"/>
  <c r="I180"/>
  <c r="J179"/>
  <c r="I179"/>
  <c r="J178"/>
  <c r="I178"/>
  <c r="J177"/>
  <c r="I177"/>
  <c r="I176"/>
  <c r="K176" s="1"/>
  <c r="I175"/>
  <c r="K175" s="1"/>
  <c r="I174"/>
  <c r="K174" s="1"/>
  <c r="J173"/>
  <c r="I173"/>
  <c r="J172"/>
  <c r="I172"/>
  <c r="J171"/>
  <c r="I171"/>
  <c r="J170"/>
  <c r="I170"/>
  <c r="J169"/>
  <c r="I169"/>
  <c r="J168"/>
  <c r="I168"/>
  <c r="J167"/>
  <c r="I167"/>
  <c r="J166"/>
  <c r="I166"/>
  <c r="J165"/>
  <c r="I165"/>
  <c r="J164"/>
  <c r="I164"/>
  <c r="I163"/>
  <c r="K163" s="1"/>
  <c r="J162"/>
  <c r="I162"/>
  <c r="J161"/>
  <c r="I161"/>
  <c r="I160"/>
  <c r="K160" s="1"/>
  <c r="I159"/>
  <c r="K159" s="1"/>
  <c r="I158"/>
  <c r="K158" s="1"/>
  <c r="I157"/>
  <c r="K157" s="1"/>
  <c r="I156"/>
  <c r="K156" s="1"/>
  <c r="I155"/>
  <c r="K155" s="1"/>
  <c r="J154"/>
  <c r="I154"/>
  <c r="I153"/>
  <c r="K153" s="1"/>
  <c r="I152"/>
  <c r="K152" s="1"/>
  <c r="I151"/>
  <c r="K151" s="1"/>
  <c r="I150"/>
  <c r="K150" s="1"/>
  <c r="I149"/>
  <c r="K149" s="1"/>
  <c r="J148"/>
  <c r="I148"/>
  <c r="J147"/>
  <c r="I147"/>
  <c r="I146"/>
  <c r="K146" s="1"/>
  <c r="I145"/>
  <c r="K145" s="1"/>
  <c r="I144"/>
  <c r="K144" s="1"/>
  <c r="I143"/>
  <c r="K143" s="1"/>
  <c r="I142"/>
  <c r="K142" s="1"/>
  <c r="I141"/>
  <c r="K141" s="1"/>
  <c r="I140"/>
  <c r="K140" s="1"/>
  <c r="I139"/>
  <c r="K139" s="1"/>
  <c r="I138"/>
  <c r="K138" s="1"/>
  <c r="I137"/>
  <c r="K137" s="1"/>
  <c r="I136"/>
  <c r="K136" s="1"/>
  <c r="I135"/>
  <c r="K135" s="1"/>
  <c r="J134"/>
  <c r="I134"/>
  <c r="I133"/>
  <c r="K133" s="1"/>
  <c r="I132"/>
  <c r="K132" s="1"/>
  <c r="I131"/>
  <c r="K131" s="1"/>
  <c r="I130"/>
  <c r="K130" s="1"/>
  <c r="I129"/>
  <c r="K129" s="1"/>
  <c r="K205" l="1"/>
  <c r="K194"/>
  <c r="K196"/>
  <c r="K195"/>
  <c r="K198"/>
  <c r="K190"/>
  <c r="K208"/>
  <c r="K183"/>
  <c r="K215"/>
  <c r="K134"/>
  <c r="K165"/>
  <c r="K167"/>
  <c r="K169"/>
  <c r="K171"/>
  <c r="K173"/>
  <c r="K178"/>
  <c r="K180"/>
  <c r="K182"/>
  <c r="K186"/>
  <c r="K200"/>
  <c r="K223"/>
  <c r="K164"/>
  <c r="K168"/>
  <c r="K172"/>
  <c r="K177"/>
  <c r="K181"/>
  <c r="K187"/>
  <c r="K277"/>
  <c r="K276"/>
  <c r="K147"/>
  <c r="K161"/>
  <c r="K192"/>
  <c r="K213"/>
  <c r="K263"/>
  <c r="K279"/>
  <c r="K185"/>
  <c r="K221"/>
  <c r="K241"/>
  <c r="K154"/>
  <c r="K162"/>
  <c r="K166"/>
  <c r="K184"/>
  <c r="K189"/>
  <c r="K191"/>
  <c r="K193"/>
  <c r="K220"/>
  <c r="K224"/>
  <c r="K228"/>
  <c r="K245"/>
  <c r="K148"/>
  <c r="K170"/>
  <c r="K179"/>
  <c r="K188"/>
  <c r="K197"/>
  <c r="K244"/>
  <c r="K266"/>
  <c r="C281" i="8"/>
  <c r="I281" s="1"/>
  <c r="C280"/>
  <c r="I280" s="1"/>
  <c r="C279"/>
  <c r="I279" s="1"/>
  <c r="C278"/>
  <c r="I278" s="1"/>
  <c r="C277"/>
  <c r="I277" s="1"/>
  <c r="C276"/>
  <c r="I276" s="1"/>
  <c r="C275"/>
  <c r="I275" s="1"/>
  <c r="C274"/>
  <c r="I274" s="1"/>
  <c r="C273"/>
  <c r="I273" s="1"/>
  <c r="C272"/>
  <c r="I272" s="1"/>
  <c r="C271"/>
  <c r="I271" s="1"/>
  <c r="C270"/>
  <c r="I270" s="1"/>
  <c r="C269"/>
  <c r="I269" s="1"/>
  <c r="C268"/>
  <c r="I268" s="1"/>
  <c r="C267"/>
  <c r="I267" s="1"/>
  <c r="C266"/>
  <c r="I266" s="1"/>
  <c r="C265"/>
  <c r="I265" s="1"/>
  <c r="C264"/>
  <c r="I264" s="1"/>
  <c r="C263"/>
  <c r="I263" s="1"/>
  <c r="C262"/>
  <c r="I262" s="1"/>
  <c r="C261"/>
  <c r="I261" s="1"/>
  <c r="C260"/>
  <c r="I260" s="1"/>
  <c r="C259"/>
  <c r="I259" s="1"/>
  <c r="C258"/>
  <c r="I258" s="1"/>
  <c r="C257"/>
  <c r="I257" s="1"/>
  <c r="C256"/>
  <c r="I256" s="1"/>
  <c r="C255"/>
  <c r="I255" s="1"/>
  <c r="C254"/>
  <c r="I254" s="1"/>
  <c r="C253"/>
  <c r="I253" s="1"/>
  <c r="C252"/>
  <c r="I252" s="1"/>
  <c r="C251"/>
  <c r="I251" s="1"/>
  <c r="C250"/>
  <c r="I250" s="1"/>
  <c r="C249"/>
  <c r="I249" s="1"/>
  <c r="C248"/>
  <c r="I248" s="1"/>
  <c r="C247"/>
  <c r="I247" s="1"/>
  <c r="C246"/>
  <c r="I246" s="1"/>
  <c r="C245"/>
  <c r="I245" s="1"/>
  <c r="C244"/>
  <c r="I244" s="1"/>
  <c r="C243"/>
  <c r="I243" s="1"/>
  <c r="C242"/>
  <c r="I242" s="1"/>
  <c r="C241"/>
  <c r="I241" s="1"/>
  <c r="C240"/>
  <c r="I240" s="1"/>
  <c r="C239"/>
  <c r="I239" s="1"/>
  <c r="C238"/>
  <c r="I238" s="1"/>
  <c r="C237"/>
  <c r="I237" s="1"/>
  <c r="C236"/>
  <c r="I236" s="1"/>
  <c r="C235"/>
  <c r="H235" s="1"/>
  <c r="J235" s="1"/>
  <c r="C234"/>
  <c r="I234" s="1"/>
  <c r="C232"/>
  <c r="I232" s="1"/>
  <c r="C231"/>
  <c r="I231" s="1"/>
  <c r="C230"/>
  <c r="I230" s="1"/>
  <c r="C229"/>
  <c r="I229" s="1"/>
  <c r="C228"/>
  <c r="I228" s="1"/>
  <c r="C227"/>
  <c r="I227" s="1"/>
  <c r="C226"/>
  <c r="I226" s="1"/>
  <c r="C225"/>
  <c r="I225" s="1"/>
  <c r="C224"/>
  <c r="I224" s="1"/>
  <c r="C223"/>
  <c r="I223" s="1"/>
  <c r="C222"/>
  <c r="I222" s="1"/>
  <c r="C221"/>
  <c r="I221" s="1"/>
  <c r="C220"/>
  <c r="I220" s="1"/>
  <c r="C219"/>
  <c r="I219" s="1"/>
  <c r="C218"/>
  <c r="I218" s="1"/>
  <c r="C217"/>
  <c r="I217" s="1"/>
  <c r="C216"/>
  <c r="I216" s="1"/>
  <c r="C215"/>
  <c r="I215" s="1"/>
  <c r="C214"/>
  <c r="I214" s="1"/>
  <c r="C213"/>
  <c r="I213" s="1"/>
  <c r="C212"/>
  <c r="I212" s="1"/>
  <c r="C211"/>
  <c r="I211" s="1"/>
  <c r="C210"/>
  <c r="I210" s="1"/>
  <c r="C209"/>
  <c r="I209" s="1"/>
  <c r="C208"/>
  <c r="I208" s="1"/>
  <c r="C207"/>
  <c r="I207" s="1"/>
  <c r="C206"/>
  <c r="I206" s="1"/>
  <c r="C205"/>
  <c r="I205" s="1"/>
  <c r="C204"/>
  <c r="I204" s="1"/>
  <c r="C203"/>
  <c r="I203" s="1"/>
  <c r="C202"/>
  <c r="I202" s="1"/>
  <c r="C201"/>
  <c r="I201" s="1"/>
  <c r="C200"/>
  <c r="I200" s="1"/>
  <c r="C199"/>
  <c r="I199" s="1"/>
  <c r="C198"/>
  <c r="I198" s="1"/>
  <c r="C197"/>
  <c r="I197" s="1"/>
  <c r="C196"/>
  <c r="I196" s="1"/>
  <c r="C195"/>
  <c r="I195" s="1"/>
  <c r="C194"/>
  <c r="I194" s="1"/>
  <c r="C193"/>
  <c r="I193" s="1"/>
  <c r="C192"/>
  <c r="I192" s="1"/>
  <c r="C191"/>
  <c r="I191" s="1"/>
  <c r="C190"/>
  <c r="I190" s="1"/>
  <c r="C189"/>
  <c r="I189" s="1"/>
  <c r="C188"/>
  <c r="I188" s="1"/>
  <c r="C187"/>
  <c r="I187" s="1"/>
  <c r="C186"/>
  <c r="I186" s="1"/>
  <c r="C185"/>
  <c r="I185" s="1"/>
  <c r="C184"/>
  <c r="I184" s="1"/>
  <c r="C183"/>
  <c r="I183" s="1"/>
  <c r="C182"/>
  <c r="I182" s="1"/>
  <c r="C181"/>
  <c r="I181" s="1"/>
  <c r="C180"/>
  <c r="I180" s="1"/>
  <c r="C179"/>
  <c r="I179" s="1"/>
  <c r="C178"/>
  <c r="I178" s="1"/>
  <c r="C177"/>
  <c r="I177" s="1"/>
  <c r="C176"/>
  <c r="I176" s="1"/>
  <c r="C175"/>
  <c r="I175" s="1"/>
  <c r="C174"/>
  <c r="I174" s="1"/>
  <c r="C173"/>
  <c r="I173" s="1"/>
  <c r="C172"/>
  <c r="I172" s="1"/>
  <c r="C171"/>
  <c r="I171" s="1"/>
  <c r="C170"/>
  <c r="I170" s="1"/>
  <c r="C169"/>
  <c r="I169" s="1"/>
  <c r="C168"/>
  <c r="I168" s="1"/>
  <c r="C167"/>
  <c r="I167" s="1"/>
  <c r="C166"/>
  <c r="I166" s="1"/>
  <c r="C165"/>
  <c r="I165" s="1"/>
  <c r="C164"/>
  <c r="I164" s="1"/>
  <c r="C163"/>
  <c r="I163" s="1"/>
  <c r="C162"/>
  <c r="I162" s="1"/>
  <c r="C161"/>
  <c r="I161" s="1"/>
  <c r="C160"/>
  <c r="I160" s="1"/>
  <c r="C159"/>
  <c r="I159" s="1"/>
  <c r="C158"/>
  <c r="I158" s="1"/>
  <c r="C157"/>
  <c r="I157" s="1"/>
  <c r="C156"/>
  <c r="I156" s="1"/>
  <c r="C155"/>
  <c r="I155" s="1"/>
  <c r="C154"/>
  <c r="I154" s="1"/>
  <c r="C153"/>
  <c r="I153" s="1"/>
  <c r="C152"/>
  <c r="I152" s="1"/>
  <c r="C151"/>
  <c r="I151" s="1"/>
  <c r="C150"/>
  <c r="I150" s="1"/>
  <c r="C149"/>
  <c r="I149" s="1"/>
  <c r="C148"/>
  <c r="I148" s="1"/>
  <c r="C147"/>
  <c r="I147" s="1"/>
  <c r="C146"/>
  <c r="I146" s="1"/>
  <c r="C145"/>
  <c r="I145" s="1"/>
  <c r="C144"/>
  <c r="I144" s="1"/>
  <c r="C143"/>
  <c r="I143" s="1"/>
  <c r="C142"/>
  <c r="I142" s="1"/>
  <c r="C141"/>
  <c r="I141" s="1"/>
  <c r="C140"/>
  <c r="I140" s="1"/>
  <c r="C139"/>
  <c r="I139" s="1"/>
  <c r="C138"/>
  <c r="I138" s="1"/>
  <c r="C137"/>
  <c r="I137" s="1"/>
  <c r="C136"/>
  <c r="I136" s="1"/>
  <c r="H136" l="1"/>
  <c r="H138"/>
  <c r="J138" s="1"/>
  <c r="H140"/>
  <c r="J140" s="1"/>
  <c r="H142"/>
  <c r="J142" s="1"/>
  <c r="H144"/>
  <c r="H146"/>
  <c r="H148"/>
  <c r="J148" s="1"/>
  <c r="H150"/>
  <c r="J150" s="1"/>
  <c r="H152"/>
  <c r="H154"/>
  <c r="H156"/>
  <c r="J156" s="1"/>
  <c r="H158"/>
  <c r="J158" s="1"/>
  <c r="H160"/>
  <c r="H162"/>
  <c r="H164"/>
  <c r="H166"/>
  <c r="J166" s="1"/>
  <c r="H168"/>
  <c r="H170"/>
  <c r="J170" s="1"/>
  <c r="H172"/>
  <c r="J172" s="1"/>
  <c r="H174"/>
  <c r="J174" s="1"/>
  <c r="H176"/>
  <c r="H178"/>
  <c r="H180"/>
  <c r="J180" s="1"/>
  <c r="H182"/>
  <c r="J182" s="1"/>
  <c r="H184"/>
  <c r="H186"/>
  <c r="H188"/>
  <c r="J188" s="1"/>
  <c r="H190"/>
  <c r="J190" s="1"/>
  <c r="H192"/>
  <c r="H194"/>
  <c r="J194" s="1"/>
  <c r="H196"/>
  <c r="J196" s="1"/>
  <c r="H198"/>
  <c r="J198" s="1"/>
  <c r="H200"/>
  <c r="H202"/>
  <c r="J202" s="1"/>
  <c r="H204"/>
  <c r="J204" s="1"/>
  <c r="H206"/>
  <c r="J206" s="1"/>
  <c r="H208"/>
  <c r="H210"/>
  <c r="J210" s="1"/>
  <c r="H212"/>
  <c r="J212" s="1"/>
  <c r="H214"/>
  <c r="J214" s="1"/>
  <c r="H216"/>
  <c r="J216" s="1"/>
  <c r="H218"/>
  <c r="J218" s="1"/>
  <c r="H220"/>
  <c r="J220" s="1"/>
  <c r="H222"/>
  <c r="J222" s="1"/>
  <c r="H224"/>
  <c r="J224" s="1"/>
  <c r="H226"/>
  <c r="J226" s="1"/>
  <c r="H228"/>
  <c r="J228" s="1"/>
  <c r="H230"/>
  <c r="J230" s="1"/>
  <c r="H232"/>
  <c r="J232" s="1"/>
  <c r="H137"/>
  <c r="H139"/>
  <c r="J139" s="1"/>
  <c r="H141"/>
  <c r="J141" s="1"/>
  <c r="H143"/>
  <c r="H145"/>
  <c r="J145" s="1"/>
  <c r="H147"/>
  <c r="J147" s="1"/>
  <c r="H149"/>
  <c r="J149" s="1"/>
  <c r="H151"/>
  <c r="H153"/>
  <c r="H155"/>
  <c r="J155" s="1"/>
  <c r="H157"/>
  <c r="J157" s="1"/>
  <c r="H159"/>
  <c r="H161"/>
  <c r="J161" s="1"/>
  <c r="H163"/>
  <c r="J163" s="1"/>
  <c r="H165"/>
  <c r="J165" s="1"/>
  <c r="H167"/>
  <c r="J167" s="1"/>
  <c r="H169"/>
  <c r="J169" s="1"/>
  <c r="H171"/>
  <c r="J171" s="1"/>
  <c r="H173"/>
  <c r="J173" s="1"/>
  <c r="H175"/>
  <c r="H177"/>
  <c r="J177" s="1"/>
  <c r="H179"/>
  <c r="J179" s="1"/>
  <c r="H181"/>
  <c r="J181" s="1"/>
  <c r="H183"/>
  <c r="H185"/>
  <c r="J185" s="1"/>
  <c r="H187"/>
  <c r="J187" s="1"/>
  <c r="H189"/>
  <c r="J189" s="1"/>
  <c r="H191"/>
  <c r="H193"/>
  <c r="J193" s="1"/>
  <c r="H195"/>
  <c r="J195" s="1"/>
  <c r="H197"/>
  <c r="J197" s="1"/>
  <c r="H199"/>
  <c r="H201"/>
  <c r="J201" s="1"/>
  <c r="H203"/>
  <c r="J203" s="1"/>
  <c r="H205"/>
  <c r="J205" s="1"/>
  <c r="H207"/>
  <c r="H209"/>
  <c r="J209" s="1"/>
  <c r="H211"/>
  <c r="J211" s="1"/>
  <c r="H213"/>
  <c r="J213" s="1"/>
  <c r="H215"/>
  <c r="J215" s="1"/>
  <c r="H217"/>
  <c r="J217" s="1"/>
  <c r="H219"/>
  <c r="J219" s="1"/>
  <c r="H221"/>
  <c r="J221" s="1"/>
  <c r="H223"/>
  <c r="J223" s="1"/>
  <c r="H225"/>
  <c r="J225" s="1"/>
  <c r="H227"/>
  <c r="J227" s="1"/>
  <c r="H229"/>
  <c r="J229" s="1"/>
  <c r="H231"/>
  <c r="J231" s="1"/>
  <c r="H234"/>
  <c r="J234" s="1"/>
  <c r="J136"/>
  <c r="J137"/>
  <c r="J143"/>
  <c r="J144"/>
  <c r="J146"/>
  <c r="J151"/>
  <c r="J152"/>
  <c r="J153"/>
  <c r="J154"/>
  <c r="J159"/>
  <c r="J160"/>
  <c r="J162"/>
  <c r="J164"/>
  <c r="J168"/>
  <c r="J175"/>
  <c r="J176"/>
  <c r="J178"/>
  <c r="J183"/>
  <c r="J184"/>
  <c r="J186"/>
  <c r="J191"/>
  <c r="J192"/>
  <c r="J199"/>
  <c r="J200"/>
  <c r="J207"/>
  <c r="J208"/>
  <c r="H236"/>
  <c r="J236" s="1"/>
  <c r="H237"/>
  <c r="J237" s="1"/>
  <c r="H238"/>
  <c r="J238" s="1"/>
  <c r="H239"/>
  <c r="J239" s="1"/>
  <c r="H240"/>
  <c r="J240" s="1"/>
  <c r="H241"/>
  <c r="J241" s="1"/>
  <c r="H242"/>
  <c r="J242" s="1"/>
  <c r="H243"/>
  <c r="J243" s="1"/>
  <c r="H244"/>
  <c r="J244" s="1"/>
  <c r="H245"/>
  <c r="J245" s="1"/>
  <c r="H246"/>
  <c r="J246" s="1"/>
  <c r="H247"/>
  <c r="J247" s="1"/>
  <c r="H248"/>
  <c r="J248" s="1"/>
  <c r="H249"/>
  <c r="J249" s="1"/>
  <c r="H250"/>
  <c r="J250" s="1"/>
  <c r="H251"/>
  <c r="J251" s="1"/>
  <c r="H252"/>
  <c r="J252" s="1"/>
  <c r="H253"/>
  <c r="J253" s="1"/>
  <c r="H254"/>
  <c r="J254" s="1"/>
  <c r="H255"/>
  <c r="J255" s="1"/>
  <c r="H256"/>
  <c r="J256" s="1"/>
  <c r="H257"/>
  <c r="J257" s="1"/>
  <c r="H258"/>
  <c r="J258" s="1"/>
  <c r="H259"/>
  <c r="J259" s="1"/>
  <c r="H260"/>
  <c r="J260" s="1"/>
  <c r="H261"/>
  <c r="J261" s="1"/>
  <c r="H262"/>
  <c r="J262" s="1"/>
  <c r="H263"/>
  <c r="J263" s="1"/>
  <c r="H264"/>
  <c r="J264" s="1"/>
  <c r="H265"/>
  <c r="J265" s="1"/>
  <c r="H266"/>
  <c r="J266" s="1"/>
  <c r="H267"/>
  <c r="J267" s="1"/>
  <c r="H268"/>
  <c r="J268" s="1"/>
  <c r="H269"/>
  <c r="J269" s="1"/>
  <c r="H270"/>
  <c r="J270" s="1"/>
  <c r="H271"/>
  <c r="J271" s="1"/>
  <c r="H272"/>
  <c r="J272" s="1"/>
  <c r="H273"/>
  <c r="J273" s="1"/>
  <c r="H274"/>
  <c r="J274" s="1"/>
  <c r="H275"/>
  <c r="J275" s="1"/>
  <c r="H276"/>
  <c r="J276" s="1"/>
  <c r="H277"/>
  <c r="J277" s="1"/>
  <c r="H278"/>
  <c r="J278" s="1"/>
  <c r="H279"/>
  <c r="J279" s="1"/>
  <c r="H280"/>
  <c r="J280" s="1"/>
  <c r="H281"/>
  <c r="J281" s="1"/>
</calcChain>
</file>

<file path=xl/comments1.xml><?xml version="1.0" encoding="utf-8"?>
<comments xmlns="http://schemas.openxmlformats.org/spreadsheetml/2006/main">
  <authors>
    <author>deepak</author>
  </authors>
  <commentList>
    <comment ref="F56" authorId="0">
      <text>
        <r>
          <rPr>
            <sz val="9"/>
            <color indexed="81"/>
            <rFont val="Tahoma"/>
            <family val="2"/>
          </rPr>
          <t xml:space="preserve">
sl hit on hold in 18th july </t>
        </r>
      </text>
    </comment>
  </commentList>
</comments>
</file>

<file path=xl/comments2.xml><?xml version="1.0" encoding="utf-8"?>
<comments xmlns="http://schemas.openxmlformats.org/spreadsheetml/2006/main">
  <authors>
    <author>deepak</author>
  </authors>
  <commentList>
    <comment ref="G21" authorId="0">
      <text>
        <r>
          <rPr>
            <sz val="9"/>
            <color indexed="81"/>
            <rFont val="Tahoma"/>
            <family val="2"/>
          </rPr>
          <t xml:space="preserve">
tgt hit on hold </t>
        </r>
      </text>
    </comment>
    <comment ref="G24" authorId="0">
      <text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G33" authorId="0">
      <text>
        <r>
          <rPr>
            <sz val="9"/>
            <color indexed="81"/>
            <rFont val="Tahoma"/>
            <family val="2"/>
          </rPr>
          <t xml:space="preserve">
tgt hit on hold on 26th july </t>
        </r>
      </text>
    </comment>
    <comment ref="G53" authorId="0">
      <text>
        <r>
          <rPr>
            <b/>
            <sz val="9"/>
            <color indexed="81"/>
            <rFont val="Tahoma"/>
            <family val="2"/>
          </rPr>
          <t>ALMOST TGT DONE ON 11TH JULY TGT WAS 2135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58" authorId="0">
      <text>
        <r>
          <rPr>
            <sz val="9"/>
            <color indexed="81"/>
            <rFont val="Tahoma"/>
            <family val="2"/>
          </rPr>
          <t xml:space="preserve">
partial bookd on hold</t>
        </r>
      </text>
    </comment>
    <comment ref="G73" authorId="0">
      <text>
        <r>
          <rPr>
            <b/>
            <sz val="9"/>
            <color indexed="81"/>
            <rFont val="Tahoma"/>
            <family val="2"/>
          </rPr>
          <t>deepak:</t>
        </r>
        <r>
          <rPr>
            <sz val="9"/>
            <color indexed="81"/>
            <rFont val="Tahoma"/>
            <family val="2"/>
          </rPr>
          <t xml:space="preserve">
TGT HIT IN HOLD </t>
        </r>
      </text>
    </comment>
    <comment ref="G81" authorId="0">
      <text>
        <r>
          <rPr>
            <b/>
            <sz val="9"/>
            <color indexed="81"/>
            <rFont val="Tahoma"/>
            <family val="2"/>
          </rPr>
          <t>deepak:</t>
        </r>
        <r>
          <rPr>
            <sz val="9"/>
            <color indexed="81"/>
            <rFont val="Tahoma"/>
            <family val="2"/>
          </rPr>
          <t xml:space="preserve">
SL HIT ON HOLD</t>
        </r>
      </text>
    </comment>
  </commentList>
</comments>
</file>

<file path=xl/comments3.xml><?xml version="1.0" encoding="utf-8"?>
<comments xmlns="http://schemas.openxmlformats.org/spreadsheetml/2006/main">
  <authors>
    <author>deepak</author>
  </authors>
  <commentList>
    <comment ref="H18" authorId="0">
      <text>
        <r>
          <rPr>
            <sz val="9"/>
            <color indexed="81"/>
            <rFont val="Tahoma"/>
            <family val="2"/>
          </rPr>
          <t xml:space="preserve">
tgt hit on 6th july </t>
        </r>
      </text>
    </comment>
    <comment ref="H19" authorId="0">
      <text>
        <r>
          <rPr>
            <sz val="9"/>
            <color indexed="81"/>
            <rFont val="Tahoma"/>
            <family val="2"/>
          </rPr>
          <t xml:space="preserve">
tgt hit on 6th aug </t>
        </r>
      </text>
    </comment>
    <comment ref="H33" authorId="0">
      <text>
        <r>
          <rPr>
            <sz val="9"/>
            <color indexed="81"/>
            <rFont val="Tahoma"/>
            <family val="2"/>
          </rPr>
          <t xml:space="preserve">
sl hit on hold on 26th july </t>
        </r>
      </text>
    </comment>
    <comment ref="I44" authorId="0">
      <text>
        <r>
          <rPr>
            <b/>
            <sz val="9"/>
            <color indexed="81"/>
            <rFont val="Tahoma"/>
            <family val="2"/>
          </rPr>
          <t>tgt hit on hold on 17th july</t>
        </r>
      </text>
    </comment>
    <comment ref="I46" authorId="0">
      <text>
        <r>
          <rPr>
            <b/>
            <sz val="9"/>
            <color indexed="81"/>
            <rFont val="Tahoma"/>
            <family val="2"/>
          </rPr>
          <t>TGT HIT ON 16TH JULY ON HOLD</t>
        </r>
      </text>
    </comment>
    <comment ref="H74" authorId="0">
      <text>
        <r>
          <rPr>
            <sz val="9"/>
            <color indexed="81"/>
            <rFont val="Tahoma"/>
            <family val="2"/>
          </rPr>
          <t xml:space="preserve">
SL HIT ON HOLD</t>
        </r>
      </text>
    </comment>
    <comment ref="H75" authorId="0">
      <text>
        <r>
          <rPr>
            <sz val="9"/>
            <color indexed="81"/>
            <rFont val="Tahoma"/>
            <family val="2"/>
          </rPr>
          <t xml:space="preserve">
SL HIT ON HOLD</t>
        </r>
      </text>
    </comment>
  </commentList>
</comments>
</file>

<file path=xl/sharedStrings.xml><?xml version="1.0" encoding="utf-8"?>
<sst xmlns="http://schemas.openxmlformats.org/spreadsheetml/2006/main" count="2191" uniqueCount="386">
  <si>
    <t>Date</t>
  </si>
  <si>
    <t>SCRIP</t>
  </si>
  <si>
    <t>QTY</t>
  </si>
  <si>
    <t>POSITION</t>
  </si>
  <si>
    <t>RATE</t>
  </si>
  <si>
    <t>TARGET-1</t>
  </si>
  <si>
    <t>TARGET-2</t>
  </si>
  <si>
    <t>P &amp; L</t>
  </si>
  <si>
    <t>LONG</t>
  </si>
  <si>
    <t>CESC</t>
  </si>
  <si>
    <t>KRBL</t>
  </si>
  <si>
    <t>PVR</t>
  </si>
  <si>
    <t>MPHASIS</t>
  </si>
  <si>
    <t>NAUKRI</t>
  </si>
  <si>
    <t>LIBERTSHOE</t>
  </si>
  <si>
    <t>SPARC</t>
  </si>
  <si>
    <t>COROMANDEL</t>
  </si>
  <si>
    <t>KOLTEPATIL</t>
  </si>
  <si>
    <t>GRAPHITE</t>
  </si>
  <si>
    <t>PRESTIGE</t>
  </si>
  <si>
    <t>BUY</t>
  </si>
  <si>
    <t>-</t>
  </si>
  <si>
    <t>IPCALAB(HOLD)</t>
  </si>
  <si>
    <t>KEC</t>
  </si>
  <si>
    <t>SARDAEN</t>
  </si>
  <si>
    <t xml:space="preserve">CENTURYPLY </t>
  </si>
  <si>
    <t>APLLTD</t>
  </si>
  <si>
    <t>TCIEXP</t>
  </si>
  <si>
    <t>AARTIIND</t>
  </si>
  <si>
    <t>HDFCLIFE</t>
  </si>
  <si>
    <t>SUDARSCHEM</t>
  </si>
  <si>
    <t>ZUARI</t>
  </si>
  <si>
    <t>INTELLECT</t>
  </si>
  <si>
    <t>SELL</t>
  </si>
  <si>
    <t xml:space="preserve">VRLLOG </t>
  </si>
  <si>
    <t>RBLBANK</t>
  </si>
  <si>
    <t>PARAGMILK</t>
  </si>
  <si>
    <t>JINDALPOLY</t>
  </si>
  <si>
    <t>DBL</t>
  </si>
  <si>
    <t>EXPRESS CASH</t>
  </si>
  <si>
    <t>RADICO</t>
  </si>
  <si>
    <t>CUB (HNI)</t>
  </si>
  <si>
    <t>SUPREMEIND</t>
  </si>
  <si>
    <t>SPARC(HNI)</t>
  </si>
  <si>
    <t>DEEPAKFERT(HNI)</t>
  </si>
  <si>
    <t>JKIL</t>
  </si>
  <si>
    <t>TAKE</t>
  </si>
  <si>
    <t>SHOBHA</t>
  </si>
  <si>
    <t>JUBLIANT</t>
  </si>
  <si>
    <t>INTELLECT(HNI)</t>
  </si>
  <si>
    <t>AVANDSUGAR</t>
  </si>
  <si>
    <t>MANPASAND(HOLD)</t>
  </si>
  <si>
    <t>VTL (HOLD)</t>
  </si>
  <si>
    <t>LTI</t>
  </si>
  <si>
    <t>VRLLOG</t>
  </si>
  <si>
    <t xml:space="preserve">MHRIL </t>
  </si>
  <si>
    <t>OBEROIRLTY(HNI)</t>
  </si>
  <si>
    <t>ICICIGI</t>
  </si>
  <si>
    <t>BAJELEC(HOLD)</t>
  </si>
  <si>
    <t>JUSTDAIL</t>
  </si>
  <si>
    <t>KANSAINER</t>
  </si>
  <si>
    <t xml:space="preserve">CYIENT </t>
  </si>
  <si>
    <t>LOT SIZE</t>
  </si>
  <si>
    <t>DIVISLAB</t>
  </si>
  <si>
    <t>ATUL</t>
  </si>
  <si>
    <t>LTTS</t>
  </si>
  <si>
    <t>ASTRAL</t>
  </si>
  <si>
    <t>ECLERX</t>
  </si>
  <si>
    <t>M&amp;MFIN</t>
  </si>
  <si>
    <t>NIITTECH</t>
  </si>
  <si>
    <t>DALMIABHA</t>
  </si>
  <si>
    <t>BBL</t>
  </si>
  <si>
    <t>EVEREST</t>
  </si>
  <si>
    <t>TIRUMALCHEM</t>
  </si>
  <si>
    <t>ALKEM</t>
  </si>
  <si>
    <t>TORNTPARHM</t>
  </si>
  <si>
    <t>THERMAX</t>
  </si>
  <si>
    <t>VINATIORGA</t>
  </si>
  <si>
    <t>PFIZER</t>
  </si>
  <si>
    <t>CUMMINSIND</t>
  </si>
  <si>
    <t>CAPF</t>
  </si>
  <si>
    <t>PIFIZER</t>
  </si>
  <si>
    <t>BATAINDIA</t>
  </si>
  <si>
    <t>PNBHOUSING</t>
  </si>
  <si>
    <t>MERCK</t>
  </si>
  <si>
    <t>DIXON</t>
  </si>
  <si>
    <t>NILKAMAL</t>
  </si>
  <si>
    <t>BBTC</t>
  </si>
  <si>
    <t>ABB</t>
  </si>
  <si>
    <t>MONSANTO</t>
  </si>
  <si>
    <t>JKLAXSMI</t>
  </si>
  <si>
    <t>PHONIX</t>
  </si>
  <si>
    <t>IPCALAB</t>
  </si>
  <si>
    <t>GESHIP</t>
  </si>
  <si>
    <t>MOTILALOFSS</t>
  </si>
  <si>
    <t>AUBANK</t>
  </si>
  <si>
    <t>GODREJPROP</t>
  </si>
  <si>
    <t>SOBHA</t>
  </si>
  <si>
    <t>CAPILPOINT</t>
  </si>
  <si>
    <t>BIRLACORP</t>
  </si>
  <si>
    <t>RUPA</t>
  </si>
  <si>
    <t>ZYDUSWELL</t>
  </si>
  <si>
    <t>CARBOUNIV</t>
  </si>
  <si>
    <t>KAJARIACER</t>
  </si>
  <si>
    <t>TATASPONGE</t>
  </si>
  <si>
    <t>DMART</t>
  </si>
  <si>
    <t>ENDURANCE</t>
  </si>
  <si>
    <t>KSCL</t>
  </si>
  <si>
    <t>SYNGENE</t>
  </si>
  <si>
    <t>BAJFINANCE</t>
  </si>
  <si>
    <t>APOLLOHOSP</t>
  </si>
  <si>
    <t>EXPRESS FUTURE</t>
  </si>
  <si>
    <t>HEXAWARE</t>
  </si>
  <si>
    <t>VGUARD</t>
  </si>
  <si>
    <t>INFRATEL</t>
  </si>
  <si>
    <t>COLPAL</t>
  </si>
  <si>
    <t>INDIGO</t>
  </si>
  <si>
    <t>ASIANPAINT</t>
  </si>
  <si>
    <t>PEL</t>
  </si>
  <si>
    <t>AMARAJABATT</t>
  </si>
  <si>
    <t>TATACOMM</t>
  </si>
  <si>
    <t>MCX</t>
  </si>
  <si>
    <t>TORNTPOWER</t>
  </si>
  <si>
    <t>INDIANB</t>
  </si>
  <si>
    <t>BAJFIANNCE</t>
  </si>
  <si>
    <t>AJANTPHARM</t>
  </si>
  <si>
    <t>SIEMENS</t>
  </si>
  <si>
    <t>UBL</t>
  </si>
  <si>
    <t>DABUR</t>
  </si>
  <si>
    <t>TATACHEM</t>
  </si>
  <si>
    <t>TORNTPHARM</t>
  </si>
  <si>
    <t>RECLTD</t>
  </si>
  <si>
    <t>BALKRISHIND</t>
  </si>
  <si>
    <t>OFSS</t>
  </si>
  <si>
    <t>BAJAJAUTO</t>
  </si>
  <si>
    <t>L&amp;TFH</t>
  </si>
  <si>
    <t>TATAMTRDVR</t>
  </si>
  <si>
    <t>BRITANNIA</t>
  </si>
  <si>
    <t>UPL</t>
  </si>
  <si>
    <t>MINDTREE</t>
  </si>
  <si>
    <t>GODFRYPHLP</t>
  </si>
  <si>
    <t>RAYMOND</t>
  </si>
  <si>
    <t>BATA INDIA</t>
  </si>
  <si>
    <t>MCDOWELL</t>
  </si>
  <si>
    <t>ESCORTS</t>
  </si>
  <si>
    <t>LT</t>
  </si>
  <si>
    <t xml:space="preserve">TATAELXSI </t>
  </si>
  <si>
    <t xml:space="preserve">PIDILITIND </t>
  </si>
  <si>
    <t>RELIANCE</t>
  </si>
  <si>
    <t xml:space="preserve">CHOLAFIN </t>
  </si>
  <si>
    <t>HDFC</t>
  </si>
  <si>
    <t>MFSL</t>
  </si>
  <si>
    <t>IGL</t>
  </si>
  <si>
    <t>BAJAJFIANCE</t>
  </si>
  <si>
    <t>GRASIM</t>
  </si>
  <si>
    <t>LICHSGFIN</t>
  </si>
  <si>
    <t>DHFL</t>
  </si>
  <si>
    <t>GODREJCP</t>
  </si>
  <si>
    <t>SUNTV</t>
  </si>
  <si>
    <t>TECHM</t>
  </si>
  <si>
    <t>KPIT</t>
  </si>
  <si>
    <t>CENTURYTEX</t>
  </si>
  <si>
    <t>ULTRACEMCO</t>
  </si>
  <si>
    <t>TITAN</t>
  </si>
  <si>
    <t>ONGC</t>
  </si>
  <si>
    <t>EXIDEIND</t>
  </si>
  <si>
    <t>KOTAKBANK</t>
  </si>
  <si>
    <t>BAJAJFINSV</t>
  </si>
  <si>
    <t>SHORT</t>
  </si>
  <si>
    <t xml:space="preserve">WOCKPHARMA </t>
  </si>
  <si>
    <t>NBCC</t>
  </si>
  <si>
    <t>MCDOWELL-N</t>
  </si>
  <si>
    <t>EXCORTS</t>
  </si>
  <si>
    <t xml:space="preserve">BIOCON </t>
  </si>
  <si>
    <t>APOLLOTYRE</t>
  </si>
  <si>
    <t xml:space="preserve">IBULHSGFIN </t>
  </si>
  <si>
    <t xml:space="preserve">ASHOKLEY </t>
  </si>
  <si>
    <t>PTC</t>
  </si>
  <si>
    <t xml:space="preserve">INFY </t>
  </si>
  <si>
    <t>INFY</t>
  </si>
  <si>
    <t>JUBLFOOD</t>
  </si>
  <si>
    <t xml:space="preserve">M&amp;M </t>
  </si>
  <si>
    <t xml:space="preserve">TITAN </t>
  </si>
  <si>
    <t xml:space="preserve">AUROPHARMA </t>
  </si>
  <si>
    <t xml:space="preserve">POWERGRID </t>
  </si>
  <si>
    <t>MRPL</t>
  </si>
  <si>
    <t xml:space="preserve">INDIACEM </t>
  </si>
  <si>
    <t xml:space="preserve">M&amp;MFIN </t>
  </si>
  <si>
    <t>HINDZINC</t>
  </si>
  <si>
    <t xml:space="preserve">RAYMOND </t>
  </si>
  <si>
    <t xml:space="preserve">JUSTDIAL </t>
  </si>
  <si>
    <t xml:space="preserve">ONGC </t>
  </si>
  <si>
    <t xml:space="preserve">BATA INDIA </t>
  </si>
  <si>
    <t>PFC</t>
  </si>
  <si>
    <t>CANFINHOME</t>
  </si>
  <si>
    <t xml:space="preserve">BAJAJ-AUTO </t>
  </si>
  <si>
    <t xml:space="preserve">EXPRESS OPTION </t>
  </si>
  <si>
    <t>STRIKE PRICE</t>
  </si>
  <si>
    <t>CE/PE</t>
  </si>
  <si>
    <t xml:space="preserve">RATE </t>
  </si>
  <si>
    <t xml:space="preserve"> </t>
  </si>
  <si>
    <t>LUPIN</t>
  </si>
  <si>
    <t>CE</t>
  </si>
  <si>
    <t>PE</t>
  </si>
  <si>
    <t>DLF</t>
  </si>
  <si>
    <t>BHARTIARTL</t>
  </si>
  <si>
    <t>PNB</t>
  </si>
  <si>
    <t>ADANIPORTS</t>
  </si>
  <si>
    <t>ICICIBANK</t>
  </si>
  <si>
    <t>CANBK</t>
  </si>
  <si>
    <t>AMBUAJCEM</t>
  </si>
  <si>
    <t>ASHOKLEY</t>
  </si>
  <si>
    <t>INDUSINBK</t>
  </si>
  <si>
    <t>HINDUNILVR</t>
  </si>
  <si>
    <t>AUROPHARMA</t>
  </si>
  <si>
    <t>SUNPHARMA</t>
  </si>
  <si>
    <t xml:space="preserve">SUNTV </t>
  </si>
  <si>
    <t>M&amp;M</t>
  </si>
  <si>
    <t>IRB</t>
  </si>
  <si>
    <t>AXISBANK</t>
  </si>
  <si>
    <t>GAIL</t>
  </si>
  <si>
    <t>NCC</t>
  </si>
  <si>
    <t>TATAMOTORS</t>
  </si>
  <si>
    <t>BANKINDIA</t>
  </si>
  <si>
    <t>JINDALSTEL</t>
  </si>
  <si>
    <t>BIOCON</t>
  </si>
  <si>
    <t>RELCAPITAL</t>
  </si>
  <si>
    <t>GRANUELS</t>
  </si>
  <si>
    <t>CALL</t>
  </si>
  <si>
    <t>TATASTEEL</t>
  </si>
  <si>
    <t>WIPRO</t>
  </si>
  <si>
    <t>PUT</t>
  </si>
  <si>
    <t>JSWSTEEL</t>
  </si>
  <si>
    <t>MOTHERSUMI</t>
  </si>
  <si>
    <t>INDIACEM</t>
  </si>
  <si>
    <t>SRF</t>
  </si>
  <si>
    <t xml:space="preserve">UPL </t>
  </si>
  <si>
    <t>RELINFRA</t>
  </si>
  <si>
    <t>YESBANK</t>
  </si>
  <si>
    <t>DRREDDY</t>
  </si>
  <si>
    <t>NIITECH</t>
  </si>
  <si>
    <t>NATIONALUM</t>
  </si>
  <si>
    <t>BHEL</t>
  </si>
  <si>
    <t>SAIL</t>
  </si>
  <si>
    <t xml:space="preserve">DLF </t>
  </si>
  <si>
    <t>STAR</t>
  </si>
  <si>
    <t xml:space="preserve">HAVELLS </t>
  </si>
  <si>
    <t xml:space="preserve">TATA MOTORS </t>
  </si>
  <si>
    <t>BAJFIN</t>
  </si>
  <si>
    <t xml:space="preserve">VEDL </t>
  </si>
  <si>
    <t xml:space="preserve">JINDALSTEL </t>
  </si>
  <si>
    <t xml:space="preserve">BPCL </t>
  </si>
  <si>
    <t xml:space="preserve">PUT </t>
  </si>
  <si>
    <t xml:space="preserve">RELIANCE </t>
  </si>
  <si>
    <t xml:space="preserve">HINDPETRO </t>
  </si>
  <si>
    <t xml:space="preserve">JSWSTEEL </t>
  </si>
  <si>
    <t>NOT EXECUTED</t>
  </si>
  <si>
    <t xml:space="preserve">GAIL </t>
  </si>
  <si>
    <t xml:space="preserve">UBL </t>
  </si>
  <si>
    <t xml:space="preserve">BEML </t>
  </si>
  <si>
    <t xml:space="preserve">SRF </t>
  </si>
  <si>
    <t xml:space="preserve">SRTRANSFIN </t>
  </si>
  <si>
    <t xml:space="preserve">DISHTV </t>
  </si>
  <si>
    <t xml:space="preserve">PVR </t>
  </si>
  <si>
    <t>JUSTDIAL</t>
  </si>
  <si>
    <t xml:space="preserve">BHEL </t>
  </si>
  <si>
    <t xml:space="preserve">FEDERAL BANK </t>
  </si>
  <si>
    <t xml:space="preserve">ICICI BANK </t>
  </si>
  <si>
    <t xml:space="preserve">YES BANK </t>
  </si>
  <si>
    <t>SBIN</t>
  </si>
  <si>
    <t>BANK BARODA</t>
  </si>
  <si>
    <t>BANK INDIA</t>
  </si>
  <si>
    <t xml:space="preserve">SBIN </t>
  </si>
  <si>
    <t>KAJARCER</t>
  </si>
  <si>
    <t>IBULHSGFIN</t>
  </si>
  <si>
    <t>CONCOR</t>
  </si>
  <si>
    <t>HCLTECH</t>
  </si>
  <si>
    <t>CHOLAFIN</t>
  </si>
  <si>
    <t>HDFCBANK</t>
  </si>
  <si>
    <t>NTPC</t>
  </si>
  <si>
    <t>MARICO</t>
  </si>
  <si>
    <t>TVSMOTOR</t>
  </si>
  <si>
    <t>BEML</t>
  </si>
  <si>
    <t>HAVELLS</t>
  </si>
  <si>
    <t>CIPLA</t>
  </si>
  <si>
    <t>BANKBARODA</t>
  </si>
  <si>
    <t>BPCL</t>
  </si>
  <si>
    <t xml:space="preserve">IRB </t>
  </si>
  <si>
    <t xml:space="preserve">IBVENTURES </t>
  </si>
  <si>
    <t xml:space="preserve">CENTURYTEXTILE </t>
  </si>
  <si>
    <t xml:space="preserve">TATA GLOBAL </t>
  </si>
  <si>
    <t xml:space="preserve">KSCL </t>
  </si>
  <si>
    <t xml:space="preserve">ITC </t>
  </si>
  <si>
    <t xml:space="preserve">HCLTECH </t>
  </si>
  <si>
    <t xml:space="preserve">NOT EXECUTED </t>
  </si>
  <si>
    <t>AMARAJABAT</t>
  </si>
  <si>
    <t xml:space="preserve">ZEEL </t>
  </si>
  <si>
    <t xml:space="preserve">JETAIRWAYS </t>
  </si>
  <si>
    <t>GSFC</t>
  </si>
  <si>
    <t xml:space="preserve">CANFINHOME </t>
  </si>
  <si>
    <t xml:space="preserve">ADANIPORTS </t>
  </si>
  <si>
    <t xml:space="preserve">TATASPONGE </t>
  </si>
  <si>
    <t xml:space="preserve">MGL </t>
  </si>
  <si>
    <t xml:space="preserve">RBL BANK </t>
  </si>
  <si>
    <t xml:space="preserve">GRAPHITE </t>
  </si>
  <si>
    <t xml:space="preserve">BALKRISIND </t>
  </si>
  <si>
    <t xml:space="preserve">GODREJIND </t>
  </si>
  <si>
    <t xml:space="preserve">ADANIENT </t>
  </si>
  <si>
    <t xml:space="preserve">BHARTIARTL </t>
  </si>
  <si>
    <t>HINDALCO</t>
  </si>
  <si>
    <t xml:space="preserve">MCDOWELL-N </t>
  </si>
  <si>
    <t xml:space="preserve">CHENNPETRO </t>
  </si>
  <si>
    <t xml:space="preserve">BANK BARODA </t>
  </si>
  <si>
    <t>TOTAL LOTS</t>
  </si>
  <si>
    <t>PROFIT-1</t>
  </si>
  <si>
    <t>PROFIT-2</t>
  </si>
  <si>
    <t xml:space="preserve">COAL INDIA </t>
  </si>
  <si>
    <t xml:space="preserve">AXIS BANK </t>
  </si>
  <si>
    <t xml:space="preserve">IGL </t>
  </si>
  <si>
    <t xml:space="preserve">PETRONET </t>
  </si>
  <si>
    <t>BEL</t>
  </si>
  <si>
    <t xml:space="preserve">KAJARAICER </t>
  </si>
  <si>
    <t>GSPL</t>
  </si>
  <si>
    <t xml:space="preserve">APOLLOTYRE </t>
  </si>
  <si>
    <t xml:space="preserve">SUNPHARMA </t>
  </si>
  <si>
    <t xml:space="preserve">ESCORTS </t>
  </si>
  <si>
    <t xml:space="preserve">CANBK </t>
  </si>
  <si>
    <t xml:space="preserve">BHARATFORG </t>
  </si>
  <si>
    <t xml:space="preserve">TORNTPOWER </t>
  </si>
  <si>
    <t xml:space="preserve">DHFL </t>
  </si>
  <si>
    <t xml:space="preserve">LT </t>
  </si>
  <si>
    <t xml:space="preserve">HINDALCO </t>
  </si>
  <si>
    <t xml:space="preserve">PEL </t>
  </si>
  <si>
    <t xml:space="preserve">CADILAHC </t>
  </si>
  <si>
    <t xml:space="preserve">MARICO </t>
  </si>
  <si>
    <t>TCS</t>
  </si>
  <si>
    <t xml:space="preserve">APLLTD </t>
  </si>
  <si>
    <t>MUTHOOTFIN</t>
  </si>
  <si>
    <t xml:space="preserve">STAR </t>
  </si>
  <si>
    <t xml:space="preserve">MUTHOOTFIN </t>
  </si>
  <si>
    <t xml:space="preserve">MFSL </t>
  </si>
  <si>
    <t xml:space="preserve">COLPAL </t>
  </si>
  <si>
    <t xml:space="preserve">CROMPTON </t>
  </si>
  <si>
    <t xml:space="preserve">RECLTD </t>
  </si>
  <si>
    <t xml:space="preserve">BRITANNIA </t>
  </si>
  <si>
    <t xml:space="preserve">WABAG </t>
  </si>
  <si>
    <t xml:space="preserve">DCB BANK </t>
  </si>
  <si>
    <t xml:space="preserve">NCC </t>
  </si>
  <si>
    <t xml:space="preserve">MCX </t>
  </si>
  <si>
    <t xml:space="preserve">TORNTPHARMA </t>
  </si>
  <si>
    <t>OIL</t>
  </si>
  <si>
    <t xml:space="preserve">COST EXIT </t>
  </si>
  <si>
    <t xml:space="preserve">INFRATEL </t>
  </si>
  <si>
    <t xml:space="preserve">OBEROIRLTY </t>
  </si>
  <si>
    <t xml:space="preserve">INDIGO </t>
  </si>
  <si>
    <t xml:space="preserve">BERGEPAINT </t>
  </si>
  <si>
    <t xml:space="preserve">BEL </t>
  </si>
  <si>
    <t xml:space="preserve">BAJFIN </t>
  </si>
  <si>
    <t xml:space="preserve">HEXAWARE </t>
  </si>
  <si>
    <t xml:space="preserve">AMBUJACEM </t>
  </si>
  <si>
    <t xml:space="preserve">WIPRO </t>
  </si>
  <si>
    <t xml:space="preserve">EXIDEIND </t>
  </si>
  <si>
    <t>ZINC</t>
  </si>
  <si>
    <t>NATURAL-GAS</t>
  </si>
  <si>
    <t>LEAD</t>
  </si>
  <si>
    <t>GOLD</t>
  </si>
  <si>
    <t xml:space="preserve">LEAD </t>
  </si>
  <si>
    <t>ALUMINIUM</t>
  </si>
  <si>
    <t xml:space="preserve">ZINC </t>
  </si>
  <si>
    <t xml:space="preserve">GOLD </t>
  </si>
  <si>
    <t xml:space="preserve">SILVER </t>
  </si>
  <si>
    <t>CRUDE OIL</t>
  </si>
  <si>
    <t>MCX EXPRESS</t>
  </si>
  <si>
    <t>CRUDE</t>
  </si>
  <si>
    <t>SILVER</t>
  </si>
  <si>
    <t>COPPER</t>
  </si>
  <si>
    <t>QTY (7 LOTS )</t>
  </si>
  <si>
    <t>ADANIENT</t>
  </si>
  <si>
    <t>HINDLCO</t>
  </si>
  <si>
    <t>FINCABLE</t>
  </si>
  <si>
    <t>ALUMINUM</t>
  </si>
  <si>
    <t>DCAL</t>
  </si>
  <si>
    <t>ADANIPORT</t>
  </si>
  <si>
    <t>HOLD</t>
  </si>
  <si>
    <t>BERGEPAINT</t>
  </si>
  <si>
    <t>NICKEL</t>
  </si>
</sst>
</file>

<file path=xl/styles.xml><?xml version="1.0" encoding="utf-8"?>
<styleSheet xmlns="http://schemas.openxmlformats.org/spreadsheetml/2006/main">
  <numFmts count="3">
    <numFmt numFmtId="164" formatCode="[$-409]d\-mmm\-yyyy;@"/>
    <numFmt numFmtId="165" formatCode="[$-409]d\-mmm\-yy;@"/>
    <numFmt numFmtId="166" formatCode="0.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9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 tint="4.9989318521683403E-2"/>
      <name val="Calibri"/>
      <family val="2"/>
    </font>
    <font>
      <b/>
      <sz val="2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1"/>
      <name val="Calibri"/>
      <family val="2"/>
    </font>
    <font>
      <sz val="19"/>
      <color rgb="FFFF0000"/>
      <name val="Calibri"/>
      <family val="2"/>
      <scheme val="minor"/>
    </font>
    <font>
      <sz val="11"/>
      <color rgb="FFFF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</font>
    <font>
      <sz val="29"/>
      <color indexed="8"/>
      <name val="Calibri"/>
      <family val="2"/>
    </font>
    <font>
      <b/>
      <sz val="11"/>
      <color rgb="FF00206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indexed="47"/>
        <bgColor indexed="22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6" fillId="0" borderId="0"/>
  </cellStyleXfs>
  <cellXfs count="124"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0" fillId="3" borderId="4" xfId="0" applyFill="1" applyBorder="1"/>
    <xf numFmtId="1" fontId="6" fillId="0" borderId="4" xfId="1" applyNumberFormat="1" applyFont="1" applyBorder="1" applyAlignment="1">
      <alignment horizontal="center" vertical="center"/>
    </xf>
    <xf numFmtId="15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6" fontId="0" fillId="0" borderId="4" xfId="0" applyNumberFormat="1" applyFont="1" applyBorder="1" applyAlignment="1">
      <alignment horizontal="center" vertical="center"/>
    </xf>
    <xf numFmtId="165" fontId="0" fillId="0" borderId="4" xfId="0" applyNumberFormat="1" applyFont="1" applyBorder="1" applyAlignment="1">
      <alignment horizontal="center" vertical="center"/>
    </xf>
    <xf numFmtId="166" fontId="4" fillId="0" borderId="4" xfId="0" applyNumberFormat="1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2" fontId="6" fillId="0" borderId="4" xfId="0" applyNumberFormat="1" applyFont="1" applyBorder="1" applyAlignment="1">
      <alignment horizontal="center"/>
    </xf>
    <xf numFmtId="0" fontId="0" fillId="4" borderId="4" xfId="0" applyFill="1" applyBorder="1"/>
    <xf numFmtId="2" fontId="4" fillId="0" borderId="4" xfId="0" applyNumberFormat="1" applyFont="1" applyBorder="1" applyAlignment="1">
      <alignment horizontal="center" vertical="center"/>
    </xf>
    <xf numFmtId="0" fontId="0" fillId="0" borderId="0" xfId="0"/>
    <xf numFmtId="2" fontId="0" fillId="0" borderId="4" xfId="1" applyNumberFormat="1" applyFont="1" applyBorder="1" applyAlignment="1">
      <alignment horizontal="center" vertical="center"/>
    </xf>
    <xf numFmtId="2" fontId="6" fillId="0" borderId="4" xfId="1" applyNumberFormat="1" applyFont="1" applyBorder="1" applyAlignment="1">
      <alignment horizontal="center" vertical="center"/>
    </xf>
    <xf numFmtId="165" fontId="0" fillId="0" borderId="4" xfId="0" applyNumberForma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166" fontId="0" fillId="0" borderId="4" xfId="0" applyNumberForma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0" fontId="11" fillId="0" borderId="4" xfId="0" applyFont="1" applyFill="1" applyBorder="1" applyAlignment="1">
      <alignment horizontal="center"/>
    </xf>
    <xf numFmtId="2" fontId="11" fillId="0" borderId="4" xfId="0" applyNumberFormat="1" applyFont="1" applyFill="1" applyBorder="1" applyAlignment="1">
      <alignment horizontal="center"/>
    </xf>
    <xf numFmtId="2" fontId="0" fillId="0" borderId="4" xfId="0" applyNumberFormat="1" applyFont="1" applyBorder="1" applyAlignment="1">
      <alignment horizontal="center"/>
    </xf>
    <xf numFmtId="0" fontId="2" fillId="3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2" fontId="7" fillId="0" borderId="4" xfId="0" applyNumberFormat="1" applyFont="1" applyFill="1" applyBorder="1" applyAlignment="1">
      <alignment horizontal="center"/>
    </xf>
    <xf numFmtId="2" fontId="9" fillId="0" borderId="4" xfId="1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2" fontId="1" fillId="0" borderId="4" xfId="1" applyNumberFormat="1" applyFont="1" applyBorder="1" applyAlignment="1">
      <alignment horizontal="center" vertical="center"/>
    </xf>
    <xf numFmtId="0" fontId="0" fillId="4" borderId="0" xfId="0" applyFill="1"/>
    <xf numFmtId="0" fontId="2" fillId="4" borderId="4" xfId="0" applyFont="1" applyFill="1" applyBorder="1" applyAlignment="1">
      <alignment horizontal="center" vertical="center" wrapText="1"/>
    </xf>
    <xf numFmtId="0" fontId="0" fillId="0" borderId="0" xfId="0"/>
    <xf numFmtId="0" fontId="2" fillId="0" borderId="3" xfId="0" applyFont="1" applyBorder="1" applyAlignment="1">
      <alignment horizontal="center" vertical="center" wrapText="1"/>
    </xf>
    <xf numFmtId="0" fontId="0" fillId="0" borderId="4" xfId="0" applyBorder="1"/>
    <xf numFmtId="164" fontId="0" fillId="0" borderId="4" xfId="0" applyNumberFormat="1" applyFont="1" applyBorder="1" applyAlignment="1">
      <alignment horizontal="center" vertical="center"/>
    </xf>
    <xf numFmtId="164" fontId="0" fillId="0" borderId="4" xfId="1" applyNumberFormat="1" applyFont="1" applyFill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2" fontId="0" fillId="0" borderId="4" xfId="1" applyNumberFormat="1" applyFont="1" applyBorder="1" applyAlignment="1">
      <alignment horizontal="center" vertical="center"/>
    </xf>
    <xf numFmtId="2" fontId="0" fillId="0" borderId="4" xfId="0" applyNumberFormat="1" applyFont="1" applyBorder="1" applyAlignment="1">
      <alignment horizontal="center" vertical="center"/>
    </xf>
    <xf numFmtId="164" fontId="0" fillId="3" borderId="4" xfId="0" applyNumberFormat="1" applyFont="1" applyFill="1" applyBorder="1" applyAlignment="1">
      <alignment horizontal="center" vertical="center"/>
    </xf>
    <xf numFmtId="164" fontId="0" fillId="3" borderId="4" xfId="1" applyNumberFormat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2" fontId="0" fillId="3" borderId="4" xfId="1" applyNumberFormat="1" applyFont="1" applyFill="1" applyBorder="1" applyAlignment="1">
      <alignment horizontal="center" vertical="center"/>
    </xf>
    <xf numFmtId="2" fontId="0" fillId="3" borderId="4" xfId="0" applyNumberFormat="1" applyFont="1" applyFill="1" applyBorder="1" applyAlignment="1">
      <alignment horizontal="center" vertical="center"/>
    </xf>
    <xf numFmtId="2" fontId="11" fillId="3" borderId="4" xfId="0" applyNumberFormat="1" applyFont="1" applyFill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164" fontId="6" fillId="0" borderId="4" xfId="1" applyNumberFormat="1" applyFont="1" applyFill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2" fontId="6" fillId="0" borderId="4" xfId="1" applyNumberFormat="1" applyFont="1" applyBorder="1" applyAlignment="1">
      <alignment horizontal="center" vertical="center"/>
    </xf>
    <xf numFmtId="0" fontId="0" fillId="3" borderId="4" xfId="0" applyFill="1" applyBorder="1"/>
    <xf numFmtId="15" fontId="4" fillId="0" borderId="4" xfId="0" applyNumberFormat="1" applyFont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2" fontId="6" fillId="0" borderId="4" xfId="0" applyNumberFormat="1" applyFont="1" applyBorder="1" applyAlignment="1">
      <alignment horizontal="center" vertical="center"/>
    </xf>
    <xf numFmtId="2" fontId="11" fillId="0" borderId="4" xfId="0" applyNumberFormat="1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 wrapText="1"/>
    </xf>
    <xf numFmtId="164" fontId="6" fillId="0" borderId="4" xfId="0" applyNumberFormat="1" applyFont="1" applyFill="1" applyBorder="1" applyAlignment="1">
      <alignment horizontal="center" vertical="center"/>
    </xf>
    <xf numFmtId="2" fontId="13" fillId="0" borderId="4" xfId="0" applyNumberFormat="1" applyFont="1" applyBorder="1" applyAlignment="1">
      <alignment horizontal="center" vertical="center"/>
    </xf>
    <xf numFmtId="15" fontId="4" fillId="5" borderId="4" xfId="0" applyNumberFormat="1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166" fontId="0" fillId="5" borderId="4" xfId="0" applyNumberFormat="1" applyFont="1" applyFill="1" applyBorder="1" applyAlignment="1">
      <alignment horizontal="center" vertical="center"/>
    </xf>
    <xf numFmtId="165" fontId="0" fillId="5" borderId="4" xfId="0" applyNumberFormat="1" applyFill="1" applyBorder="1" applyAlignment="1">
      <alignment horizontal="center" vertical="center"/>
    </xf>
    <xf numFmtId="166" fontId="4" fillId="5" borderId="4" xfId="0" applyNumberFormat="1" applyFont="1" applyFill="1" applyBorder="1" applyAlignment="1">
      <alignment horizontal="center" vertical="center"/>
    </xf>
    <xf numFmtId="1" fontId="6" fillId="5" borderId="4" xfId="1" applyNumberFormat="1" applyFont="1" applyFill="1" applyBorder="1" applyAlignment="1">
      <alignment horizontal="center" vertical="center"/>
    </xf>
    <xf numFmtId="166" fontId="0" fillId="5" borderId="4" xfId="0" applyNumberFormat="1" applyFill="1" applyBorder="1" applyAlignment="1">
      <alignment horizontal="center" vertical="center"/>
    </xf>
    <xf numFmtId="2" fontId="0" fillId="5" borderId="4" xfId="1" applyNumberFormat="1" applyFont="1" applyFill="1" applyBorder="1" applyAlignment="1">
      <alignment horizontal="center" vertical="center"/>
    </xf>
    <xf numFmtId="164" fontId="0" fillId="5" borderId="4" xfId="1" applyNumberFormat="1" applyFont="1" applyFill="1" applyBorder="1" applyAlignment="1">
      <alignment horizontal="center" vertical="center"/>
    </xf>
    <xf numFmtId="0" fontId="0" fillId="5" borderId="4" xfId="1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2" fontId="11" fillId="5" borderId="4" xfId="0" applyNumberFormat="1" applyFont="1" applyFill="1" applyBorder="1" applyAlignment="1">
      <alignment horizontal="center" vertical="center"/>
    </xf>
    <xf numFmtId="2" fontId="6" fillId="5" borderId="4" xfId="0" applyNumberFormat="1" applyFont="1" applyFill="1" applyBorder="1" applyAlignment="1">
      <alignment horizontal="center" vertical="center"/>
    </xf>
    <xf numFmtId="1" fontId="4" fillId="0" borderId="4" xfId="0" applyNumberFormat="1" applyFont="1" applyBorder="1" applyAlignment="1">
      <alignment horizontal="center" vertic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0" fontId="0" fillId="0" borderId="4" xfId="1" applyNumberFormat="1" applyFont="1" applyBorder="1" applyAlignment="1">
      <alignment horizontal="center" vertical="center"/>
    </xf>
    <xf numFmtId="166" fontId="6" fillId="0" borderId="4" xfId="1" applyNumberFormat="1" applyFont="1" applyBorder="1" applyAlignment="1">
      <alignment horizontal="center" vertical="center"/>
    </xf>
    <xf numFmtId="0" fontId="9" fillId="4" borderId="4" xfId="0" applyFont="1" applyFill="1" applyBorder="1"/>
    <xf numFmtId="2" fontId="0" fillId="0" borderId="4" xfId="0" applyNumberFormat="1" applyBorder="1" applyAlignment="1">
      <alignment horizontal="center"/>
    </xf>
    <xf numFmtId="164" fontId="1" fillId="4" borderId="4" xfId="0" applyNumberFormat="1" applyFont="1" applyFill="1" applyBorder="1" applyAlignment="1">
      <alignment horizontal="center" vertical="center"/>
    </xf>
    <xf numFmtId="164" fontId="0" fillId="4" borderId="4" xfId="1" applyNumberFormat="1" applyFont="1" applyFill="1" applyBorder="1" applyAlignment="1">
      <alignment horizontal="center" vertical="center"/>
    </xf>
    <xf numFmtId="0" fontId="0" fillId="4" borderId="4" xfId="1" applyFont="1" applyFill="1" applyBorder="1" applyAlignment="1">
      <alignment horizontal="center" vertical="center"/>
    </xf>
    <xf numFmtId="2" fontId="0" fillId="4" borderId="4" xfId="1" applyNumberFormat="1" applyFont="1" applyFill="1" applyBorder="1" applyAlignment="1">
      <alignment horizontal="center" vertical="center"/>
    </xf>
    <xf numFmtId="166" fontId="4" fillId="4" borderId="4" xfId="0" applyNumberFormat="1" applyFont="1" applyFill="1" applyBorder="1" applyAlignment="1">
      <alignment horizontal="center" vertical="center"/>
    </xf>
    <xf numFmtId="2" fontId="6" fillId="4" borderId="4" xfId="1" applyNumberFormat="1" applyFont="1" applyFill="1" applyBorder="1" applyAlignment="1">
      <alignment horizontal="center" vertical="center"/>
    </xf>
    <xf numFmtId="166" fontId="4" fillId="0" borderId="7" xfId="0" applyNumberFormat="1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15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2" fontId="6" fillId="0" borderId="4" xfId="1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/>
    </xf>
    <xf numFmtId="2" fontId="4" fillId="0" borderId="4" xfId="1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4" fillId="0" borderId="4" xfId="1" applyNumberFormat="1" applyFont="1" applyBorder="1" applyAlignment="1">
      <alignment horizontal="center" vertical="center"/>
    </xf>
    <xf numFmtId="2" fontId="9" fillId="0" borderId="4" xfId="1" applyNumberFormat="1" applyFont="1" applyFill="1" applyBorder="1" applyAlignment="1">
      <alignment horizontal="center" vertical="center"/>
    </xf>
    <xf numFmtId="0" fontId="4" fillId="0" borderId="0" xfId="0" applyFont="1"/>
    <xf numFmtId="0" fontId="18" fillId="4" borderId="4" xfId="0" applyFont="1" applyFill="1" applyBorder="1" applyAlignment="1">
      <alignment horizontal="center" vertical="center" wrapText="1"/>
    </xf>
    <xf numFmtId="0" fontId="4" fillId="4" borderId="4" xfId="0" applyFont="1" applyFill="1" applyBorder="1"/>
    <xf numFmtId="0" fontId="4" fillId="0" borderId="0" xfId="0" applyFont="1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2" fontId="0" fillId="0" borderId="4" xfId="0" applyNumberFormat="1" applyFont="1" applyBorder="1" applyAlignment="1">
      <alignment horizontal="center" vertical="center" wrapText="1"/>
    </xf>
    <xf numFmtId="2" fontId="2" fillId="0" borderId="4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1" fillId="0" borderId="4" xfId="1" applyFont="1" applyBorder="1" applyAlignment="1">
      <alignment horizontal="center" vertical="center"/>
    </xf>
    <xf numFmtId="166" fontId="0" fillId="0" borderId="4" xfId="0" applyNumberFormat="1" applyFont="1" applyBorder="1" applyAlignment="1">
      <alignment horizontal="center" vertical="center" wrapText="1"/>
    </xf>
    <xf numFmtId="15" fontId="0" fillId="0" borderId="4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5" fillId="3" borderId="5" xfId="0" applyFont="1" applyFill="1" applyBorder="1" applyAlignment="1">
      <alignment horizontal="center" wrapText="1"/>
    </xf>
    <xf numFmtId="0" fontId="5" fillId="3" borderId="6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12" fillId="3" borderId="2" xfId="0" applyFont="1" applyFill="1" applyBorder="1" applyAlignment="1">
      <alignment horizontal="center" wrapText="1"/>
    </xf>
    <xf numFmtId="0" fontId="17" fillId="6" borderId="8" xfId="2" applyFont="1" applyFill="1" applyBorder="1" applyAlignment="1">
      <alignment horizontal="center" wrapText="1"/>
    </xf>
    <xf numFmtId="0" fontId="5" fillId="4" borderId="5" xfId="0" applyFont="1" applyFill="1" applyBorder="1" applyAlignment="1">
      <alignment horizontal="center" wrapText="1"/>
    </xf>
    <xf numFmtId="0" fontId="5" fillId="4" borderId="6" xfId="0" applyFont="1" applyFill="1" applyBorder="1" applyAlignment="1">
      <alignment horizontal="center" wrapText="1"/>
    </xf>
    <xf numFmtId="0" fontId="2" fillId="0" borderId="4" xfId="1" applyFont="1" applyBorder="1" applyAlignment="1">
      <alignment horizontal="center" vertical="center"/>
    </xf>
    <xf numFmtId="166" fontId="19" fillId="0" borderId="4" xfId="0" applyNumberFormat="1" applyFont="1" applyBorder="1" applyAlignment="1">
      <alignment horizontal="center" vertical="center"/>
    </xf>
  </cellXfs>
  <cellStyles count="3">
    <cellStyle name="Excel Built-in Normal" xfId="2"/>
    <cellStyle name="Normal" xfId="0" builtinId="0"/>
    <cellStyle name="Normal 2" xfId="1"/>
  </cellStyles>
  <dxfs count="202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295275</xdr:colOff>
      <xdr:row>0</xdr:row>
      <xdr:rowOff>47625</xdr:rowOff>
    </xdr:from>
    <xdr:to>
      <xdr:col>2</xdr:col>
      <xdr:colOff>800100</xdr:colOff>
      <xdr:row>0</xdr:row>
      <xdr:rowOff>1162049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5275" y="47625"/>
          <a:ext cx="2857500" cy="1114424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352424</xdr:colOff>
      <xdr:row>0</xdr:row>
      <xdr:rowOff>152400</xdr:rowOff>
    </xdr:from>
    <xdr:to>
      <xdr:col>3</xdr:col>
      <xdr:colOff>161924</xdr:colOff>
      <xdr:row>0</xdr:row>
      <xdr:rowOff>1076325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2424" y="152400"/>
          <a:ext cx="2752725" cy="9239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571500</xdr:colOff>
      <xdr:row>0</xdr:row>
      <xdr:rowOff>190500</xdr:rowOff>
    </xdr:from>
    <xdr:to>
      <xdr:col>3</xdr:col>
      <xdr:colOff>142875</xdr:colOff>
      <xdr:row>0</xdr:row>
      <xdr:rowOff>1114425</xdr:rowOff>
    </xdr:to>
    <xdr:pic>
      <xdr:nvPicPr>
        <xdr:cNvPr id="2" name="Picture 1" descr="http://www.researchinfotech.co.in/storage/images/logo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" y="190500"/>
          <a:ext cx="2752725" cy="923925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0</xdr:row>
      <xdr:rowOff>0</xdr:rowOff>
    </xdr:from>
    <xdr:to>
      <xdr:col>3</xdr:col>
      <xdr:colOff>161925</xdr:colOff>
      <xdr:row>1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1450" y="0"/>
          <a:ext cx="2705100" cy="1162050"/>
        </a:xfrm>
        <a:prstGeom prst="rect">
          <a:avLst/>
        </a:prstGeom>
        <a:noFill/>
        <a:ln w="9525">
          <a:noFill/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2"/>
  <sheetViews>
    <sheetView workbookViewId="0">
      <selection activeCell="A3" sqref="A3"/>
    </sheetView>
  </sheetViews>
  <sheetFormatPr defaultRowHeight="15"/>
  <cols>
    <col min="1" max="1" width="16.7109375" style="14" customWidth="1"/>
    <col min="2" max="2" width="18.5703125" style="14" customWidth="1"/>
    <col min="3" max="3" width="13.85546875" style="14" customWidth="1"/>
    <col min="4" max="4" width="13" style="14" customWidth="1"/>
    <col min="5" max="5" width="14.5703125" style="14" customWidth="1"/>
    <col min="6" max="6" width="14" style="14" customWidth="1"/>
    <col min="7" max="7" width="13.5703125" style="14" customWidth="1"/>
    <col min="8" max="8" width="16.28515625" style="14" customWidth="1"/>
    <col min="9" max="9" width="17.28515625" style="14" customWidth="1"/>
    <col min="10" max="10" width="15.140625" style="14" customWidth="1"/>
    <col min="11" max="16384" width="9.140625" style="14"/>
  </cols>
  <sheetData>
    <row r="1" spans="1:10" ht="98.25" customHeight="1">
      <c r="A1" s="111"/>
      <c r="B1" s="112"/>
      <c r="C1" s="112"/>
      <c r="D1" s="112"/>
      <c r="E1" s="112"/>
      <c r="F1" s="112"/>
      <c r="G1" s="112"/>
      <c r="H1" s="112"/>
      <c r="I1" s="112"/>
      <c r="J1" s="112"/>
    </row>
    <row r="2" spans="1:10" ht="27.75" customHeight="1">
      <c r="A2" s="113" t="s">
        <v>39</v>
      </c>
      <c r="B2" s="114"/>
      <c r="C2" s="114"/>
      <c r="D2" s="114"/>
      <c r="E2" s="114"/>
      <c r="F2" s="114"/>
      <c r="G2" s="114"/>
      <c r="H2" s="114"/>
      <c r="I2" s="114"/>
      <c r="J2" s="114"/>
    </row>
    <row r="3" spans="1:10" ht="23.25" customHeight="1">
      <c r="A3" s="18" t="s">
        <v>0</v>
      </c>
      <c r="B3" s="18" t="s">
        <v>1</v>
      </c>
      <c r="C3" s="18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8" t="s">
        <v>314</v>
      </c>
      <c r="I3" s="18" t="s">
        <v>315</v>
      </c>
      <c r="J3" s="18" t="s">
        <v>7</v>
      </c>
    </row>
    <row r="4" spans="1:10" s="34" customFormat="1" ht="23.25" customHeight="1">
      <c r="A4" s="18"/>
      <c r="B4" s="18"/>
      <c r="C4" s="18"/>
      <c r="D4" s="18"/>
      <c r="E4" s="18"/>
      <c r="F4" s="18"/>
      <c r="G4" s="18"/>
      <c r="H4" s="18"/>
      <c r="I4" s="18"/>
      <c r="J4" s="18"/>
    </row>
    <row r="5" spans="1:10" s="34" customFormat="1" ht="23.25" customHeight="1">
      <c r="A5" s="76">
        <v>43711</v>
      </c>
      <c r="B5" s="18" t="s">
        <v>205</v>
      </c>
      <c r="C5" s="122">
        <f t="shared" ref="C5:C23" si="0">MROUND(800000/E5,10)</f>
        <v>2360</v>
      </c>
      <c r="D5" s="18" t="s">
        <v>33</v>
      </c>
      <c r="E5" s="18">
        <v>339</v>
      </c>
      <c r="F5" s="18">
        <v>336</v>
      </c>
      <c r="G5" s="18">
        <v>0</v>
      </c>
      <c r="H5" s="123">
        <f t="shared" ref="H5:H23" si="1">IF(D5="SELL", E5-F5, F5-E5)*C5</f>
        <v>7080</v>
      </c>
      <c r="I5" s="18">
        <v>0</v>
      </c>
      <c r="J5" s="51">
        <f t="shared" ref="J5:J23" si="2">(H5+I5)</f>
        <v>7080</v>
      </c>
    </row>
    <row r="6" spans="1:10" s="34" customFormat="1" ht="23.25" customHeight="1">
      <c r="A6" s="76">
        <v>43707</v>
      </c>
      <c r="B6" s="89" t="s">
        <v>384</v>
      </c>
      <c r="C6" s="108">
        <f t="shared" si="0"/>
        <v>2220</v>
      </c>
      <c r="D6" s="89" t="s">
        <v>33</v>
      </c>
      <c r="E6" s="89">
        <v>360</v>
      </c>
      <c r="F6" s="89">
        <v>369</v>
      </c>
      <c r="G6" s="89">
        <v>369</v>
      </c>
      <c r="H6" s="89">
        <v>0</v>
      </c>
      <c r="I6" s="89">
        <v>0</v>
      </c>
      <c r="J6" s="79">
        <f t="shared" si="2"/>
        <v>0</v>
      </c>
    </row>
    <row r="7" spans="1:10" s="34" customFormat="1" ht="23.25" customHeight="1">
      <c r="A7" s="76">
        <v>43706</v>
      </c>
      <c r="B7" s="89" t="s">
        <v>277</v>
      </c>
      <c r="C7" s="108">
        <f t="shared" si="0"/>
        <v>3040</v>
      </c>
      <c r="D7" s="89" t="s">
        <v>33</v>
      </c>
      <c r="E7" s="109">
        <v>263</v>
      </c>
      <c r="F7" s="109">
        <v>266</v>
      </c>
      <c r="G7" s="109">
        <v>0</v>
      </c>
      <c r="H7" s="8">
        <f t="shared" si="1"/>
        <v>-9120</v>
      </c>
      <c r="I7" s="109">
        <v>0</v>
      </c>
      <c r="J7" s="79">
        <f t="shared" si="2"/>
        <v>-9120</v>
      </c>
    </row>
    <row r="8" spans="1:10" s="34" customFormat="1" ht="23.25" customHeight="1">
      <c r="A8" s="76">
        <v>43705</v>
      </c>
      <c r="B8" s="89" t="s">
        <v>277</v>
      </c>
      <c r="C8" s="39">
        <f t="shared" si="0"/>
        <v>2990</v>
      </c>
      <c r="D8" s="89" t="s">
        <v>33</v>
      </c>
      <c r="E8" s="105">
        <v>268</v>
      </c>
      <c r="F8" s="105">
        <v>266</v>
      </c>
      <c r="G8" s="105">
        <v>264</v>
      </c>
      <c r="H8" s="8">
        <f t="shared" si="1"/>
        <v>5980</v>
      </c>
      <c r="I8" s="8">
        <f t="shared" ref="I8" si="3">IF(D8="SELL",IF(G8="-","0",F8-G8),IF(D8="BUY",IF(G8="-","0",G8-F8)))*C8</f>
        <v>5980</v>
      </c>
      <c r="J8" s="51">
        <f t="shared" si="2"/>
        <v>11960</v>
      </c>
    </row>
    <row r="9" spans="1:10" s="34" customFormat="1" ht="23.25" customHeight="1">
      <c r="A9" s="76">
        <v>43705</v>
      </c>
      <c r="B9" s="89" t="s">
        <v>122</v>
      </c>
      <c r="C9" s="39">
        <f t="shared" si="0"/>
        <v>2850</v>
      </c>
      <c r="D9" s="89" t="s">
        <v>33</v>
      </c>
      <c r="E9" s="105">
        <v>281</v>
      </c>
      <c r="F9" s="105">
        <v>279</v>
      </c>
      <c r="G9" s="105">
        <v>0</v>
      </c>
      <c r="H9" s="8">
        <f t="shared" si="1"/>
        <v>5700</v>
      </c>
      <c r="I9" s="89">
        <v>0</v>
      </c>
      <c r="J9" s="51">
        <f t="shared" si="2"/>
        <v>5700</v>
      </c>
    </row>
    <row r="10" spans="1:10" s="34" customFormat="1" ht="23.25" customHeight="1">
      <c r="A10" s="76">
        <v>43705</v>
      </c>
      <c r="B10" s="89" t="s">
        <v>280</v>
      </c>
      <c r="C10" s="39">
        <f t="shared" si="0"/>
        <v>2080</v>
      </c>
      <c r="D10" s="89" t="s">
        <v>33</v>
      </c>
      <c r="E10" s="105">
        <v>384</v>
      </c>
      <c r="F10" s="105">
        <v>388</v>
      </c>
      <c r="G10" s="105">
        <v>0</v>
      </c>
      <c r="H10" s="8">
        <f t="shared" si="1"/>
        <v>-8320</v>
      </c>
      <c r="I10" s="89">
        <v>0</v>
      </c>
      <c r="J10" s="51">
        <f t="shared" si="2"/>
        <v>-8320</v>
      </c>
    </row>
    <row r="11" spans="1:10" s="34" customFormat="1" ht="23.25" customHeight="1">
      <c r="A11" s="76">
        <v>43704</v>
      </c>
      <c r="B11" s="89" t="s">
        <v>277</v>
      </c>
      <c r="C11" s="39">
        <f t="shared" si="0"/>
        <v>2940</v>
      </c>
      <c r="D11" s="89" t="s">
        <v>33</v>
      </c>
      <c r="E11" s="105">
        <v>272</v>
      </c>
      <c r="F11" s="105">
        <v>270</v>
      </c>
      <c r="G11" s="105">
        <v>268.5</v>
      </c>
      <c r="H11" s="8">
        <f t="shared" si="1"/>
        <v>5880</v>
      </c>
      <c r="I11" s="8">
        <f t="shared" ref="I11" si="4">IF(D11="SELL",IF(G11="-","0",F11-G11),IF(D11="BUY",IF(G11="-","0",G11-F11)))*C11</f>
        <v>4410</v>
      </c>
      <c r="J11" s="51">
        <f t="shared" si="2"/>
        <v>10290</v>
      </c>
    </row>
    <row r="12" spans="1:10" s="34" customFormat="1" ht="20.25" customHeight="1">
      <c r="A12" s="76">
        <v>43703</v>
      </c>
      <c r="B12" s="89" t="s">
        <v>381</v>
      </c>
      <c r="C12" s="39">
        <f t="shared" si="0"/>
        <v>4820</v>
      </c>
      <c r="D12" s="89" t="s">
        <v>33</v>
      </c>
      <c r="E12" s="105">
        <v>166</v>
      </c>
      <c r="F12" s="105">
        <v>163.5</v>
      </c>
      <c r="G12" s="105">
        <v>0</v>
      </c>
      <c r="H12" s="8">
        <f t="shared" si="1"/>
        <v>12050</v>
      </c>
      <c r="I12" s="89">
        <v>0</v>
      </c>
      <c r="J12" s="51">
        <f t="shared" si="2"/>
        <v>12050</v>
      </c>
    </row>
    <row r="13" spans="1:10" s="34" customFormat="1" ht="23.25" customHeight="1">
      <c r="A13" s="76">
        <v>43703</v>
      </c>
      <c r="B13" s="89" t="s">
        <v>379</v>
      </c>
      <c r="C13" s="39">
        <f t="shared" si="0"/>
        <v>2220</v>
      </c>
      <c r="D13" s="89" t="s">
        <v>33</v>
      </c>
      <c r="E13" s="105">
        <v>360</v>
      </c>
      <c r="F13" s="105">
        <v>364</v>
      </c>
      <c r="G13" s="105">
        <v>0</v>
      </c>
      <c r="H13" s="8">
        <f t="shared" si="1"/>
        <v>-8880</v>
      </c>
      <c r="I13" s="89">
        <v>0</v>
      </c>
      <c r="J13" s="51">
        <f t="shared" si="2"/>
        <v>-8880</v>
      </c>
    </row>
    <row r="14" spans="1:10" s="34" customFormat="1" ht="23.25" customHeight="1">
      <c r="A14" s="76">
        <v>43700</v>
      </c>
      <c r="B14" s="89" t="s">
        <v>280</v>
      </c>
      <c r="C14" s="39">
        <f t="shared" si="0"/>
        <v>2060</v>
      </c>
      <c r="D14" s="89" t="s">
        <v>33</v>
      </c>
      <c r="E14" s="105">
        <v>389</v>
      </c>
      <c r="F14" s="105">
        <v>384</v>
      </c>
      <c r="G14" s="105">
        <v>381</v>
      </c>
      <c r="H14" s="8">
        <f t="shared" si="1"/>
        <v>10300</v>
      </c>
      <c r="I14" s="8">
        <f t="shared" ref="I14:I15" si="5">IF(D14="SELL",IF(G14="-","0",F14-G14),IF(D14="BUY",IF(G14="-","0",G14-F14)))*C14</f>
        <v>6180</v>
      </c>
      <c r="J14" s="51">
        <f t="shared" si="2"/>
        <v>16480</v>
      </c>
    </row>
    <row r="15" spans="1:10" s="34" customFormat="1" ht="19.5" customHeight="1">
      <c r="A15" s="76">
        <v>43699</v>
      </c>
      <c r="B15" s="89" t="s">
        <v>379</v>
      </c>
      <c r="C15" s="39">
        <f t="shared" si="0"/>
        <v>2160</v>
      </c>
      <c r="D15" s="89" t="s">
        <v>33</v>
      </c>
      <c r="E15" s="105">
        <v>371</v>
      </c>
      <c r="F15" s="105">
        <v>367</v>
      </c>
      <c r="G15" s="105">
        <v>363</v>
      </c>
      <c r="H15" s="8">
        <f t="shared" si="1"/>
        <v>8640</v>
      </c>
      <c r="I15" s="8">
        <f t="shared" si="5"/>
        <v>8640</v>
      </c>
      <c r="J15" s="51">
        <f t="shared" si="2"/>
        <v>17280</v>
      </c>
    </row>
    <row r="16" spans="1:10" s="34" customFormat="1" ht="19.5" customHeight="1">
      <c r="A16" s="76">
        <v>43699</v>
      </c>
      <c r="B16" s="89" t="s">
        <v>201</v>
      </c>
      <c r="C16" s="39">
        <f t="shared" si="0"/>
        <v>1080</v>
      </c>
      <c r="D16" s="89" t="s">
        <v>8</v>
      </c>
      <c r="E16" s="105">
        <v>739</v>
      </c>
      <c r="F16" s="105">
        <v>745</v>
      </c>
      <c r="G16" s="105">
        <v>0</v>
      </c>
      <c r="H16" s="8">
        <f t="shared" si="1"/>
        <v>6480</v>
      </c>
      <c r="I16" s="18">
        <v>0</v>
      </c>
      <c r="J16" s="51">
        <f t="shared" si="2"/>
        <v>6480</v>
      </c>
    </row>
    <row r="17" spans="1:10" s="34" customFormat="1" ht="18" customHeight="1">
      <c r="A17" s="76">
        <v>43698</v>
      </c>
      <c r="B17" s="89" t="s">
        <v>280</v>
      </c>
      <c r="C17" s="39">
        <f t="shared" si="0"/>
        <v>2030</v>
      </c>
      <c r="D17" s="89" t="s">
        <v>33</v>
      </c>
      <c r="E17" s="105">
        <v>394</v>
      </c>
      <c r="F17" s="105">
        <v>391.5</v>
      </c>
      <c r="G17" s="105">
        <v>0</v>
      </c>
      <c r="H17" s="8">
        <f t="shared" si="1"/>
        <v>5075</v>
      </c>
      <c r="I17" s="89">
        <v>0</v>
      </c>
      <c r="J17" s="51">
        <f t="shared" si="2"/>
        <v>5075</v>
      </c>
    </row>
    <row r="18" spans="1:10" s="34" customFormat="1" ht="18" customHeight="1">
      <c r="A18" s="76">
        <v>43698</v>
      </c>
      <c r="B18" s="89" t="s">
        <v>108</v>
      </c>
      <c r="C18" s="39">
        <f t="shared" si="0"/>
        <v>2610</v>
      </c>
      <c r="D18" s="89" t="s">
        <v>33</v>
      </c>
      <c r="E18" s="105">
        <v>306</v>
      </c>
      <c r="F18" s="105">
        <v>302</v>
      </c>
      <c r="G18" s="105">
        <v>299.5</v>
      </c>
      <c r="H18" s="8">
        <f t="shared" si="1"/>
        <v>10440</v>
      </c>
      <c r="I18" s="8">
        <f t="shared" ref="I18:I20" si="6">IF(D18="SELL",IF(G18="-","0",F18-G18),IF(D18="BUY",IF(G18="-","0",G18-F18)))*C18</f>
        <v>6525</v>
      </c>
      <c r="J18" s="51">
        <f t="shared" si="2"/>
        <v>16965</v>
      </c>
    </row>
    <row r="19" spans="1:10" s="34" customFormat="1" ht="18" customHeight="1">
      <c r="A19" s="76">
        <v>43697</v>
      </c>
      <c r="B19" s="89" t="s">
        <v>379</v>
      </c>
      <c r="C19" s="39">
        <f t="shared" si="0"/>
        <v>2150</v>
      </c>
      <c r="D19" s="89" t="s">
        <v>8</v>
      </c>
      <c r="E19" s="105">
        <v>372</v>
      </c>
      <c r="F19" s="105">
        <v>376</v>
      </c>
      <c r="G19" s="105">
        <v>0</v>
      </c>
      <c r="H19" s="8">
        <f t="shared" si="1"/>
        <v>8600</v>
      </c>
      <c r="I19" s="89">
        <v>0</v>
      </c>
      <c r="J19" s="51">
        <f t="shared" si="2"/>
        <v>8600</v>
      </c>
    </row>
    <row r="20" spans="1:10" s="34" customFormat="1" ht="18" customHeight="1">
      <c r="A20" s="76">
        <v>43697</v>
      </c>
      <c r="B20" s="89" t="s">
        <v>108</v>
      </c>
      <c r="C20" s="39">
        <f t="shared" si="0"/>
        <v>2630</v>
      </c>
      <c r="D20" s="89" t="s">
        <v>33</v>
      </c>
      <c r="E20" s="105">
        <v>304</v>
      </c>
      <c r="F20" s="105">
        <v>300</v>
      </c>
      <c r="G20" s="105">
        <v>296.7</v>
      </c>
      <c r="H20" s="8">
        <f t="shared" si="1"/>
        <v>10520</v>
      </c>
      <c r="I20" s="8">
        <f t="shared" si="6"/>
        <v>8679.0000000000291</v>
      </c>
      <c r="J20" s="51">
        <f t="shared" si="2"/>
        <v>19199.000000000029</v>
      </c>
    </row>
    <row r="21" spans="1:10" s="34" customFormat="1" ht="20.25" customHeight="1">
      <c r="A21" s="76">
        <v>43696</v>
      </c>
      <c r="B21" s="89" t="s">
        <v>107</v>
      </c>
      <c r="C21" s="39">
        <f t="shared" si="0"/>
        <v>1740</v>
      </c>
      <c r="D21" s="89" t="s">
        <v>33</v>
      </c>
      <c r="E21" s="105">
        <v>459</v>
      </c>
      <c r="F21" s="105">
        <v>455</v>
      </c>
      <c r="G21" s="106">
        <v>0</v>
      </c>
      <c r="H21" s="8">
        <f t="shared" si="1"/>
        <v>6960</v>
      </c>
      <c r="I21" s="89">
        <v>0</v>
      </c>
      <c r="J21" s="51">
        <f t="shared" si="2"/>
        <v>6960</v>
      </c>
    </row>
    <row r="22" spans="1:10" s="34" customFormat="1" ht="19.5" customHeight="1">
      <c r="A22" s="76">
        <v>43696</v>
      </c>
      <c r="B22" s="89" t="s">
        <v>282</v>
      </c>
      <c r="C22" s="39">
        <f t="shared" si="0"/>
        <v>1060</v>
      </c>
      <c r="D22" s="17" t="s">
        <v>33</v>
      </c>
      <c r="E22" s="105">
        <v>758</v>
      </c>
      <c r="F22" s="105">
        <v>757</v>
      </c>
      <c r="G22" s="106">
        <v>0</v>
      </c>
      <c r="H22" s="8">
        <f t="shared" si="1"/>
        <v>1060</v>
      </c>
      <c r="I22" s="89">
        <v>0</v>
      </c>
      <c r="J22" s="51">
        <f t="shared" si="2"/>
        <v>1060</v>
      </c>
    </row>
    <row r="23" spans="1:10" s="34" customFormat="1" ht="19.5" customHeight="1">
      <c r="A23" s="76">
        <v>43693</v>
      </c>
      <c r="B23" s="89" t="s">
        <v>108</v>
      </c>
      <c r="C23" s="39">
        <f t="shared" si="0"/>
        <v>2620</v>
      </c>
      <c r="D23" s="89" t="s">
        <v>8</v>
      </c>
      <c r="E23" s="105">
        <v>305</v>
      </c>
      <c r="F23" s="105">
        <v>309</v>
      </c>
      <c r="G23" s="105">
        <v>0</v>
      </c>
      <c r="H23" s="8">
        <f t="shared" si="1"/>
        <v>10480</v>
      </c>
      <c r="I23" s="89">
        <v>0</v>
      </c>
      <c r="J23" s="51">
        <f t="shared" si="2"/>
        <v>10480</v>
      </c>
    </row>
    <row r="24" spans="1:10" s="34" customFormat="1" ht="15.75" customHeight="1">
      <c r="A24" s="76">
        <v>43693</v>
      </c>
      <c r="B24" s="89" t="s">
        <v>127</v>
      </c>
      <c r="C24" s="89">
        <v>450</v>
      </c>
      <c r="D24" s="89" t="s">
        <v>8</v>
      </c>
      <c r="E24" s="105">
        <v>1355</v>
      </c>
      <c r="F24" s="105">
        <v>1344</v>
      </c>
      <c r="G24" s="105">
        <v>0</v>
      </c>
      <c r="H24" s="8">
        <f t="shared" ref="H24" si="7">IF(D24="SELL", E24-F24, F24-E24)*C24</f>
        <v>-4950</v>
      </c>
      <c r="I24" s="89">
        <v>0</v>
      </c>
      <c r="J24" s="51">
        <f t="shared" ref="J24" si="8">(H24+I24)</f>
        <v>-4950</v>
      </c>
    </row>
    <row r="25" spans="1:10" s="34" customFormat="1" ht="19.5" customHeight="1">
      <c r="A25" s="76">
        <v>43691</v>
      </c>
      <c r="B25" s="89" t="s">
        <v>107</v>
      </c>
      <c r="C25" s="89">
        <v>2000</v>
      </c>
      <c r="D25" s="89" t="s">
        <v>8</v>
      </c>
      <c r="E25" s="105">
        <v>466</v>
      </c>
      <c r="F25" s="105">
        <v>474</v>
      </c>
      <c r="G25" s="105">
        <v>482</v>
      </c>
      <c r="H25" s="8">
        <f>IF(D25="SELL", E25-F25, F25-E25)*C25</f>
        <v>16000</v>
      </c>
      <c r="I25" s="8">
        <f>(G25-E25)*C25</f>
        <v>32000</v>
      </c>
      <c r="J25" s="51">
        <f>(H25+I25)</f>
        <v>48000</v>
      </c>
    </row>
    <row r="26" spans="1:10" s="34" customFormat="1" ht="15.75" customHeight="1">
      <c r="A26" s="76">
        <v>43691</v>
      </c>
      <c r="B26" s="89" t="s">
        <v>118</v>
      </c>
      <c r="C26" s="89">
        <v>780</v>
      </c>
      <c r="D26" s="89" t="s">
        <v>8</v>
      </c>
      <c r="E26" s="105">
        <v>1744</v>
      </c>
      <c r="F26" s="105">
        <v>1774</v>
      </c>
      <c r="G26" s="106">
        <v>0</v>
      </c>
      <c r="H26" s="8">
        <f>IF(D26="SELL", E26-F26, F26-E26)*C26</f>
        <v>23400</v>
      </c>
      <c r="I26" s="89">
        <v>0</v>
      </c>
      <c r="J26" s="51">
        <f>(H26+I26)</f>
        <v>23400</v>
      </c>
    </row>
    <row r="27" spans="1:10" s="34" customFormat="1" ht="18" customHeight="1">
      <c r="A27" s="76">
        <v>43690</v>
      </c>
      <c r="B27" s="89" t="s">
        <v>63</v>
      </c>
      <c r="C27" s="89">
        <v>760</v>
      </c>
      <c r="D27" s="89" t="s">
        <v>8</v>
      </c>
      <c r="E27" s="105">
        <v>1570</v>
      </c>
      <c r="F27" s="105">
        <v>1582</v>
      </c>
      <c r="G27" s="105">
        <v>0</v>
      </c>
      <c r="H27" s="8">
        <f>IF(D27="SELL", E27-F27, F27-E27)*C27</f>
        <v>9120</v>
      </c>
      <c r="I27" s="89">
        <v>0</v>
      </c>
      <c r="J27" s="51">
        <f>(H27+I27)</f>
        <v>9120</v>
      </c>
    </row>
    <row r="28" spans="1:10" s="34" customFormat="1" ht="16.5" customHeight="1">
      <c r="A28" s="76">
        <v>43686</v>
      </c>
      <c r="B28" s="38" t="s">
        <v>182</v>
      </c>
      <c r="C28" s="39">
        <f t="shared" ref="C28:C33" si="9">MROUND(800000/E28,10)</f>
        <v>760</v>
      </c>
      <c r="D28" s="39" t="s">
        <v>8</v>
      </c>
      <c r="E28" s="40">
        <v>1054</v>
      </c>
      <c r="F28" s="40">
        <v>1068</v>
      </c>
      <c r="G28" s="40">
        <v>0</v>
      </c>
      <c r="H28" s="8">
        <f>IF(D28="SELL", E28-F28, F28-E28)*C28</f>
        <v>10640</v>
      </c>
      <c r="I28" s="8">
        <v>0</v>
      </c>
      <c r="J28" s="51">
        <f>(H28+I28)</f>
        <v>10640</v>
      </c>
    </row>
    <row r="29" spans="1:10" s="34" customFormat="1" ht="16.5" customHeight="1">
      <c r="A29" s="76">
        <v>43685</v>
      </c>
      <c r="B29" s="38" t="s">
        <v>263</v>
      </c>
      <c r="C29" s="39">
        <f t="shared" si="9"/>
        <v>550</v>
      </c>
      <c r="D29" s="39" t="s">
        <v>8</v>
      </c>
      <c r="E29" s="40">
        <v>1465</v>
      </c>
      <c r="F29" s="40">
        <v>1480</v>
      </c>
      <c r="G29" s="40">
        <v>1495</v>
      </c>
      <c r="H29" s="8">
        <f>IF(D29="SELL", E29-F29, F29-E29)*C29</f>
        <v>8250</v>
      </c>
      <c r="I29" s="8">
        <f>(G29-E29)*C29</f>
        <v>16500</v>
      </c>
      <c r="J29" s="51">
        <f>(H29+I29)</f>
        <v>24750</v>
      </c>
    </row>
    <row r="30" spans="1:10" s="34" customFormat="1" ht="16.5" customHeight="1">
      <c r="A30" s="76">
        <v>43683</v>
      </c>
      <c r="B30" s="38" t="s">
        <v>293</v>
      </c>
      <c r="C30" s="39">
        <f t="shared" si="9"/>
        <v>780</v>
      </c>
      <c r="D30" s="39" t="s">
        <v>8</v>
      </c>
      <c r="E30" s="40">
        <v>1024</v>
      </c>
      <c r="F30" s="40">
        <v>1035</v>
      </c>
      <c r="G30" s="40">
        <v>0</v>
      </c>
      <c r="H30" s="8">
        <f t="shared" ref="H30" si="10">IF(D30="SELL", E30-F30, F30-E30)*C30</f>
        <v>8580</v>
      </c>
      <c r="I30" s="8">
        <v>0</v>
      </c>
      <c r="J30" s="51">
        <f t="shared" ref="J30" si="11">(H30+I30)</f>
        <v>8580</v>
      </c>
    </row>
    <row r="31" spans="1:10" s="34" customFormat="1" ht="16.5" customHeight="1">
      <c r="A31" s="76">
        <v>43682</v>
      </c>
      <c r="B31" s="38" t="s">
        <v>245</v>
      </c>
      <c r="C31" s="39">
        <f>MROUND(800000/E31,10)</f>
        <v>2050</v>
      </c>
      <c r="D31" s="39" t="s">
        <v>8</v>
      </c>
      <c r="E31" s="40">
        <v>391</v>
      </c>
      <c r="F31" s="40">
        <v>397</v>
      </c>
      <c r="G31" s="40">
        <v>403.75</v>
      </c>
      <c r="H31" s="8">
        <f t="shared" ref="H31" si="12">IF(D31="SELL", E31-F31, F31-E31)*C31</f>
        <v>12300</v>
      </c>
      <c r="I31" s="8">
        <f t="shared" ref="I31" si="13">(G31-E31)*C31</f>
        <v>26137.5</v>
      </c>
      <c r="J31" s="51">
        <f t="shared" ref="J31" si="14">(H31+I31)</f>
        <v>38437.5</v>
      </c>
    </row>
    <row r="32" spans="1:10" s="34" customFormat="1" ht="16.5" customHeight="1">
      <c r="A32" s="76">
        <v>43679</v>
      </c>
      <c r="B32" s="38" t="s">
        <v>190</v>
      </c>
      <c r="C32" s="39">
        <f t="shared" si="9"/>
        <v>1150</v>
      </c>
      <c r="D32" s="39" t="s">
        <v>8</v>
      </c>
      <c r="E32" s="40">
        <v>695</v>
      </c>
      <c r="F32" s="40">
        <v>705</v>
      </c>
      <c r="G32" s="40">
        <v>0</v>
      </c>
      <c r="H32" s="8">
        <v>0</v>
      </c>
      <c r="I32" s="8">
        <v>0</v>
      </c>
      <c r="J32" s="51" t="s">
        <v>294</v>
      </c>
    </row>
    <row r="33" spans="1:10" s="34" customFormat="1" ht="16.5" customHeight="1">
      <c r="A33" s="76">
        <v>43678</v>
      </c>
      <c r="B33" s="38" t="s">
        <v>245</v>
      </c>
      <c r="C33" s="39">
        <f t="shared" si="9"/>
        <v>2070</v>
      </c>
      <c r="D33" s="39" t="s">
        <v>8</v>
      </c>
      <c r="E33" s="40">
        <v>387</v>
      </c>
      <c r="F33" s="40">
        <v>392</v>
      </c>
      <c r="G33" s="40">
        <v>402</v>
      </c>
      <c r="H33" s="8">
        <f t="shared" ref="H33" si="15">IF(D33="SELL", E33-F33, F33-E33)*C33</f>
        <v>10350</v>
      </c>
      <c r="I33" s="8">
        <f t="shared" ref="I33" si="16">(G33-E33)*C33</f>
        <v>31050</v>
      </c>
      <c r="J33" s="51">
        <f t="shared" ref="J33" si="17">(H33+I33)</f>
        <v>41400</v>
      </c>
    </row>
    <row r="34" spans="1:10" s="34" customFormat="1" ht="16.5" customHeight="1">
      <c r="A34" s="76">
        <v>43678</v>
      </c>
      <c r="B34" s="38" t="s">
        <v>88</v>
      </c>
      <c r="C34" s="39">
        <f t="shared" ref="C34" si="18">MROUND(800000/E34,10)</f>
        <v>580</v>
      </c>
      <c r="D34" s="39" t="s">
        <v>8</v>
      </c>
      <c r="E34" s="40">
        <v>1370</v>
      </c>
      <c r="F34" s="40">
        <v>1371</v>
      </c>
      <c r="G34" s="40">
        <v>0</v>
      </c>
      <c r="H34" s="8">
        <f t="shared" ref="H34" si="19">IF(D34="SELL", E34-F34, F34-E34)*C34</f>
        <v>580</v>
      </c>
      <c r="I34" s="8">
        <v>0</v>
      </c>
      <c r="J34" s="51">
        <f t="shared" ref="J34" si="20">(H34+I34)</f>
        <v>580</v>
      </c>
    </row>
    <row r="35" spans="1:10" s="34" customFormat="1" ht="16.5" customHeight="1">
      <c r="A35" s="82"/>
      <c r="B35" s="83"/>
      <c r="C35" s="84"/>
      <c r="D35" s="84"/>
      <c r="E35" s="85"/>
      <c r="F35" s="85"/>
      <c r="G35" s="85"/>
      <c r="H35" s="86"/>
      <c r="I35" s="86"/>
      <c r="J35" s="87"/>
    </row>
    <row r="36" spans="1:10" s="34" customFormat="1" ht="16.5" customHeight="1">
      <c r="A36" s="76">
        <v>43677</v>
      </c>
      <c r="B36" s="38" t="s">
        <v>318</v>
      </c>
      <c r="C36" s="39">
        <f>MROUND(800000/E36,10)</f>
        <v>2670</v>
      </c>
      <c r="D36" s="39" t="s">
        <v>8</v>
      </c>
      <c r="E36" s="40">
        <v>300</v>
      </c>
      <c r="F36" s="40">
        <v>305</v>
      </c>
      <c r="G36" s="40">
        <v>0</v>
      </c>
      <c r="H36" s="8">
        <f>IF(D36="SELL", E36-F36, F36-E36)*C36</f>
        <v>13350</v>
      </c>
      <c r="I36" s="8">
        <v>0</v>
      </c>
      <c r="J36" s="51">
        <f>(H36+I36)</f>
        <v>13350</v>
      </c>
    </row>
    <row r="37" spans="1:10" s="34" customFormat="1" ht="16.5" customHeight="1">
      <c r="A37" s="76">
        <v>43677</v>
      </c>
      <c r="B37" s="38" t="s">
        <v>358</v>
      </c>
      <c r="C37" s="39">
        <f t="shared" ref="C37:C38" si="21">MROUND(800000/E37,10)</f>
        <v>2240</v>
      </c>
      <c r="D37" s="39" t="s">
        <v>8</v>
      </c>
      <c r="E37" s="40">
        <v>357</v>
      </c>
      <c r="F37" s="40">
        <v>362</v>
      </c>
      <c r="G37" s="40">
        <v>0</v>
      </c>
      <c r="H37" s="8">
        <f t="shared" ref="H37:H38" si="22">IF(D37="SELL", E37-F37, F37-E37)*C37</f>
        <v>11200</v>
      </c>
      <c r="I37" s="8">
        <v>0</v>
      </c>
      <c r="J37" s="51">
        <f t="shared" ref="J37:J38" si="23">(H37+I37)</f>
        <v>11200</v>
      </c>
    </row>
    <row r="38" spans="1:10" s="34" customFormat="1" ht="16.5" customHeight="1">
      <c r="A38" s="76">
        <v>43677</v>
      </c>
      <c r="B38" s="38" t="s">
        <v>338</v>
      </c>
      <c r="C38" s="39">
        <f t="shared" si="21"/>
        <v>2130</v>
      </c>
      <c r="D38" s="39" t="s">
        <v>8</v>
      </c>
      <c r="E38" s="40">
        <v>375</v>
      </c>
      <c r="F38" s="40">
        <v>380</v>
      </c>
      <c r="G38" s="40">
        <v>390</v>
      </c>
      <c r="H38" s="8">
        <f t="shared" si="22"/>
        <v>10650</v>
      </c>
      <c r="I38" s="8">
        <f t="shared" ref="I38" si="24">(G38-E38)*C38</f>
        <v>31950</v>
      </c>
      <c r="J38" s="51">
        <f t="shared" si="23"/>
        <v>42600</v>
      </c>
    </row>
    <row r="39" spans="1:10" s="34" customFormat="1" ht="16.5" customHeight="1">
      <c r="A39" s="76">
        <v>43676</v>
      </c>
      <c r="B39" s="38" t="s">
        <v>175</v>
      </c>
      <c r="C39" s="39">
        <f>MROUND(800000/E39,10)</f>
        <v>1420</v>
      </c>
      <c r="D39" s="39" t="s">
        <v>8</v>
      </c>
      <c r="E39" s="40">
        <v>565</v>
      </c>
      <c r="F39" s="40">
        <v>575</v>
      </c>
      <c r="G39" s="40">
        <v>0</v>
      </c>
      <c r="H39" s="13">
        <f>IF(D39="SELL", E39-F39, F39-E39)*C39</f>
        <v>14200</v>
      </c>
      <c r="I39" s="8">
        <v>0</v>
      </c>
      <c r="J39" s="51">
        <f>(H39+I39)</f>
        <v>14200</v>
      </c>
    </row>
    <row r="40" spans="1:10" s="34" customFormat="1" ht="16.5" customHeight="1">
      <c r="A40" s="76">
        <v>43675</v>
      </c>
      <c r="B40" s="38" t="s">
        <v>355</v>
      </c>
      <c r="C40" s="39">
        <f>MROUND(800000/E40,10)</f>
        <v>2420</v>
      </c>
      <c r="D40" s="39" t="s">
        <v>8</v>
      </c>
      <c r="E40" s="40">
        <v>330</v>
      </c>
      <c r="F40" s="40">
        <v>335</v>
      </c>
      <c r="G40" s="40">
        <v>0</v>
      </c>
      <c r="H40" s="13">
        <f>IF(D40="SELL", E40-F40, F40-E40)*C40</f>
        <v>12100</v>
      </c>
      <c r="I40" s="8">
        <v>0</v>
      </c>
      <c r="J40" s="51">
        <f>(H40+I40)</f>
        <v>12100</v>
      </c>
    </row>
    <row r="41" spans="1:10" s="34" customFormat="1" ht="16.5" customHeight="1">
      <c r="A41" s="76">
        <v>43675</v>
      </c>
      <c r="B41" s="38" t="s">
        <v>296</v>
      </c>
      <c r="C41" s="39">
        <f t="shared" ref="C41:C42" si="25">MROUND(800000/E41,10)</f>
        <v>2050</v>
      </c>
      <c r="D41" s="39" t="s">
        <v>8</v>
      </c>
      <c r="E41" s="40">
        <v>391</v>
      </c>
      <c r="F41" s="40">
        <v>386</v>
      </c>
      <c r="G41" s="40">
        <v>0</v>
      </c>
      <c r="H41" s="13">
        <f t="shared" ref="H41:H42" si="26">IF(D41="SELL", E41-F41, F41-E41)*C41</f>
        <v>-10250</v>
      </c>
      <c r="I41" s="8">
        <v>0</v>
      </c>
      <c r="J41" s="51">
        <f t="shared" ref="J41:J42" si="27">(H41+I41)</f>
        <v>-10250</v>
      </c>
    </row>
    <row r="42" spans="1:10" s="34" customFormat="1" ht="16.5" customHeight="1">
      <c r="A42" s="76">
        <v>43675</v>
      </c>
      <c r="B42" s="38" t="s">
        <v>303</v>
      </c>
      <c r="C42" s="39">
        <f t="shared" si="25"/>
        <v>1760</v>
      </c>
      <c r="D42" s="39" t="s">
        <v>8</v>
      </c>
      <c r="E42" s="40">
        <v>455</v>
      </c>
      <c r="F42" s="40">
        <v>450</v>
      </c>
      <c r="G42" s="40">
        <v>0</v>
      </c>
      <c r="H42" s="13">
        <f t="shared" si="26"/>
        <v>-8800</v>
      </c>
      <c r="I42" s="8">
        <v>0</v>
      </c>
      <c r="J42" s="51">
        <f t="shared" si="27"/>
        <v>-8800</v>
      </c>
    </row>
    <row r="43" spans="1:10" s="34" customFormat="1" ht="16.5" customHeight="1">
      <c r="A43" s="76">
        <v>43672</v>
      </c>
      <c r="B43" s="38" t="s">
        <v>244</v>
      </c>
      <c r="C43" s="39">
        <f>MROUND(800000/E43,10)</f>
        <v>4490</v>
      </c>
      <c r="D43" s="39" t="s">
        <v>8</v>
      </c>
      <c r="E43" s="40">
        <v>178</v>
      </c>
      <c r="F43" s="40">
        <v>181</v>
      </c>
      <c r="G43" s="40">
        <v>0</v>
      </c>
      <c r="H43" s="13">
        <f>IF(D43="SELL", E43-F43, F43-E43)*C43</f>
        <v>13470</v>
      </c>
      <c r="I43" s="8">
        <v>0</v>
      </c>
      <c r="J43" s="51">
        <f t="shared" ref="J43" si="28">(H43+I43)</f>
        <v>13470</v>
      </c>
    </row>
    <row r="44" spans="1:10" s="34" customFormat="1" ht="16.5" customHeight="1">
      <c r="A44" s="76">
        <v>43672</v>
      </c>
      <c r="B44" s="5" t="s">
        <v>291</v>
      </c>
      <c r="C44" s="39">
        <f t="shared" ref="C44:C47" si="29">MROUND(800000/E44,10)</f>
        <v>1740</v>
      </c>
      <c r="D44" s="17" t="s">
        <v>33</v>
      </c>
      <c r="E44" s="8">
        <v>459</v>
      </c>
      <c r="F44" s="8">
        <v>454</v>
      </c>
      <c r="G44" s="8">
        <v>449</v>
      </c>
      <c r="H44" s="13">
        <f t="shared" ref="H44" si="30">IF(D44="SELL", E44-F44, F44-E44)*C44</f>
        <v>8700</v>
      </c>
      <c r="I44" s="8">
        <f t="shared" ref="I44" si="31">IF(D44="SELL",IF(G44="-","0",F44-G44),IF(D44="BUY",IF(G44="-","0",G44-F44)))*C44</f>
        <v>8700</v>
      </c>
      <c r="J44" s="3">
        <f t="shared" ref="J44" si="32">SUM(H44:I44)</f>
        <v>17400</v>
      </c>
    </row>
    <row r="45" spans="1:10" s="34" customFormat="1" ht="16.5" customHeight="1">
      <c r="A45" s="76">
        <v>43672</v>
      </c>
      <c r="B45" s="5" t="s">
        <v>354</v>
      </c>
      <c r="C45" s="39">
        <f t="shared" si="29"/>
        <v>510</v>
      </c>
      <c r="D45" s="17" t="s">
        <v>33</v>
      </c>
      <c r="E45" s="8">
        <v>1580</v>
      </c>
      <c r="F45" s="8">
        <v>1577</v>
      </c>
      <c r="G45" s="8">
        <v>0</v>
      </c>
      <c r="H45" s="13">
        <f t="shared" ref="H45" si="33">IF(D45="SELL", E45-F45, F45-E45)*C45</f>
        <v>1530</v>
      </c>
      <c r="I45" s="8">
        <v>0</v>
      </c>
      <c r="J45" s="3">
        <f t="shared" ref="J45" si="34">SUM(H45:I45)</f>
        <v>1530</v>
      </c>
    </row>
    <row r="46" spans="1:10" s="34" customFormat="1" ht="16.5" customHeight="1">
      <c r="A46" s="76">
        <v>43671</v>
      </c>
      <c r="B46" s="38" t="s">
        <v>291</v>
      </c>
      <c r="C46" s="39">
        <f t="shared" si="29"/>
        <v>1730</v>
      </c>
      <c r="D46" s="39" t="s">
        <v>8</v>
      </c>
      <c r="E46" s="40">
        <v>462</v>
      </c>
      <c r="F46" s="40">
        <v>468</v>
      </c>
      <c r="G46" s="40">
        <v>472</v>
      </c>
      <c r="H46" s="8">
        <f t="shared" ref="H46" si="35">IF(D46="SELL", E46-F46, F46-E46)*C46</f>
        <v>10380</v>
      </c>
      <c r="I46" s="8">
        <f t="shared" ref="I46" si="36">(G46-E46)*C46</f>
        <v>17300</v>
      </c>
      <c r="J46" s="51">
        <f t="shared" ref="J46" si="37">(H46+I46)</f>
        <v>27680</v>
      </c>
    </row>
    <row r="47" spans="1:10" s="34" customFormat="1" ht="16.5" customHeight="1">
      <c r="A47" s="76">
        <v>43671</v>
      </c>
      <c r="B47" s="38" t="s">
        <v>353</v>
      </c>
      <c r="C47" s="39">
        <f t="shared" si="29"/>
        <v>1450</v>
      </c>
      <c r="D47" s="39" t="s">
        <v>8</v>
      </c>
      <c r="E47" s="40">
        <v>550</v>
      </c>
      <c r="F47" s="40">
        <v>557</v>
      </c>
      <c r="G47" s="40">
        <v>0</v>
      </c>
      <c r="H47" s="8">
        <v>0</v>
      </c>
      <c r="I47" s="8">
        <v>0</v>
      </c>
      <c r="J47" s="51" t="s">
        <v>294</v>
      </c>
    </row>
    <row r="48" spans="1:10" s="34" customFormat="1" ht="16.5" customHeight="1">
      <c r="A48" s="76">
        <v>43670</v>
      </c>
      <c r="B48" s="5" t="s">
        <v>352</v>
      </c>
      <c r="C48" s="39">
        <f>MROUND(800000/E48,10)</f>
        <v>3020</v>
      </c>
      <c r="D48" s="17" t="s">
        <v>33</v>
      </c>
      <c r="E48" s="8">
        <v>265</v>
      </c>
      <c r="F48" s="8">
        <v>263</v>
      </c>
      <c r="G48" s="13">
        <v>0</v>
      </c>
      <c r="H48" s="13">
        <f t="shared" ref="H48" si="38">IF(D48="SELL", E48-F48, F48-E48)*C48</f>
        <v>6040</v>
      </c>
      <c r="I48" s="13">
        <v>0</v>
      </c>
      <c r="J48" s="51">
        <f t="shared" ref="J48" si="39">SUM(H48:I48)</f>
        <v>6040</v>
      </c>
    </row>
    <row r="49" spans="1:10" s="34" customFormat="1" ht="16.5" customHeight="1">
      <c r="A49" s="76">
        <v>43670</v>
      </c>
      <c r="B49" s="5" t="s">
        <v>333</v>
      </c>
      <c r="C49" s="39">
        <f t="shared" ref="C49" si="40">MROUND(800000/E49,10)</f>
        <v>3430</v>
      </c>
      <c r="D49" s="17" t="s">
        <v>33</v>
      </c>
      <c r="E49" s="8">
        <v>233</v>
      </c>
      <c r="F49" s="8">
        <v>229</v>
      </c>
      <c r="G49" s="13">
        <v>0</v>
      </c>
      <c r="H49" s="13">
        <f t="shared" ref="H49" si="41">IF(D49="SELL", E49-F49, F49-E49)*C49</f>
        <v>13720</v>
      </c>
      <c r="I49" s="13">
        <v>0</v>
      </c>
      <c r="J49" s="51">
        <f t="shared" ref="J49" si="42">SUM(H49:I49)</f>
        <v>13720</v>
      </c>
    </row>
    <row r="50" spans="1:10" s="34" customFormat="1" ht="16.5" customHeight="1">
      <c r="A50" s="76">
        <v>43669</v>
      </c>
      <c r="B50" s="38" t="s">
        <v>325</v>
      </c>
      <c r="C50" s="39">
        <f>MROUND(800000/E50,10)</f>
        <v>1610</v>
      </c>
      <c r="D50" s="39" t="s">
        <v>8</v>
      </c>
      <c r="E50" s="40">
        <v>497</v>
      </c>
      <c r="F50" s="40">
        <v>503</v>
      </c>
      <c r="G50" s="40">
        <v>505.5</v>
      </c>
      <c r="H50" s="8">
        <f t="shared" ref="H50" si="43">IF(D50="SELL", E50-F50, F50-E50)*C50</f>
        <v>9660</v>
      </c>
      <c r="I50" s="8">
        <f>(G50-E50)*C50</f>
        <v>13685</v>
      </c>
      <c r="J50" s="51">
        <f>(H50+I50)</f>
        <v>23345</v>
      </c>
    </row>
    <row r="51" spans="1:10" s="34" customFormat="1" ht="16.5" customHeight="1">
      <c r="A51" s="76">
        <v>43668</v>
      </c>
      <c r="B51" s="38" t="s">
        <v>189</v>
      </c>
      <c r="C51" s="39">
        <f>MROUND(800000/E51,10)</f>
        <v>1180</v>
      </c>
      <c r="D51" s="39" t="s">
        <v>8</v>
      </c>
      <c r="E51" s="40">
        <v>680</v>
      </c>
      <c r="F51" s="40">
        <v>681.5</v>
      </c>
      <c r="G51" s="40">
        <v>0</v>
      </c>
      <c r="H51" s="8">
        <f>IF(D51="SELL", E51-F51, F51-E51)*C51</f>
        <v>1770</v>
      </c>
      <c r="I51" s="8">
        <v>0</v>
      </c>
      <c r="J51" s="51">
        <f>(H51+I51)</f>
        <v>1770</v>
      </c>
    </row>
    <row r="52" spans="1:10" s="34" customFormat="1" ht="16.5" customHeight="1">
      <c r="A52" s="76">
        <v>43668</v>
      </c>
      <c r="B52" s="38" t="s">
        <v>338</v>
      </c>
      <c r="C52" s="39">
        <f t="shared" ref="C52" si="44">MROUND(800000/E52,10)</f>
        <v>2270</v>
      </c>
      <c r="D52" s="39" t="s">
        <v>8</v>
      </c>
      <c r="E52" s="40">
        <v>353</v>
      </c>
      <c r="F52" s="40">
        <v>348</v>
      </c>
      <c r="G52" s="40">
        <v>0</v>
      </c>
      <c r="H52" s="8">
        <f t="shared" ref="H52" si="45">IF(D52="SELL", E52-F52, F52-E52)*C52</f>
        <v>-11350</v>
      </c>
      <c r="I52" s="8">
        <v>0</v>
      </c>
      <c r="J52" s="51">
        <f>(H52+I52)</f>
        <v>-11350</v>
      </c>
    </row>
    <row r="53" spans="1:10" s="34" customFormat="1" ht="16.5" customHeight="1">
      <c r="A53" s="76">
        <v>43665</v>
      </c>
      <c r="B53" s="38" t="s">
        <v>291</v>
      </c>
      <c r="C53" s="39">
        <f t="shared" ref="C53" si="46">MROUND(800000/E53,10)</f>
        <v>1870</v>
      </c>
      <c r="D53" s="39" t="s">
        <v>8</v>
      </c>
      <c r="E53" s="40">
        <v>427</v>
      </c>
      <c r="F53" s="40">
        <v>432</v>
      </c>
      <c r="G53" s="40">
        <v>442</v>
      </c>
      <c r="H53" s="8">
        <f t="shared" ref="H53" si="47">IF(D53="SELL", E53-F53, F53-E53)*C53</f>
        <v>9350</v>
      </c>
      <c r="I53" s="8">
        <f>(G53-E53)*C53</f>
        <v>28050</v>
      </c>
      <c r="J53" s="51">
        <f>(H53+I53)</f>
        <v>37400</v>
      </c>
    </row>
    <row r="54" spans="1:10" s="34" customFormat="1" ht="16.5" customHeight="1">
      <c r="A54" s="76">
        <v>43664</v>
      </c>
      <c r="B54" s="38" t="s">
        <v>346</v>
      </c>
      <c r="C54" s="39">
        <f t="shared" ref="C54:C55" si="48">MROUND(800000/E54,10)</f>
        <v>4040</v>
      </c>
      <c r="D54" s="39" t="s">
        <v>8</v>
      </c>
      <c r="E54" s="40">
        <v>198</v>
      </c>
      <c r="F54" s="40">
        <v>200</v>
      </c>
      <c r="G54" s="40">
        <v>205</v>
      </c>
      <c r="H54" s="8">
        <f t="shared" ref="H54:H55" si="49">IF(D54="SELL", E54-F54, F54-E54)*C54</f>
        <v>8080</v>
      </c>
      <c r="I54" s="8">
        <f>(G54-E54)*C54</f>
        <v>28280</v>
      </c>
      <c r="J54" s="51">
        <f>(H54+I54)</f>
        <v>36360</v>
      </c>
    </row>
    <row r="55" spans="1:10" s="34" customFormat="1" ht="16.5" customHeight="1">
      <c r="A55" s="76">
        <v>43664</v>
      </c>
      <c r="B55" s="5" t="s">
        <v>345</v>
      </c>
      <c r="C55" s="39">
        <f t="shared" si="48"/>
        <v>2670</v>
      </c>
      <c r="D55" s="17" t="s">
        <v>33</v>
      </c>
      <c r="E55" s="8">
        <v>300</v>
      </c>
      <c r="F55" s="8">
        <v>305</v>
      </c>
      <c r="G55" s="13">
        <v>0</v>
      </c>
      <c r="H55" s="13">
        <f t="shared" si="49"/>
        <v>-13350</v>
      </c>
      <c r="I55" s="13">
        <v>0</v>
      </c>
      <c r="J55" s="51">
        <f t="shared" ref="J55" si="50">SUM(H55:I55)</f>
        <v>-13350</v>
      </c>
    </row>
    <row r="56" spans="1:10" s="34" customFormat="1" ht="16.5" customHeight="1">
      <c r="A56" s="76">
        <v>43663</v>
      </c>
      <c r="B56" s="38" t="s">
        <v>334</v>
      </c>
      <c r="C56" s="39">
        <f t="shared" ref="C56:C57" si="51">MROUND(800000/E56,10)</f>
        <v>2130</v>
      </c>
      <c r="D56" s="39" t="s">
        <v>8</v>
      </c>
      <c r="E56" s="40">
        <v>375</v>
      </c>
      <c r="F56" s="40">
        <v>370</v>
      </c>
      <c r="G56" s="40">
        <v>0</v>
      </c>
      <c r="H56" s="8">
        <f t="shared" ref="H56" si="52">IF(D56="SELL", E56-F56, F56-E56)*C56</f>
        <v>-10650</v>
      </c>
      <c r="I56" s="8">
        <v>0</v>
      </c>
      <c r="J56" s="51">
        <f t="shared" ref="J56" si="53">(H56+I56)</f>
        <v>-10650</v>
      </c>
    </row>
    <row r="57" spans="1:10" s="34" customFormat="1" ht="16.5" customHeight="1">
      <c r="A57" s="76">
        <v>43663</v>
      </c>
      <c r="B57" s="38" t="s">
        <v>336</v>
      </c>
      <c r="C57" s="39">
        <f t="shared" si="51"/>
        <v>1520</v>
      </c>
      <c r="D57" s="39" t="s">
        <v>8</v>
      </c>
      <c r="E57" s="40">
        <v>525</v>
      </c>
      <c r="F57" s="40">
        <v>529</v>
      </c>
      <c r="G57" s="40">
        <v>0</v>
      </c>
      <c r="H57" s="8">
        <f t="shared" ref="H57" si="54">IF(D57="SELL", E57-F57, F57-E57)*C57</f>
        <v>6080</v>
      </c>
      <c r="I57" s="8">
        <v>0</v>
      </c>
      <c r="J57" s="51">
        <f t="shared" ref="J57" si="55">(H57+I57)</f>
        <v>6080</v>
      </c>
    </row>
    <row r="58" spans="1:10" ht="15.75" customHeight="1">
      <c r="A58" s="76">
        <v>43662</v>
      </c>
      <c r="B58" s="38" t="s">
        <v>341</v>
      </c>
      <c r="C58" s="39">
        <f t="shared" ref="C58:C60" si="56">MROUND(800000/E58,10)</f>
        <v>700</v>
      </c>
      <c r="D58" s="39" t="s">
        <v>8</v>
      </c>
      <c r="E58" s="40">
        <v>1140</v>
      </c>
      <c r="F58" s="40">
        <v>1125</v>
      </c>
      <c r="G58" s="40">
        <v>0</v>
      </c>
      <c r="H58" s="8">
        <f t="shared" ref="H58:H60" si="57">IF(D58="SELL", E58-F58, F58-E58)*C58</f>
        <v>-10500</v>
      </c>
      <c r="I58" s="8">
        <v>0</v>
      </c>
      <c r="J58" s="51">
        <f t="shared" ref="J58:J60" si="58">(H58+I58)</f>
        <v>-10500</v>
      </c>
    </row>
    <row r="59" spans="1:10" s="34" customFormat="1" ht="15.75" customHeight="1">
      <c r="A59" s="76">
        <v>43662</v>
      </c>
      <c r="B59" s="38" t="s">
        <v>299</v>
      </c>
      <c r="C59" s="39">
        <f t="shared" si="56"/>
        <v>2150</v>
      </c>
      <c r="D59" s="39" t="s">
        <v>8</v>
      </c>
      <c r="E59" s="40">
        <v>372.5</v>
      </c>
      <c r="F59" s="40">
        <v>374</v>
      </c>
      <c r="G59" s="40">
        <v>0</v>
      </c>
      <c r="H59" s="8">
        <f t="shared" si="57"/>
        <v>3225</v>
      </c>
      <c r="I59" s="8">
        <v>0</v>
      </c>
      <c r="J59" s="51">
        <f t="shared" si="58"/>
        <v>3225</v>
      </c>
    </row>
    <row r="60" spans="1:10" s="34" customFormat="1" ht="15.75" customHeight="1">
      <c r="A60" s="76">
        <v>43662</v>
      </c>
      <c r="B60" s="38" t="s">
        <v>342</v>
      </c>
      <c r="C60" s="39">
        <f t="shared" si="56"/>
        <v>3510</v>
      </c>
      <c r="D60" s="39" t="s">
        <v>8</v>
      </c>
      <c r="E60" s="40">
        <v>228</v>
      </c>
      <c r="F60" s="40">
        <v>233</v>
      </c>
      <c r="G60" s="40">
        <v>0</v>
      </c>
      <c r="H60" s="8">
        <f t="shared" si="57"/>
        <v>17550</v>
      </c>
      <c r="I60" s="8">
        <v>0</v>
      </c>
      <c r="J60" s="51">
        <f t="shared" si="58"/>
        <v>17550</v>
      </c>
    </row>
    <row r="61" spans="1:10" s="34" customFormat="1" ht="15.75" customHeight="1">
      <c r="A61" s="76">
        <v>43661</v>
      </c>
      <c r="B61" s="38" t="s">
        <v>171</v>
      </c>
      <c r="C61" s="39">
        <f t="shared" ref="C61" si="59">MROUND(800000/E61,10)</f>
        <v>1370</v>
      </c>
      <c r="D61" s="39" t="s">
        <v>8</v>
      </c>
      <c r="E61" s="40">
        <v>582</v>
      </c>
      <c r="F61" s="40">
        <v>589</v>
      </c>
      <c r="G61" s="40">
        <v>0</v>
      </c>
      <c r="H61" s="8">
        <f t="shared" ref="H61" si="60">IF(D61="SELL", E61-F61, F61-E61)*C61</f>
        <v>9590</v>
      </c>
      <c r="I61" s="8">
        <v>0</v>
      </c>
      <c r="J61" s="51">
        <f>(H61+I61)</f>
        <v>9590</v>
      </c>
    </row>
    <row r="62" spans="1:10" s="34" customFormat="1" ht="15.75" customHeight="1">
      <c r="A62" s="76">
        <v>43658</v>
      </c>
      <c r="B62" s="38" t="s">
        <v>340</v>
      </c>
      <c r="C62" s="39">
        <f t="shared" ref="C62" si="61">MROUND(800000/E62,10)</f>
        <v>1940</v>
      </c>
      <c r="D62" s="39" t="s">
        <v>8</v>
      </c>
      <c r="E62" s="40">
        <v>412</v>
      </c>
      <c r="F62" s="40">
        <v>418</v>
      </c>
      <c r="G62" s="40">
        <v>426</v>
      </c>
      <c r="H62" s="8">
        <f t="shared" ref="H62" si="62">IF(D62="SELL", E62-F62, F62-E62)*C62</f>
        <v>11640</v>
      </c>
      <c r="I62" s="8">
        <f>(G62-E62)*C62</f>
        <v>27160</v>
      </c>
      <c r="J62" s="51">
        <f>(H62+I62)</f>
        <v>38800</v>
      </c>
    </row>
    <row r="63" spans="1:10" s="34" customFormat="1" ht="15.75" customHeight="1">
      <c r="A63" s="76">
        <v>43657</v>
      </c>
      <c r="B63" s="38" t="s">
        <v>339</v>
      </c>
      <c r="C63" s="39">
        <f>MROUND(800000/E63,10)</f>
        <v>1300</v>
      </c>
      <c r="D63" s="39" t="s">
        <v>8</v>
      </c>
      <c r="E63" s="40">
        <v>615</v>
      </c>
      <c r="F63" s="40">
        <v>620</v>
      </c>
      <c r="G63" s="40">
        <v>0</v>
      </c>
      <c r="H63" s="8">
        <f t="shared" ref="H63" si="63">IF(D63="SELL", E63-F63, F63-E63)*C63</f>
        <v>6500</v>
      </c>
      <c r="I63" s="8">
        <v>0</v>
      </c>
      <c r="J63" s="51">
        <f t="shared" ref="J63" si="64">(H63+I63)</f>
        <v>6500</v>
      </c>
    </row>
    <row r="64" spans="1:10" s="34" customFormat="1" ht="15.75" customHeight="1">
      <c r="A64" s="76">
        <v>43657</v>
      </c>
      <c r="B64" s="38" t="s">
        <v>338</v>
      </c>
      <c r="C64" s="39">
        <f t="shared" ref="C64" si="65">MROUND(800000/E64,10)</f>
        <v>2120</v>
      </c>
      <c r="D64" s="39" t="s">
        <v>8</v>
      </c>
      <c r="E64" s="40">
        <v>378</v>
      </c>
      <c r="F64" s="40">
        <v>383</v>
      </c>
      <c r="G64" s="40">
        <v>0</v>
      </c>
      <c r="H64" s="8">
        <v>0</v>
      </c>
      <c r="I64" s="8">
        <v>0</v>
      </c>
      <c r="J64" s="51" t="s">
        <v>294</v>
      </c>
    </row>
    <row r="65" spans="1:10" s="34" customFormat="1" ht="15.75" customHeight="1">
      <c r="A65" s="76">
        <v>43656</v>
      </c>
      <c r="B65" s="38" t="s">
        <v>275</v>
      </c>
      <c r="C65" s="39">
        <f t="shared" ref="C65:C66" si="66">MROUND(800000/E65,10)</f>
        <v>1440</v>
      </c>
      <c r="D65" s="39" t="s">
        <v>8</v>
      </c>
      <c r="E65" s="40">
        <v>555</v>
      </c>
      <c r="F65" s="40">
        <v>558</v>
      </c>
      <c r="G65" s="40">
        <v>0</v>
      </c>
      <c r="H65" s="8">
        <f t="shared" ref="H65:H66" si="67">IF(D65="SELL", E65-F65, F65-E65)*C65</f>
        <v>4320</v>
      </c>
      <c r="I65" s="8">
        <v>0</v>
      </c>
      <c r="J65" s="51">
        <f t="shared" ref="J65:J66" si="68">(H65+I65)</f>
        <v>4320</v>
      </c>
    </row>
    <row r="66" spans="1:10" s="34" customFormat="1" ht="15.75" customHeight="1">
      <c r="A66" s="76">
        <v>43656</v>
      </c>
      <c r="B66" s="38" t="s">
        <v>336</v>
      </c>
      <c r="C66" s="39">
        <f t="shared" si="66"/>
        <v>1490</v>
      </c>
      <c r="D66" s="39" t="s">
        <v>8</v>
      </c>
      <c r="E66" s="40">
        <v>538</v>
      </c>
      <c r="F66" s="40">
        <v>531</v>
      </c>
      <c r="G66" s="40">
        <v>0</v>
      </c>
      <c r="H66" s="8">
        <f t="shared" si="67"/>
        <v>-10430</v>
      </c>
      <c r="I66" s="8">
        <v>0</v>
      </c>
      <c r="J66" s="51">
        <f t="shared" si="68"/>
        <v>-10430</v>
      </c>
    </row>
    <row r="67" spans="1:10" s="34" customFormat="1" ht="15.75" customHeight="1">
      <c r="A67" s="76">
        <v>43655</v>
      </c>
      <c r="B67" s="38" t="s">
        <v>322</v>
      </c>
      <c r="C67" s="39">
        <f t="shared" ref="C67" si="69">MROUND(800000/E67,10)</f>
        <v>4320</v>
      </c>
      <c r="D67" s="39" t="s">
        <v>8</v>
      </c>
      <c r="E67" s="40">
        <v>185</v>
      </c>
      <c r="F67" s="40">
        <v>187</v>
      </c>
      <c r="G67" s="40">
        <v>0</v>
      </c>
      <c r="H67" s="8">
        <f t="shared" ref="H67" si="70">IF(D67="SELL", E67-F67, F67-E67)*C67</f>
        <v>8640</v>
      </c>
      <c r="I67" s="8">
        <v>0</v>
      </c>
      <c r="J67" s="51">
        <f t="shared" ref="J67" si="71">(H67+I67)</f>
        <v>8640</v>
      </c>
    </row>
    <row r="68" spans="1:10" s="34" customFormat="1" ht="15.75" customHeight="1">
      <c r="A68" s="76">
        <v>43654</v>
      </c>
      <c r="B68" s="38" t="s">
        <v>333</v>
      </c>
      <c r="C68" s="39">
        <f t="shared" ref="C68:C70" si="72">MROUND(800000/E68,10)</f>
        <v>3510</v>
      </c>
      <c r="D68" s="39" t="s">
        <v>8</v>
      </c>
      <c r="E68" s="40">
        <v>228</v>
      </c>
      <c r="F68" s="40">
        <v>224</v>
      </c>
      <c r="G68" s="40">
        <v>0</v>
      </c>
      <c r="H68" s="8">
        <f t="shared" ref="H68" si="73">IF(D68="SELL", E68-F68, F68-E68)*C68</f>
        <v>-14040</v>
      </c>
      <c r="I68" s="8">
        <v>0</v>
      </c>
      <c r="J68" s="51">
        <f t="shared" ref="J68" si="74">(H68+I68)</f>
        <v>-14040</v>
      </c>
    </row>
    <row r="69" spans="1:10" s="34" customFormat="1" ht="15.75" customHeight="1">
      <c r="A69" s="76">
        <v>43654</v>
      </c>
      <c r="B69" s="38" t="s">
        <v>334</v>
      </c>
      <c r="C69" s="39">
        <f t="shared" si="72"/>
        <v>2130</v>
      </c>
      <c r="D69" s="39" t="s">
        <v>8</v>
      </c>
      <c r="E69" s="40">
        <v>375</v>
      </c>
      <c r="F69" s="40">
        <v>380</v>
      </c>
      <c r="G69" s="40">
        <v>0</v>
      </c>
      <c r="H69" s="8">
        <v>0</v>
      </c>
      <c r="I69" s="8">
        <v>0</v>
      </c>
      <c r="J69" s="51" t="s">
        <v>294</v>
      </c>
    </row>
    <row r="70" spans="1:10" s="34" customFormat="1" ht="15.75" customHeight="1">
      <c r="A70" s="76">
        <v>43654</v>
      </c>
      <c r="B70" s="38" t="s">
        <v>12</v>
      </c>
      <c r="C70" s="39">
        <f t="shared" si="72"/>
        <v>820</v>
      </c>
      <c r="D70" s="39" t="s">
        <v>8</v>
      </c>
      <c r="E70" s="40">
        <v>970</v>
      </c>
      <c r="F70" s="40">
        <v>980</v>
      </c>
      <c r="G70" s="40">
        <v>0</v>
      </c>
      <c r="H70" s="8">
        <v>0</v>
      </c>
      <c r="I70" s="8">
        <v>0</v>
      </c>
      <c r="J70" s="51" t="s">
        <v>294</v>
      </c>
    </row>
    <row r="71" spans="1:10" s="34" customFormat="1" ht="15.75" customHeight="1">
      <c r="A71" s="76">
        <v>43651</v>
      </c>
      <c r="B71" s="38" t="s">
        <v>318</v>
      </c>
      <c r="C71" s="39">
        <f t="shared" ref="C71:C72" si="75">MROUND(800000/E71,10)</f>
        <v>2620</v>
      </c>
      <c r="D71" s="39" t="s">
        <v>8</v>
      </c>
      <c r="E71" s="40">
        <v>305</v>
      </c>
      <c r="F71" s="40">
        <v>310</v>
      </c>
      <c r="G71" s="40">
        <v>0</v>
      </c>
      <c r="H71" s="8">
        <v>0</v>
      </c>
      <c r="I71" s="8">
        <v>0</v>
      </c>
      <c r="J71" s="51" t="s">
        <v>294</v>
      </c>
    </row>
    <row r="72" spans="1:10" s="34" customFormat="1" ht="15.75" customHeight="1">
      <c r="A72" s="76">
        <v>43651</v>
      </c>
      <c r="B72" s="38" t="s">
        <v>175</v>
      </c>
      <c r="C72" s="39">
        <f t="shared" si="75"/>
        <v>1100</v>
      </c>
      <c r="D72" s="39" t="s">
        <v>8</v>
      </c>
      <c r="E72" s="40">
        <v>728</v>
      </c>
      <c r="F72" s="40">
        <v>732</v>
      </c>
      <c r="G72" s="40">
        <v>0</v>
      </c>
      <c r="H72" s="8">
        <f t="shared" ref="H72" si="76">IF(D72="SELL", E72-F72, F72-E72)*C72</f>
        <v>4400</v>
      </c>
      <c r="I72" s="8">
        <v>0</v>
      </c>
      <c r="J72" s="51">
        <f t="shared" ref="J72" si="77">(H72+I72)</f>
        <v>4400</v>
      </c>
    </row>
    <row r="73" spans="1:10" s="34" customFormat="1" ht="15.75" customHeight="1">
      <c r="A73" s="76">
        <v>43650</v>
      </c>
      <c r="B73" s="38" t="s">
        <v>296</v>
      </c>
      <c r="C73" s="39">
        <f t="shared" ref="C73:C74" si="78">MROUND(800000/E73,10)</f>
        <v>2040</v>
      </c>
      <c r="D73" s="39" t="s">
        <v>8</v>
      </c>
      <c r="E73" s="40">
        <v>393</v>
      </c>
      <c r="F73" s="40">
        <v>398</v>
      </c>
      <c r="G73" s="40">
        <v>0</v>
      </c>
      <c r="H73" s="8">
        <v>0</v>
      </c>
      <c r="I73" s="8">
        <v>0</v>
      </c>
      <c r="J73" s="51" t="s">
        <v>294</v>
      </c>
    </row>
    <row r="74" spans="1:10" s="34" customFormat="1" ht="15.75" customHeight="1">
      <c r="A74" s="76">
        <v>43650</v>
      </c>
      <c r="B74" s="38" t="s">
        <v>329</v>
      </c>
      <c r="C74" s="39">
        <f t="shared" si="78"/>
        <v>9580</v>
      </c>
      <c r="D74" s="39" t="s">
        <v>8</v>
      </c>
      <c r="E74" s="40">
        <v>83.5</v>
      </c>
      <c r="F74" s="40">
        <v>85</v>
      </c>
      <c r="G74" s="40">
        <v>0</v>
      </c>
      <c r="H74" s="8">
        <v>0</v>
      </c>
      <c r="I74" s="8">
        <v>0</v>
      </c>
      <c r="J74" s="51" t="s">
        <v>294</v>
      </c>
    </row>
    <row r="75" spans="1:10" s="34" customFormat="1" ht="15.75" customHeight="1">
      <c r="A75" s="76">
        <v>43649</v>
      </c>
      <c r="B75" s="38" t="s">
        <v>328</v>
      </c>
      <c r="C75" s="39">
        <f t="shared" ref="C75" si="79">MROUND(800000/E75,10)</f>
        <v>2660</v>
      </c>
      <c r="D75" s="39" t="s">
        <v>8</v>
      </c>
      <c r="E75" s="40">
        <v>301</v>
      </c>
      <c r="F75" s="40">
        <v>306</v>
      </c>
      <c r="G75" s="40">
        <v>0</v>
      </c>
      <c r="H75" s="8">
        <f t="shared" ref="H75" si="80">IF(D75="SELL", E75-F75, F75-E75)*C75</f>
        <v>13300</v>
      </c>
      <c r="I75" s="8">
        <v>0</v>
      </c>
      <c r="J75" s="51">
        <f>(H75+I75)</f>
        <v>13300</v>
      </c>
    </row>
    <row r="76" spans="1:10" s="34" customFormat="1" ht="15.75" customHeight="1">
      <c r="A76" s="76">
        <v>43648</v>
      </c>
      <c r="B76" s="38" t="s">
        <v>226</v>
      </c>
      <c r="C76" s="39">
        <f t="shared" ref="C76" si="81">MROUND(800000/E76,10)</f>
        <v>12400</v>
      </c>
      <c r="D76" s="39" t="s">
        <v>8</v>
      </c>
      <c r="E76" s="40">
        <v>64.5</v>
      </c>
      <c r="F76" s="40">
        <v>66.5</v>
      </c>
      <c r="G76" s="40">
        <v>68</v>
      </c>
      <c r="H76" s="8">
        <f t="shared" ref="H76" si="82">IF(D76="SELL", E76-F76, F76-E76)*C76</f>
        <v>24800</v>
      </c>
      <c r="I76" s="8">
        <f>(G76-E76)*C76</f>
        <v>43400</v>
      </c>
      <c r="J76" s="51">
        <f>(H76+I76)</f>
        <v>68200</v>
      </c>
    </row>
    <row r="77" spans="1:10" s="34" customFormat="1" ht="15.75" customHeight="1">
      <c r="A77" s="76">
        <v>43647</v>
      </c>
      <c r="B77" s="38" t="s">
        <v>325</v>
      </c>
      <c r="C77" s="39">
        <f t="shared" ref="C77" si="83">MROUND(800000/E77,10)</f>
        <v>1480</v>
      </c>
      <c r="D77" s="39" t="s">
        <v>8</v>
      </c>
      <c r="E77" s="40">
        <v>540</v>
      </c>
      <c r="F77" s="40">
        <v>547</v>
      </c>
      <c r="G77" s="40">
        <v>557</v>
      </c>
      <c r="H77" s="8">
        <f t="shared" ref="H77" si="84">IF(D77="SELL", E77-F77, F77-E77)*C77</f>
        <v>10360</v>
      </c>
      <c r="I77" s="8">
        <f>(G77-E77)*C77</f>
        <v>25160</v>
      </c>
      <c r="J77" s="51">
        <f>(H77+I77)</f>
        <v>35520</v>
      </c>
    </row>
    <row r="78" spans="1:10" s="34" customFormat="1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</row>
    <row r="79" spans="1:10" s="34" customFormat="1" ht="15.75" customHeight="1">
      <c r="A79" s="76">
        <v>43644</v>
      </c>
      <c r="B79" s="38" t="s">
        <v>322</v>
      </c>
      <c r="C79" s="39">
        <f t="shared" ref="C79:C80" si="85">MROUND(800000/E79,10)</f>
        <v>4020</v>
      </c>
      <c r="D79" s="39" t="s">
        <v>8</v>
      </c>
      <c r="E79" s="40">
        <v>199</v>
      </c>
      <c r="F79" s="40">
        <v>200</v>
      </c>
      <c r="G79" s="40">
        <v>0</v>
      </c>
      <c r="H79" s="8">
        <f t="shared" ref="H79:H80" si="86">IF(D79="SELL", E79-F79, F79-E79)*C79</f>
        <v>4020</v>
      </c>
      <c r="I79" s="8">
        <f t="shared" ref="I79:I80" si="87">IF(D79="SELL",IF(G79="-","0",F79-G79),IF(D79="BUY",IF(G79="-","0",G79-F79)))*C79</f>
        <v>0</v>
      </c>
      <c r="J79" s="79">
        <f t="shared" ref="J79:J80" si="88">SUM(H79:I79)</f>
        <v>4020</v>
      </c>
    </row>
    <row r="80" spans="1:10" s="34" customFormat="1" ht="15.75" customHeight="1">
      <c r="A80" s="76">
        <v>43644</v>
      </c>
      <c r="B80" s="38" t="s">
        <v>321</v>
      </c>
      <c r="C80" s="39">
        <f t="shared" si="85"/>
        <v>1360</v>
      </c>
      <c r="D80" s="39" t="s">
        <v>8</v>
      </c>
      <c r="E80" s="40">
        <v>589</v>
      </c>
      <c r="F80" s="40">
        <v>582</v>
      </c>
      <c r="G80" s="40">
        <v>0</v>
      </c>
      <c r="H80" s="8">
        <f t="shared" si="86"/>
        <v>-9520</v>
      </c>
      <c r="I80" s="8">
        <f t="shared" si="87"/>
        <v>0</v>
      </c>
      <c r="J80" s="79">
        <f t="shared" si="88"/>
        <v>-9520</v>
      </c>
    </row>
    <row r="81" spans="1:10" s="34" customFormat="1" ht="15.75" customHeight="1">
      <c r="A81" s="76">
        <v>43643</v>
      </c>
      <c r="B81" s="38" t="s">
        <v>152</v>
      </c>
      <c r="C81" s="39">
        <f>MROUND(800000/E81,10)</f>
        <v>2540</v>
      </c>
      <c r="D81" s="39" t="s">
        <v>8</v>
      </c>
      <c r="E81" s="40">
        <v>315</v>
      </c>
      <c r="F81" s="40">
        <v>310</v>
      </c>
      <c r="G81" s="40">
        <v>0</v>
      </c>
      <c r="H81" s="8">
        <f t="shared" ref="H81:H82" si="89">IF(D81="SELL", E81-F81, F81-E81)*C81</f>
        <v>-12700</v>
      </c>
      <c r="I81" s="8">
        <f t="shared" ref="I81:I82" si="90">IF(D81="SELL",IF(G81="-","0",F81-G81),IF(D81="BUY",IF(G81="-","0",G81-F81)))*C81</f>
        <v>0</v>
      </c>
      <c r="J81" s="79">
        <f t="shared" ref="J81:J82" si="91">SUM(H81:I81)</f>
        <v>-12700</v>
      </c>
    </row>
    <row r="82" spans="1:10" s="34" customFormat="1" ht="15.75" customHeight="1">
      <c r="A82" s="76">
        <v>43643</v>
      </c>
      <c r="B82" s="38" t="s">
        <v>12</v>
      </c>
      <c r="C82" s="39">
        <f>MROUND(800000/E82,10)</f>
        <v>820</v>
      </c>
      <c r="D82" s="39" t="s">
        <v>8</v>
      </c>
      <c r="E82" s="40">
        <v>976</v>
      </c>
      <c r="F82" s="40">
        <v>986</v>
      </c>
      <c r="G82" s="40">
        <v>0</v>
      </c>
      <c r="H82" s="8">
        <f t="shared" si="89"/>
        <v>8200</v>
      </c>
      <c r="I82" s="8">
        <f t="shared" si="90"/>
        <v>0</v>
      </c>
      <c r="J82" s="79">
        <f t="shared" si="91"/>
        <v>8200</v>
      </c>
    </row>
    <row r="83" spans="1:10" s="34" customFormat="1" ht="15.75" customHeight="1">
      <c r="A83" s="76">
        <v>43642</v>
      </c>
      <c r="B83" s="38" t="s">
        <v>319</v>
      </c>
      <c r="C83" s="39">
        <f>MROUND(800000/E83,10)</f>
        <v>3300</v>
      </c>
      <c r="D83" s="39" t="s">
        <v>8</v>
      </c>
      <c r="E83" s="40">
        <v>242.5</v>
      </c>
      <c r="F83" s="40">
        <v>246</v>
      </c>
      <c r="G83" s="40">
        <v>0</v>
      </c>
      <c r="H83" s="8">
        <f t="shared" ref="H83" si="92">IF(D83="SELL", E83-F83, F83-E83)*C83</f>
        <v>11550</v>
      </c>
      <c r="I83" s="8">
        <f t="shared" ref="I83" si="93">IF(D83="SELL",IF(G83="-","0",F83-G83),IF(D83="BUY",IF(G83="-","0",G83-F83)))*C83</f>
        <v>0</v>
      </c>
      <c r="J83" s="79">
        <f t="shared" ref="J83" si="94">SUM(H83:I83)</f>
        <v>11550</v>
      </c>
    </row>
    <row r="84" spans="1:10" s="34" customFormat="1" ht="15.75" customHeight="1">
      <c r="A84" s="76">
        <v>43641</v>
      </c>
      <c r="B84" s="38" t="s">
        <v>257</v>
      </c>
      <c r="C84" s="39">
        <f>MROUND(800000/E84,10)</f>
        <v>2610</v>
      </c>
      <c r="D84" s="39" t="s">
        <v>8</v>
      </c>
      <c r="E84" s="40">
        <v>306</v>
      </c>
      <c r="F84" s="40">
        <v>310.5</v>
      </c>
      <c r="G84" s="40">
        <v>0</v>
      </c>
      <c r="H84" s="8">
        <f t="shared" ref="H84" si="95">IF(D84="SELL", E84-F84, F84-E84)*C84</f>
        <v>11745</v>
      </c>
      <c r="I84" s="8">
        <f t="shared" ref="I84" si="96">IF(D84="SELL",IF(G84="-","0",F84-G84),IF(D84="BUY",IF(G84="-","0",G84-F84)))*C84</f>
        <v>0</v>
      </c>
      <c r="J84" s="79">
        <f t="shared" ref="J84" si="97">SUM(H84:I84)</f>
        <v>11745</v>
      </c>
    </row>
    <row r="85" spans="1:10" s="34" customFormat="1" ht="15.75" customHeight="1">
      <c r="A85" s="76">
        <v>43640</v>
      </c>
      <c r="B85" s="38" t="s">
        <v>169</v>
      </c>
      <c r="C85" s="39">
        <f>MROUND(800000/E85,10)</f>
        <v>2190</v>
      </c>
      <c r="D85" s="39" t="s">
        <v>8</v>
      </c>
      <c r="E85" s="40">
        <v>365</v>
      </c>
      <c r="F85" s="40">
        <v>370</v>
      </c>
      <c r="G85" s="40">
        <v>0</v>
      </c>
      <c r="H85" s="8">
        <f t="shared" ref="H85" si="98">IF(D85="SELL", E85-F85, F85-E85)*C85</f>
        <v>10950</v>
      </c>
      <c r="I85" s="8">
        <f t="shared" ref="I85" si="99">IF(D85="SELL",IF(G85="-","0",F85-G85),IF(D85="BUY",IF(G85="-","0",G85-F85)))*C85</f>
        <v>0</v>
      </c>
      <c r="J85" s="79">
        <f t="shared" ref="J85" si="100">SUM(H85:I85)</f>
        <v>10950</v>
      </c>
    </row>
    <row r="86" spans="1:10" s="34" customFormat="1" ht="15.75" customHeight="1">
      <c r="A86" s="76">
        <v>43637</v>
      </c>
      <c r="B86" s="38" t="s">
        <v>311</v>
      </c>
      <c r="C86" s="39">
        <f t="shared" ref="C86:C103" si="101">MROUND(800000/E86,10)</f>
        <v>3790</v>
      </c>
      <c r="D86" s="39" t="s">
        <v>8</v>
      </c>
      <c r="E86" s="40">
        <v>211</v>
      </c>
      <c r="F86" s="40">
        <v>215</v>
      </c>
      <c r="G86" s="40">
        <v>0</v>
      </c>
      <c r="H86" s="8">
        <f t="shared" ref="H86" si="102">IF(D86="SELL", E86-F86, F86-E86)*C86</f>
        <v>15160</v>
      </c>
      <c r="I86" s="8">
        <f t="shared" ref="I86" si="103">IF(D86="SELL",IF(G86="-","0",F86-G86),IF(D86="BUY",IF(G86="-","0",G86-F86)))*C86</f>
        <v>0</v>
      </c>
      <c r="J86" s="79">
        <f t="shared" ref="J86" si="104">SUM(H86:I86)</f>
        <v>15160</v>
      </c>
    </row>
    <row r="87" spans="1:10" s="34" customFormat="1" ht="15.75" customHeight="1">
      <c r="A87" s="76">
        <v>43636</v>
      </c>
      <c r="B87" s="38" t="s">
        <v>307</v>
      </c>
      <c r="C87" s="39">
        <f t="shared" si="101"/>
        <v>5560</v>
      </c>
      <c r="D87" s="39" t="s">
        <v>8</v>
      </c>
      <c r="E87" s="40">
        <v>144</v>
      </c>
      <c r="F87" s="40">
        <v>147</v>
      </c>
      <c r="G87" s="40">
        <v>0</v>
      </c>
      <c r="H87" s="8">
        <f t="shared" ref="H87" si="105">IF(D87="SELL", E87-F87, F87-E87)*C87</f>
        <v>16680</v>
      </c>
      <c r="I87" s="8">
        <f t="shared" ref="I87" si="106">IF(D87="SELL",IF(G87="-","0",F87-G87),IF(D87="BUY",IF(G87="-","0",G87-F87)))*C87</f>
        <v>0</v>
      </c>
      <c r="J87" s="79">
        <f t="shared" ref="J87" si="107">SUM(H87:I87)</f>
        <v>16680</v>
      </c>
    </row>
    <row r="88" spans="1:10" s="34" customFormat="1" ht="15.75" customHeight="1">
      <c r="A88" s="76">
        <v>43636</v>
      </c>
      <c r="B88" s="38" t="s">
        <v>306</v>
      </c>
      <c r="C88" s="39">
        <f t="shared" si="101"/>
        <v>1760</v>
      </c>
      <c r="D88" s="39" t="s">
        <v>8</v>
      </c>
      <c r="E88" s="40">
        <v>455</v>
      </c>
      <c r="F88" s="40">
        <v>450</v>
      </c>
      <c r="G88" s="40">
        <v>0</v>
      </c>
      <c r="H88" s="40">
        <f t="shared" ref="H88" si="108">(F88-E88)*C88</f>
        <v>-8800</v>
      </c>
      <c r="I88" s="40">
        <v>0</v>
      </c>
      <c r="J88" s="79">
        <f t="shared" ref="J88" si="109">+I88+H88</f>
        <v>-8800</v>
      </c>
    </row>
    <row r="89" spans="1:10" s="34" customFormat="1" ht="15.75" customHeight="1">
      <c r="A89" s="76">
        <v>43635</v>
      </c>
      <c r="B89" s="38" t="s">
        <v>245</v>
      </c>
      <c r="C89" s="39">
        <f t="shared" si="101"/>
        <v>1970</v>
      </c>
      <c r="D89" s="39" t="s">
        <v>8</v>
      </c>
      <c r="E89" s="40">
        <v>407</v>
      </c>
      <c r="F89" s="40">
        <v>401</v>
      </c>
      <c r="G89" s="40">
        <v>0</v>
      </c>
      <c r="H89" s="40">
        <f t="shared" ref="H89" si="110">(F89-E89)*C89</f>
        <v>-11820</v>
      </c>
      <c r="I89" s="40">
        <v>0</v>
      </c>
      <c r="J89" s="79">
        <f t="shared" ref="J89" si="111">+I89+H89</f>
        <v>-11820</v>
      </c>
    </row>
    <row r="90" spans="1:10" s="34" customFormat="1" ht="15.75" customHeight="1">
      <c r="A90" s="76">
        <v>43635</v>
      </c>
      <c r="B90" s="38" t="s">
        <v>304</v>
      </c>
      <c r="C90" s="39">
        <f t="shared" si="101"/>
        <v>2050</v>
      </c>
      <c r="D90" s="39" t="s">
        <v>8</v>
      </c>
      <c r="E90" s="40">
        <v>391</v>
      </c>
      <c r="F90" s="40">
        <v>396</v>
      </c>
      <c r="G90" s="40">
        <v>404</v>
      </c>
      <c r="H90" s="8">
        <f t="shared" ref="H90" si="112">IF(D90="SELL", E90-F90, F90-E90)*C90</f>
        <v>10250</v>
      </c>
      <c r="I90" s="8">
        <f t="shared" ref="I90" si="113">IF(D90="SELL",IF(G90="-","0",F90-G90),IF(D90="BUY",IF(G90="-","0",G90-F90)))*C90</f>
        <v>0</v>
      </c>
      <c r="J90" s="79">
        <f t="shared" ref="J90" si="114">SUM(H90:I90)</f>
        <v>10250</v>
      </c>
    </row>
    <row r="91" spans="1:10" s="34" customFormat="1" ht="15.75" customHeight="1">
      <c r="A91" s="76">
        <v>43634</v>
      </c>
      <c r="B91" s="38" t="s">
        <v>291</v>
      </c>
      <c r="C91" s="39">
        <f t="shared" si="101"/>
        <v>1710</v>
      </c>
      <c r="D91" s="39" t="s">
        <v>8</v>
      </c>
      <c r="E91" s="40">
        <v>468</v>
      </c>
      <c r="F91" s="40">
        <v>473.5</v>
      </c>
      <c r="G91" s="40">
        <v>0</v>
      </c>
      <c r="H91" s="40">
        <f t="shared" ref="H91" si="115">(F91-E91)*C91</f>
        <v>9405</v>
      </c>
      <c r="I91" s="40">
        <v>0</v>
      </c>
      <c r="J91" s="79">
        <f t="shared" ref="J91" si="116">+I91+H91</f>
        <v>9405</v>
      </c>
    </row>
    <row r="92" spans="1:10" s="34" customFormat="1" ht="15.75" customHeight="1">
      <c r="A92" s="76">
        <v>43633</v>
      </c>
      <c r="B92" s="38" t="s">
        <v>296</v>
      </c>
      <c r="C92" s="39">
        <f t="shared" si="101"/>
        <v>2370</v>
      </c>
      <c r="D92" s="39" t="s">
        <v>8</v>
      </c>
      <c r="E92" s="40">
        <v>337</v>
      </c>
      <c r="F92" s="40">
        <v>340</v>
      </c>
      <c r="G92" s="40">
        <v>0</v>
      </c>
      <c r="H92" s="40">
        <f t="shared" ref="H92:H93" si="117">(F92-E92)*C92</f>
        <v>7110</v>
      </c>
      <c r="I92" s="40">
        <v>0</v>
      </c>
      <c r="J92" s="79">
        <f t="shared" ref="J92:J93" si="118">+I92+H92</f>
        <v>7110</v>
      </c>
    </row>
    <row r="93" spans="1:10" s="34" customFormat="1" ht="15.75" customHeight="1">
      <c r="A93" s="76">
        <v>43633</v>
      </c>
      <c r="B93" s="38" t="s">
        <v>268</v>
      </c>
      <c r="C93" s="39">
        <f t="shared" si="101"/>
        <v>6870</v>
      </c>
      <c r="D93" s="39" t="s">
        <v>8</v>
      </c>
      <c r="E93" s="40">
        <v>116.5</v>
      </c>
      <c r="F93" s="40">
        <v>117</v>
      </c>
      <c r="G93" s="40">
        <v>0</v>
      </c>
      <c r="H93" s="40">
        <f t="shared" si="117"/>
        <v>3435</v>
      </c>
      <c r="I93" s="40">
        <v>0</v>
      </c>
      <c r="J93" s="79">
        <f t="shared" si="118"/>
        <v>3435</v>
      </c>
    </row>
    <row r="94" spans="1:10" s="34" customFormat="1" ht="15.75" customHeight="1">
      <c r="A94" s="76">
        <v>43633</v>
      </c>
      <c r="B94" s="38" t="s">
        <v>169</v>
      </c>
      <c r="C94" s="39">
        <f t="shared" si="101"/>
        <v>2070</v>
      </c>
      <c r="D94" s="39" t="s">
        <v>8</v>
      </c>
      <c r="E94" s="40">
        <v>386.5</v>
      </c>
      <c r="F94" s="40">
        <v>391.5</v>
      </c>
      <c r="G94" s="40">
        <v>0</v>
      </c>
      <c r="H94" s="40">
        <f t="shared" ref="H94" si="119">(F94-E94)*C94</f>
        <v>10350</v>
      </c>
      <c r="I94" s="40">
        <v>0</v>
      </c>
      <c r="J94" s="79">
        <f t="shared" ref="J94" si="120">+I94+H94</f>
        <v>10350</v>
      </c>
    </row>
    <row r="95" spans="1:10" s="34" customFormat="1" ht="15.75" customHeight="1">
      <c r="A95" s="76">
        <v>43629</v>
      </c>
      <c r="B95" s="38" t="s">
        <v>301</v>
      </c>
      <c r="C95" s="39">
        <f t="shared" si="101"/>
        <v>1100</v>
      </c>
      <c r="D95" s="39" t="s">
        <v>8</v>
      </c>
      <c r="E95" s="40">
        <v>728</v>
      </c>
      <c r="F95" s="40">
        <v>728</v>
      </c>
      <c r="G95" s="40">
        <v>0</v>
      </c>
      <c r="H95" s="40">
        <f t="shared" ref="H95" si="121">(F95-E95)*C95</f>
        <v>0</v>
      </c>
      <c r="I95" s="40">
        <v>0</v>
      </c>
      <c r="J95" s="79">
        <f t="shared" ref="J95" si="122">+I95+H95</f>
        <v>0</v>
      </c>
    </row>
    <row r="96" spans="1:10" s="34" customFormat="1" ht="15.75" customHeight="1">
      <c r="A96" s="76">
        <v>43629</v>
      </c>
      <c r="B96" s="38" t="s">
        <v>300</v>
      </c>
      <c r="C96" s="39">
        <f t="shared" si="101"/>
        <v>1890</v>
      </c>
      <c r="D96" s="39" t="s">
        <v>8</v>
      </c>
      <c r="E96" s="40">
        <v>424</v>
      </c>
      <c r="F96" s="40">
        <v>425</v>
      </c>
      <c r="G96" s="40">
        <v>0</v>
      </c>
      <c r="H96" s="40">
        <f t="shared" ref="H96" si="123">(F96-E96)*C96</f>
        <v>1890</v>
      </c>
      <c r="I96" s="40">
        <v>0</v>
      </c>
      <c r="J96" s="79">
        <f t="shared" ref="J96" si="124">+I96+H96</f>
        <v>1890</v>
      </c>
    </row>
    <row r="97" spans="1:10" s="34" customFormat="1" ht="15.75" customHeight="1">
      <c r="A97" s="76">
        <v>43628</v>
      </c>
      <c r="B97" s="38" t="s">
        <v>299</v>
      </c>
      <c r="C97" s="39">
        <f t="shared" si="101"/>
        <v>2320</v>
      </c>
      <c r="D97" s="39" t="s">
        <v>8</v>
      </c>
      <c r="E97" s="40">
        <v>345</v>
      </c>
      <c r="F97" s="40">
        <v>350</v>
      </c>
      <c r="G97" s="40">
        <v>0</v>
      </c>
      <c r="H97" s="40">
        <f t="shared" ref="H97" si="125">(F97-E97)*C97</f>
        <v>11600</v>
      </c>
      <c r="I97" s="40">
        <v>0</v>
      </c>
      <c r="J97" s="79">
        <f t="shared" ref="J97" si="126">+I97+H97</f>
        <v>11600</v>
      </c>
    </row>
    <row r="98" spans="1:10" s="34" customFormat="1" ht="15.75" customHeight="1">
      <c r="A98" s="76">
        <v>43627</v>
      </c>
      <c r="B98" s="38" t="s">
        <v>296</v>
      </c>
      <c r="C98" s="39">
        <f t="shared" si="101"/>
        <v>2350</v>
      </c>
      <c r="D98" s="39" t="s">
        <v>8</v>
      </c>
      <c r="E98" s="40">
        <v>340</v>
      </c>
      <c r="F98" s="40">
        <v>345</v>
      </c>
      <c r="G98" s="40">
        <v>0</v>
      </c>
      <c r="H98" s="40">
        <f t="shared" ref="H98" si="127">(F98-E98)*C98</f>
        <v>11750</v>
      </c>
      <c r="I98" s="40">
        <v>0</v>
      </c>
      <c r="J98" s="79">
        <f t="shared" ref="J98" si="128">+I98+H98</f>
        <v>11750</v>
      </c>
    </row>
    <row r="99" spans="1:10" s="34" customFormat="1" ht="15.75" customHeight="1">
      <c r="A99" s="76">
        <v>43626</v>
      </c>
      <c r="B99" s="38" t="s">
        <v>236</v>
      </c>
      <c r="C99" s="39">
        <f t="shared" si="101"/>
        <v>790</v>
      </c>
      <c r="D99" s="39" t="s">
        <v>8</v>
      </c>
      <c r="E99" s="40">
        <v>1010</v>
      </c>
      <c r="F99" s="40">
        <v>1020</v>
      </c>
      <c r="G99" s="40">
        <v>0</v>
      </c>
      <c r="H99" s="40">
        <f t="shared" ref="H99" si="129">(F99-E99)*C99</f>
        <v>7900</v>
      </c>
      <c r="I99" s="40">
        <v>0</v>
      </c>
      <c r="J99" s="51">
        <f t="shared" ref="J99" si="130">+I99+H99</f>
        <v>7900</v>
      </c>
    </row>
    <row r="100" spans="1:10" s="34" customFormat="1" ht="15.75" customHeight="1">
      <c r="A100" s="76">
        <v>43623</v>
      </c>
      <c r="B100" s="5" t="s">
        <v>257</v>
      </c>
      <c r="C100" s="39">
        <f t="shared" si="101"/>
        <v>2320</v>
      </c>
      <c r="D100" s="17" t="s">
        <v>33</v>
      </c>
      <c r="E100" s="8">
        <v>345</v>
      </c>
      <c r="F100" s="8">
        <v>340</v>
      </c>
      <c r="G100" s="8">
        <v>0</v>
      </c>
      <c r="H100" s="75">
        <f t="shared" ref="H100" si="131">IF(D100="SELL", E100-F100, F100-E100)*C100</f>
        <v>11600</v>
      </c>
      <c r="I100" s="8">
        <v>0</v>
      </c>
      <c r="J100" s="3">
        <f t="shared" ref="J100" si="132">SUM(H100:I100)</f>
        <v>11600</v>
      </c>
    </row>
    <row r="101" spans="1:10" s="34" customFormat="1" ht="15.75" customHeight="1">
      <c r="A101" s="76">
        <v>43619</v>
      </c>
      <c r="B101" s="38" t="s">
        <v>226</v>
      </c>
      <c r="C101" s="39">
        <f t="shared" si="101"/>
        <v>6610</v>
      </c>
      <c r="D101" s="39" t="s">
        <v>8</v>
      </c>
      <c r="E101" s="40">
        <v>121</v>
      </c>
      <c r="F101" s="40">
        <v>123.75</v>
      </c>
      <c r="G101" s="40">
        <v>0</v>
      </c>
      <c r="H101" s="40">
        <f t="shared" ref="H101:H103" si="133">(F101-E101)*C101</f>
        <v>18177.5</v>
      </c>
      <c r="I101" s="40">
        <v>0</v>
      </c>
      <c r="J101" s="51">
        <f t="shared" ref="J101:J103" si="134">+I101+H101</f>
        <v>18177.5</v>
      </c>
    </row>
    <row r="102" spans="1:10" s="34" customFormat="1" ht="15.75" customHeight="1">
      <c r="A102" s="76">
        <v>43619</v>
      </c>
      <c r="B102" s="38" t="s">
        <v>289</v>
      </c>
      <c r="C102" s="39">
        <f t="shared" si="101"/>
        <v>760</v>
      </c>
      <c r="D102" s="39" t="s">
        <v>8</v>
      </c>
      <c r="E102" s="40">
        <v>1052</v>
      </c>
      <c r="F102" s="40">
        <v>1060</v>
      </c>
      <c r="G102" s="40">
        <v>0</v>
      </c>
      <c r="H102" s="40">
        <f t="shared" si="133"/>
        <v>6080</v>
      </c>
      <c r="I102" s="40">
        <v>0</v>
      </c>
      <c r="J102" s="51">
        <f t="shared" si="134"/>
        <v>6080</v>
      </c>
    </row>
    <row r="103" spans="1:10" s="34" customFormat="1" ht="15.75" customHeight="1">
      <c r="A103" s="76">
        <v>43619</v>
      </c>
      <c r="B103" s="38" t="s">
        <v>288</v>
      </c>
      <c r="C103" s="39">
        <f t="shared" si="101"/>
        <v>2750</v>
      </c>
      <c r="D103" s="39" t="s">
        <v>8</v>
      </c>
      <c r="E103" s="40">
        <v>291</v>
      </c>
      <c r="F103" s="40">
        <v>287</v>
      </c>
      <c r="G103" s="40">
        <v>0</v>
      </c>
      <c r="H103" s="40">
        <f t="shared" si="133"/>
        <v>-11000</v>
      </c>
      <c r="I103" s="40">
        <v>0</v>
      </c>
      <c r="J103" s="51">
        <f t="shared" si="134"/>
        <v>-11000</v>
      </c>
    </row>
    <row r="104" spans="1:10" s="34" customFormat="1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</row>
    <row r="105" spans="1:10" s="34" customFormat="1" ht="15.75" customHeight="1">
      <c r="A105" s="53">
        <v>43609</v>
      </c>
      <c r="B105" s="5" t="s">
        <v>144</v>
      </c>
      <c r="C105" s="6">
        <f>1000000/E105</f>
        <v>1597.4440894568691</v>
      </c>
      <c r="D105" s="17" t="s">
        <v>8</v>
      </c>
      <c r="E105" s="8">
        <v>626</v>
      </c>
      <c r="F105" s="8">
        <v>639.5</v>
      </c>
      <c r="G105" s="8" t="s">
        <v>21</v>
      </c>
      <c r="H105" s="75">
        <f t="shared" ref="H105" si="135">IF(D105="SELL", E105-F105, F105-E105)*C105</f>
        <v>21565.495207667733</v>
      </c>
      <c r="I105" s="8">
        <f t="shared" ref="I105" si="136">IF(D105="SELL",IF(G105="-","0",F105-G105),IF(D105="BUY",IF(G105="-","0",G105-F105)))*C105</f>
        <v>0</v>
      </c>
      <c r="J105" s="3">
        <f t="shared" ref="J105" si="137">SUM(H105:I105)</f>
        <v>21565.495207667733</v>
      </c>
    </row>
    <row r="106" spans="1:10" s="34" customFormat="1" ht="15.75" customHeight="1">
      <c r="A106" s="53">
        <v>43608</v>
      </c>
      <c r="B106" s="5" t="s">
        <v>144</v>
      </c>
      <c r="C106" s="6">
        <f t="shared" ref="C106" si="138">1000000/E106</f>
        <v>1626.0162601626016</v>
      </c>
      <c r="D106" s="17" t="s">
        <v>8</v>
      </c>
      <c r="E106" s="8">
        <v>615</v>
      </c>
      <c r="F106" s="8">
        <v>606</v>
      </c>
      <c r="G106" s="8" t="s">
        <v>21</v>
      </c>
      <c r="H106" s="75">
        <f t="shared" ref="H106" si="139">IF(D106="SELL", E106-F106, F106-E106)*C106</f>
        <v>-14634.146341463415</v>
      </c>
      <c r="I106" s="8">
        <f t="shared" ref="I106" si="140">IF(D106="SELL",IF(G106="-","0",F106-G106),IF(D106="BUY",IF(G106="-","0",G106-F106)))*C106</f>
        <v>0</v>
      </c>
      <c r="J106" s="3">
        <f t="shared" ref="J106" si="141">SUM(H106:I106)</f>
        <v>-14634.146341463415</v>
      </c>
    </row>
    <row r="107" spans="1:10" s="34" customFormat="1" ht="15.75" customHeight="1">
      <c r="A107" s="53">
        <v>43607</v>
      </c>
      <c r="B107" s="5" t="s">
        <v>237</v>
      </c>
      <c r="C107" s="6">
        <f t="shared" ref="C107" si="142">1000000/E107</f>
        <v>8220.3041512535965</v>
      </c>
      <c r="D107" s="17" t="s">
        <v>8</v>
      </c>
      <c r="E107" s="8">
        <v>121.65</v>
      </c>
      <c r="F107" s="8">
        <v>123</v>
      </c>
      <c r="G107" s="8" t="s">
        <v>21</v>
      </c>
      <c r="H107" s="75">
        <f t="shared" ref="H107" si="143">IF(D107="SELL", E107-F107, F107-E107)*C107</f>
        <v>11097.410604192308</v>
      </c>
      <c r="I107" s="8">
        <f t="shared" ref="I107" si="144">IF(D107="SELL",IF(G107="-","0",F107-G107),IF(D107="BUY",IF(G107="-","0",G107-F107)))*C107</f>
        <v>0</v>
      </c>
      <c r="J107" s="3">
        <f t="shared" ref="J107" si="145">SUM(H107:I107)</f>
        <v>11097.410604192308</v>
      </c>
    </row>
    <row r="108" spans="1:10" s="34" customFormat="1" ht="15.75" customHeight="1">
      <c r="A108" s="53">
        <v>43605</v>
      </c>
      <c r="B108" s="5" t="s">
        <v>282</v>
      </c>
      <c r="C108" s="6">
        <f t="shared" ref="C108" si="146">1000000/E108</f>
        <v>1098.901098901099</v>
      </c>
      <c r="D108" s="17" t="s">
        <v>8</v>
      </c>
      <c r="E108" s="8">
        <v>910</v>
      </c>
      <c r="F108" s="8">
        <v>930</v>
      </c>
      <c r="G108" s="8" t="s">
        <v>21</v>
      </c>
      <c r="H108" s="75">
        <f t="shared" ref="H108" si="147">IF(D108="SELL", E108-F108, F108-E108)*C108</f>
        <v>21978.021978021978</v>
      </c>
      <c r="I108" s="8">
        <f t="shared" ref="I108" si="148">IF(D108="SELL",IF(G108="-","0",F108-G108),IF(D108="BUY",IF(G108="-","0",G108-F108)))*C108</f>
        <v>0</v>
      </c>
      <c r="J108" s="3">
        <f t="shared" ref="J108" si="149">SUM(H108:I108)</f>
        <v>21978.021978021978</v>
      </c>
    </row>
    <row r="109" spans="1:10" s="34" customFormat="1" ht="15.75" customHeight="1">
      <c r="A109" s="53">
        <v>43602</v>
      </c>
      <c r="B109" s="5" t="s">
        <v>157</v>
      </c>
      <c r="C109" s="6">
        <f t="shared" ref="C109" si="150">1000000/E109</f>
        <v>1503.7593984962407</v>
      </c>
      <c r="D109" s="17" t="s">
        <v>8</v>
      </c>
      <c r="E109" s="8">
        <v>665</v>
      </c>
      <c r="F109" s="8">
        <v>672.5</v>
      </c>
      <c r="G109" s="8" t="s">
        <v>21</v>
      </c>
      <c r="H109" s="75">
        <f t="shared" ref="H109" si="151">IF(D109="SELL", E109-F109, F109-E109)*C109</f>
        <v>11278.195488721805</v>
      </c>
      <c r="I109" s="8">
        <f t="shared" ref="I109" si="152">IF(D109="SELL",IF(G109="-","0",F109-G109),IF(D109="BUY",IF(G109="-","0",G109-F109)))*C109</f>
        <v>0</v>
      </c>
      <c r="J109" s="3">
        <f t="shared" ref="J109" si="153">SUM(H109:I109)</f>
        <v>11278.195488721805</v>
      </c>
    </row>
    <row r="110" spans="1:10" s="34" customFormat="1" ht="15.75" customHeight="1">
      <c r="A110" s="53">
        <v>43600</v>
      </c>
      <c r="B110" s="5" t="s">
        <v>282</v>
      </c>
      <c r="C110" s="6">
        <f t="shared" ref="C110:C111" si="154">1000000/E110</f>
        <v>1190.4761904761904</v>
      </c>
      <c r="D110" s="17" t="s">
        <v>8</v>
      </c>
      <c r="E110" s="8">
        <v>840</v>
      </c>
      <c r="F110" s="8">
        <v>826</v>
      </c>
      <c r="G110" s="8" t="s">
        <v>21</v>
      </c>
      <c r="H110" s="75">
        <f t="shared" ref="H110:H111" si="155">IF(D110="SELL", E110-F110, F110-E110)*C110</f>
        <v>-16666.666666666664</v>
      </c>
      <c r="I110" s="8">
        <f t="shared" ref="I110:I111" si="156">IF(D110="SELL",IF(G110="-","0",F110-G110),IF(D110="BUY",IF(G110="-","0",G110-F110)))*C110</f>
        <v>0</v>
      </c>
      <c r="J110" s="3">
        <f t="shared" ref="J110:J111" si="157">SUM(H110:I110)</f>
        <v>-16666.666666666664</v>
      </c>
    </row>
    <row r="111" spans="1:10" s="34" customFormat="1" ht="15.75" customHeight="1">
      <c r="A111" s="53">
        <v>43599</v>
      </c>
      <c r="B111" s="5" t="s">
        <v>155</v>
      </c>
      <c r="C111" s="6">
        <f t="shared" si="154"/>
        <v>2053.3880903490758</v>
      </c>
      <c r="D111" s="17" t="s">
        <v>8</v>
      </c>
      <c r="E111" s="8">
        <v>487</v>
      </c>
      <c r="F111" s="8">
        <v>494</v>
      </c>
      <c r="G111" s="8" t="s">
        <v>21</v>
      </c>
      <c r="H111" s="75">
        <f t="shared" si="155"/>
        <v>14373.716632443531</v>
      </c>
      <c r="I111" s="8">
        <f t="shared" si="156"/>
        <v>0</v>
      </c>
      <c r="J111" s="3">
        <f t="shared" si="157"/>
        <v>14373.716632443531</v>
      </c>
    </row>
    <row r="112" spans="1:10" s="34" customFormat="1" ht="15.75" customHeight="1">
      <c r="A112" s="53">
        <v>43598</v>
      </c>
      <c r="B112" s="5" t="s">
        <v>209</v>
      </c>
      <c r="C112" s="6">
        <f t="shared" ref="C112" si="158">1000000/E112</f>
        <v>3937.0078740157483</v>
      </c>
      <c r="D112" s="17" t="s">
        <v>33</v>
      </c>
      <c r="E112" s="8">
        <v>254</v>
      </c>
      <c r="F112" s="8">
        <v>250</v>
      </c>
      <c r="G112" s="8">
        <v>246</v>
      </c>
      <c r="H112" s="75">
        <f t="shared" ref="H112" si="159">IF(D112="SELL", E112-F112, F112-E112)*C112</f>
        <v>15748.031496062993</v>
      </c>
      <c r="I112" s="8">
        <f t="shared" ref="I112" si="160">IF(D112="SELL",IF(G112="-","0",F112-G112),IF(D112="BUY",IF(G112="-","0",G112-F112)))*C112</f>
        <v>15748.031496062993</v>
      </c>
      <c r="J112" s="3">
        <f t="shared" ref="J112" si="161">SUM(H112:I112)</f>
        <v>31496.062992125986</v>
      </c>
    </row>
    <row r="113" spans="1:10" s="34" customFormat="1" ht="15.75" customHeight="1">
      <c r="A113" s="53">
        <v>43595</v>
      </c>
      <c r="B113" s="5" t="s">
        <v>133</v>
      </c>
      <c r="C113" s="6">
        <f t="shared" ref="C113:C117" si="162">1000000/E113</f>
        <v>296.47198339756892</v>
      </c>
      <c r="D113" s="17" t="s">
        <v>33</v>
      </c>
      <c r="E113" s="8">
        <v>3373</v>
      </c>
      <c r="F113" s="8">
        <v>3370</v>
      </c>
      <c r="G113" s="8" t="s">
        <v>21</v>
      </c>
      <c r="H113" s="75">
        <f t="shared" ref="H113:H117" si="163">IF(D113="SELL", E113-F113, F113-E113)*C113</f>
        <v>889.41595019270676</v>
      </c>
      <c r="I113" s="8">
        <f t="shared" ref="I113:I117" si="164">IF(D113="SELL",IF(G113="-","0",F113-G113),IF(D113="BUY",IF(G113="-","0",G113-F113)))*C113</f>
        <v>0</v>
      </c>
      <c r="J113" s="3">
        <f t="shared" ref="J113:J117" si="165">SUM(H113:I113)</f>
        <v>889.41595019270676</v>
      </c>
    </row>
    <row r="114" spans="1:10" s="34" customFormat="1" ht="15.75" customHeight="1">
      <c r="A114" s="53">
        <v>43594</v>
      </c>
      <c r="B114" s="5" t="s">
        <v>116</v>
      </c>
      <c r="C114" s="6">
        <f t="shared" si="162"/>
        <v>646.83053040103493</v>
      </c>
      <c r="D114" s="17" t="s">
        <v>33</v>
      </c>
      <c r="E114" s="8">
        <v>1546</v>
      </c>
      <c r="F114" s="8">
        <v>1530</v>
      </c>
      <c r="G114" s="8" t="s">
        <v>21</v>
      </c>
      <c r="H114" s="75">
        <f t="shared" si="163"/>
        <v>10349.288486416559</v>
      </c>
      <c r="I114" s="8">
        <f t="shared" si="164"/>
        <v>0</v>
      </c>
      <c r="J114" s="3">
        <f t="shared" si="165"/>
        <v>10349.288486416559</v>
      </c>
    </row>
    <row r="115" spans="1:10" s="34" customFormat="1" ht="15.75" customHeight="1">
      <c r="A115" s="53">
        <v>43593</v>
      </c>
      <c r="B115" s="5" t="s">
        <v>127</v>
      </c>
      <c r="C115" s="6">
        <f t="shared" si="162"/>
        <v>738.00738007380073</v>
      </c>
      <c r="D115" s="17" t="s">
        <v>33</v>
      </c>
      <c r="E115" s="8">
        <v>1355</v>
      </c>
      <c r="F115" s="8">
        <v>1355</v>
      </c>
      <c r="G115" s="8" t="s">
        <v>21</v>
      </c>
      <c r="H115" s="75">
        <f t="shared" si="163"/>
        <v>0</v>
      </c>
      <c r="I115" s="8">
        <f t="shared" si="164"/>
        <v>0</v>
      </c>
      <c r="J115" s="3">
        <f t="shared" si="165"/>
        <v>0</v>
      </c>
    </row>
    <row r="116" spans="1:10" s="34" customFormat="1" ht="15.75" customHeight="1">
      <c r="A116" s="53">
        <v>43592</v>
      </c>
      <c r="B116" s="5" t="s">
        <v>281</v>
      </c>
      <c r="C116" s="6">
        <f t="shared" si="162"/>
        <v>2040.8163265306123</v>
      </c>
      <c r="D116" s="17" t="s">
        <v>20</v>
      </c>
      <c r="E116" s="8">
        <v>490</v>
      </c>
      <c r="F116" s="8">
        <v>497</v>
      </c>
      <c r="G116" s="8" t="s">
        <v>21</v>
      </c>
      <c r="H116" s="75">
        <f t="shared" si="163"/>
        <v>14285.714285714286</v>
      </c>
      <c r="I116" s="8">
        <f t="shared" si="164"/>
        <v>0</v>
      </c>
      <c r="J116" s="3">
        <f t="shared" si="165"/>
        <v>14285.714285714286</v>
      </c>
    </row>
    <row r="117" spans="1:10" s="34" customFormat="1" ht="15.75" customHeight="1">
      <c r="A117" s="53">
        <v>43591</v>
      </c>
      <c r="B117" s="5" t="s">
        <v>129</v>
      </c>
      <c r="C117" s="6">
        <f t="shared" si="162"/>
        <v>1672.2408026755852</v>
      </c>
      <c r="D117" s="17" t="s">
        <v>20</v>
      </c>
      <c r="E117" s="8">
        <v>598</v>
      </c>
      <c r="F117" s="8">
        <v>608</v>
      </c>
      <c r="G117" s="8" t="s">
        <v>21</v>
      </c>
      <c r="H117" s="75">
        <f t="shared" si="163"/>
        <v>16722.408026755853</v>
      </c>
      <c r="I117" s="8">
        <f t="shared" si="164"/>
        <v>0</v>
      </c>
      <c r="J117" s="3">
        <f t="shared" si="165"/>
        <v>16722.408026755853</v>
      </c>
    </row>
    <row r="118" spans="1:10" s="34" customFormat="1" ht="15.75" customHeight="1">
      <c r="A118" s="53">
        <v>43588</v>
      </c>
      <c r="B118" s="5" t="s">
        <v>209</v>
      </c>
      <c r="C118" s="6">
        <f t="shared" ref="C118:C119" si="166">1000000/E118</f>
        <v>3745.318352059925</v>
      </c>
      <c r="D118" s="17" t="s">
        <v>20</v>
      </c>
      <c r="E118" s="8">
        <v>267</v>
      </c>
      <c r="F118" s="8">
        <v>269.8</v>
      </c>
      <c r="G118" s="8" t="s">
        <v>21</v>
      </c>
      <c r="H118" s="8">
        <f t="shared" ref="H118:H119" si="167">IF(D118="SELL", E118-F118, F118-E118)*C118</f>
        <v>10486.891385767833</v>
      </c>
      <c r="I118" s="8">
        <f t="shared" ref="I118:I119" si="168">IF(D118="SELL",IF(G118="-","0",F118-G118),IF(D118="BUY",IF(G118="-","0",G118-F118)))*C118</f>
        <v>0</v>
      </c>
      <c r="J118" s="3">
        <f t="shared" ref="J118:J119" si="169">SUM(H118:I118)</f>
        <v>10486.891385767833</v>
      </c>
    </row>
    <row r="119" spans="1:10" s="34" customFormat="1" ht="15.75" customHeight="1">
      <c r="A119" s="53">
        <v>43587</v>
      </c>
      <c r="B119" s="5" t="s">
        <v>273</v>
      </c>
      <c r="C119" s="6">
        <f t="shared" si="166"/>
        <v>1639.344262295082</v>
      </c>
      <c r="D119" s="17" t="s">
        <v>20</v>
      </c>
      <c r="E119" s="8">
        <v>610</v>
      </c>
      <c r="F119" s="8">
        <v>619</v>
      </c>
      <c r="G119" s="8" t="s">
        <v>21</v>
      </c>
      <c r="H119" s="8">
        <f t="shared" si="167"/>
        <v>14754.098360655738</v>
      </c>
      <c r="I119" s="8">
        <f t="shared" si="168"/>
        <v>0</v>
      </c>
      <c r="J119" s="3">
        <f t="shared" si="169"/>
        <v>14754.098360655738</v>
      </c>
    </row>
    <row r="120" spans="1:10" s="34" customFormat="1" ht="15.75" customHeight="1">
      <c r="A120" s="62"/>
      <c r="B120" s="63"/>
      <c r="C120" s="64"/>
      <c r="D120" s="65"/>
      <c r="E120" s="66"/>
      <c r="F120" s="66"/>
      <c r="G120" s="66"/>
      <c r="H120" s="66"/>
      <c r="I120" s="66"/>
      <c r="J120" s="67"/>
    </row>
    <row r="121" spans="1:10" s="34" customFormat="1" ht="15.75" customHeight="1">
      <c r="A121" s="53">
        <v>43579</v>
      </c>
      <c r="B121" s="5" t="s">
        <v>226</v>
      </c>
      <c r="C121" s="6">
        <f t="shared" ref="C121:C123" si="170">1000000/E121</f>
        <v>6535.9477124183004</v>
      </c>
      <c r="D121" s="17" t="s">
        <v>20</v>
      </c>
      <c r="E121" s="8">
        <v>153</v>
      </c>
      <c r="F121" s="8">
        <v>157</v>
      </c>
      <c r="G121" s="8" t="s">
        <v>21</v>
      </c>
      <c r="H121" s="8">
        <f t="shared" ref="H121:H123" si="171">IF(D121="SELL", E121-F121, F121-E121)*C121</f>
        <v>26143.790849673202</v>
      </c>
      <c r="I121" s="8">
        <f t="shared" ref="I121:I123" si="172">IF(D121="SELL",IF(G121="-","0",F121-G121),IF(D121="BUY",IF(G121="-","0",G121-F121)))*C121</f>
        <v>0</v>
      </c>
      <c r="J121" s="3">
        <f t="shared" ref="J121:J123" si="173">SUM(H121:I121)</f>
        <v>26143.790849673202</v>
      </c>
    </row>
    <row r="122" spans="1:10" s="34" customFormat="1" ht="15.75" customHeight="1">
      <c r="A122" s="53">
        <v>43578</v>
      </c>
      <c r="B122" s="5" t="s">
        <v>109</v>
      </c>
      <c r="C122" s="6">
        <f t="shared" si="170"/>
        <v>328.94736842105266</v>
      </c>
      <c r="D122" s="17" t="s">
        <v>20</v>
      </c>
      <c r="E122" s="8">
        <v>3040</v>
      </c>
      <c r="F122" s="8">
        <v>3080</v>
      </c>
      <c r="G122" s="8" t="s">
        <v>21</v>
      </c>
      <c r="H122" s="8">
        <f t="shared" si="171"/>
        <v>13157.894736842107</v>
      </c>
      <c r="I122" s="8">
        <f t="shared" si="172"/>
        <v>0</v>
      </c>
      <c r="J122" s="3">
        <f t="shared" si="173"/>
        <v>13157.894736842107</v>
      </c>
    </row>
    <row r="123" spans="1:10" s="34" customFormat="1" ht="15.75" customHeight="1">
      <c r="A123" s="53">
        <v>43577</v>
      </c>
      <c r="B123" s="5" t="s">
        <v>274</v>
      </c>
      <c r="C123" s="6">
        <f t="shared" si="170"/>
        <v>1315.7894736842106</v>
      </c>
      <c r="D123" s="17" t="s">
        <v>33</v>
      </c>
      <c r="E123" s="8">
        <v>760</v>
      </c>
      <c r="F123" s="8">
        <v>750</v>
      </c>
      <c r="G123" s="8">
        <v>735</v>
      </c>
      <c r="H123" s="8">
        <f t="shared" si="171"/>
        <v>13157.894736842107</v>
      </c>
      <c r="I123" s="8">
        <f t="shared" si="172"/>
        <v>19736.84210526316</v>
      </c>
      <c r="J123" s="3">
        <f t="shared" si="173"/>
        <v>32894.736842105267</v>
      </c>
    </row>
    <row r="124" spans="1:10" ht="15.75" customHeight="1">
      <c r="A124" s="37">
        <v>43567</v>
      </c>
      <c r="B124" s="38" t="s">
        <v>154</v>
      </c>
      <c r="C124" s="50">
        <f t="shared" ref="C124:C126" si="174">MROUND(500000/E124,10)</f>
        <v>590</v>
      </c>
      <c r="D124" s="39" t="s">
        <v>8</v>
      </c>
      <c r="E124" s="40">
        <v>848</v>
      </c>
      <c r="F124" s="40">
        <v>858</v>
      </c>
      <c r="G124" s="40">
        <v>0</v>
      </c>
      <c r="H124" s="51">
        <f t="shared" ref="H124:H126" si="175">(F124-E124)*C124</f>
        <v>5900</v>
      </c>
      <c r="I124" s="51">
        <v>0</v>
      </c>
      <c r="J124" s="51">
        <f t="shared" ref="J124:J134" si="176">+I124+H124</f>
        <v>5900</v>
      </c>
    </row>
    <row r="125" spans="1:10" ht="15.75" customHeight="1">
      <c r="A125" s="37">
        <v>43567</v>
      </c>
      <c r="B125" s="38" t="s">
        <v>263</v>
      </c>
      <c r="C125" s="50">
        <f t="shared" si="174"/>
        <v>290</v>
      </c>
      <c r="D125" s="39" t="s">
        <v>8</v>
      </c>
      <c r="E125" s="40">
        <v>1715</v>
      </c>
      <c r="F125" s="40">
        <v>1700</v>
      </c>
      <c r="G125" s="40">
        <v>0</v>
      </c>
      <c r="H125" s="51">
        <f t="shared" si="175"/>
        <v>-4350</v>
      </c>
      <c r="I125" s="51">
        <v>0</v>
      </c>
      <c r="J125" s="29">
        <f t="shared" si="176"/>
        <v>-4350</v>
      </c>
    </row>
    <row r="126" spans="1:10" ht="15.75" customHeight="1">
      <c r="A126" s="37">
        <v>43566</v>
      </c>
      <c r="B126" s="38" t="s">
        <v>92</v>
      </c>
      <c r="C126" s="50">
        <f t="shared" si="174"/>
        <v>530</v>
      </c>
      <c r="D126" s="39" t="s">
        <v>8</v>
      </c>
      <c r="E126" s="40">
        <v>940</v>
      </c>
      <c r="F126" s="40">
        <v>950</v>
      </c>
      <c r="G126" s="40">
        <v>0</v>
      </c>
      <c r="H126" s="51">
        <f t="shared" si="175"/>
        <v>5300</v>
      </c>
      <c r="I126" s="51">
        <v>0</v>
      </c>
      <c r="J126" s="51">
        <f t="shared" si="176"/>
        <v>5300</v>
      </c>
    </row>
    <row r="127" spans="1:10" ht="15.75" customHeight="1">
      <c r="A127" s="37">
        <v>43566</v>
      </c>
      <c r="B127" s="38" t="s">
        <v>175</v>
      </c>
      <c r="C127" s="39">
        <f t="shared" ref="C127" si="177">MROUND(300000/E127,10)</f>
        <v>360</v>
      </c>
      <c r="D127" s="39" t="s">
        <v>168</v>
      </c>
      <c r="E127" s="40">
        <v>830</v>
      </c>
      <c r="F127" s="40">
        <v>840</v>
      </c>
      <c r="G127" s="40">
        <v>0</v>
      </c>
      <c r="H127" s="40">
        <f t="shared" ref="H127" si="178">(E127-F127)*C127</f>
        <v>-3600</v>
      </c>
      <c r="I127" s="40">
        <v>0</v>
      </c>
      <c r="J127" s="29">
        <f t="shared" si="176"/>
        <v>-3600</v>
      </c>
    </row>
    <row r="128" spans="1:10" ht="15.75" customHeight="1">
      <c r="A128" s="37">
        <v>43565</v>
      </c>
      <c r="B128" s="38" t="s">
        <v>264</v>
      </c>
      <c r="C128" s="50">
        <f t="shared" ref="C128:C134" si="179">MROUND(500000/E128,10)</f>
        <v>850</v>
      </c>
      <c r="D128" s="39" t="s">
        <v>8</v>
      </c>
      <c r="E128" s="40">
        <v>585</v>
      </c>
      <c r="F128" s="40">
        <v>586.5</v>
      </c>
      <c r="G128" s="40">
        <v>0</v>
      </c>
      <c r="H128" s="51">
        <f t="shared" ref="H128:H134" si="180">(F128-E128)*C128</f>
        <v>1275</v>
      </c>
      <c r="I128" s="51">
        <v>0</v>
      </c>
      <c r="J128" s="51">
        <f t="shared" si="176"/>
        <v>1275</v>
      </c>
    </row>
    <row r="129" spans="1:10" ht="15.75" customHeight="1">
      <c r="A129" s="37">
        <v>43564</v>
      </c>
      <c r="B129" s="38" t="s">
        <v>76</v>
      </c>
      <c r="C129" s="50">
        <f t="shared" si="179"/>
        <v>510</v>
      </c>
      <c r="D129" s="39" t="s">
        <v>8</v>
      </c>
      <c r="E129" s="40">
        <v>981</v>
      </c>
      <c r="F129" s="40">
        <v>981</v>
      </c>
      <c r="G129" s="40">
        <v>0</v>
      </c>
      <c r="H129" s="51">
        <f t="shared" si="180"/>
        <v>0</v>
      </c>
      <c r="I129" s="51">
        <v>0</v>
      </c>
      <c r="J129" s="51">
        <f t="shared" si="176"/>
        <v>0</v>
      </c>
    </row>
    <row r="130" spans="1:10" ht="15.75" customHeight="1">
      <c r="A130" s="37">
        <v>43564</v>
      </c>
      <c r="B130" s="38" t="s">
        <v>12</v>
      </c>
      <c r="C130" s="50">
        <f t="shared" si="179"/>
        <v>510</v>
      </c>
      <c r="D130" s="39" t="s">
        <v>8</v>
      </c>
      <c r="E130" s="40">
        <v>985</v>
      </c>
      <c r="F130" s="40">
        <v>990</v>
      </c>
      <c r="G130" s="40">
        <v>0</v>
      </c>
      <c r="H130" s="51">
        <f t="shared" si="180"/>
        <v>2550</v>
      </c>
      <c r="I130" s="51">
        <v>0</v>
      </c>
      <c r="J130" s="51">
        <f t="shared" si="176"/>
        <v>2550</v>
      </c>
    </row>
    <row r="131" spans="1:10" ht="15.75" customHeight="1">
      <c r="A131" s="37">
        <v>43563</v>
      </c>
      <c r="B131" s="38" t="s">
        <v>92</v>
      </c>
      <c r="C131" s="50">
        <f t="shared" si="179"/>
        <v>540</v>
      </c>
      <c r="D131" s="39" t="s">
        <v>8</v>
      </c>
      <c r="E131" s="40">
        <v>920</v>
      </c>
      <c r="F131" s="40">
        <v>935</v>
      </c>
      <c r="G131" s="40">
        <v>0</v>
      </c>
      <c r="H131" s="51">
        <f t="shared" si="180"/>
        <v>8100</v>
      </c>
      <c r="I131" s="51">
        <v>0</v>
      </c>
      <c r="J131" s="51">
        <f t="shared" si="176"/>
        <v>8100</v>
      </c>
    </row>
    <row r="132" spans="1:10" ht="15.75" customHeight="1">
      <c r="A132" s="37">
        <v>43563</v>
      </c>
      <c r="B132" s="38" t="s">
        <v>217</v>
      </c>
      <c r="C132" s="50">
        <f t="shared" si="179"/>
        <v>750</v>
      </c>
      <c r="D132" s="39" t="s">
        <v>8</v>
      </c>
      <c r="E132" s="40">
        <v>663</v>
      </c>
      <c r="F132" s="40">
        <v>665</v>
      </c>
      <c r="G132" s="40">
        <v>0</v>
      </c>
      <c r="H132" s="51">
        <f t="shared" si="180"/>
        <v>1500</v>
      </c>
      <c r="I132" s="51">
        <v>0</v>
      </c>
      <c r="J132" s="51">
        <f t="shared" si="176"/>
        <v>1500</v>
      </c>
    </row>
    <row r="133" spans="1:10" ht="15.75" customHeight="1">
      <c r="A133" s="37">
        <v>43560</v>
      </c>
      <c r="B133" s="38" t="s">
        <v>175</v>
      </c>
      <c r="C133" s="50">
        <f t="shared" si="179"/>
        <v>550</v>
      </c>
      <c r="D133" s="39" t="s">
        <v>8</v>
      </c>
      <c r="E133" s="40">
        <v>905</v>
      </c>
      <c r="F133" s="40">
        <v>905</v>
      </c>
      <c r="G133" s="40">
        <v>0</v>
      </c>
      <c r="H133" s="51">
        <f t="shared" si="180"/>
        <v>0</v>
      </c>
      <c r="I133" s="51">
        <v>0</v>
      </c>
      <c r="J133" s="51">
        <f t="shared" si="176"/>
        <v>0</v>
      </c>
    </row>
    <row r="134" spans="1:10" ht="15.75" customHeight="1">
      <c r="A134" s="37">
        <v>43560</v>
      </c>
      <c r="B134" s="38" t="s">
        <v>12</v>
      </c>
      <c r="C134" s="50">
        <f t="shared" si="179"/>
        <v>510</v>
      </c>
      <c r="D134" s="39" t="s">
        <v>8</v>
      </c>
      <c r="E134" s="40">
        <v>980</v>
      </c>
      <c r="F134" s="40">
        <v>980</v>
      </c>
      <c r="G134" s="40">
        <v>0</v>
      </c>
      <c r="H134" s="51">
        <f t="shared" si="180"/>
        <v>0</v>
      </c>
      <c r="I134" s="51">
        <v>0</v>
      </c>
      <c r="J134" s="51">
        <f t="shared" si="176"/>
        <v>0</v>
      </c>
    </row>
    <row r="135" spans="1:10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</row>
    <row r="136" spans="1:10">
      <c r="A136" s="4">
        <v>43131</v>
      </c>
      <c r="B136" s="5" t="s">
        <v>108</v>
      </c>
      <c r="C136" s="6">
        <f t="shared" ref="C136:C199" si="181">1000000/E136</f>
        <v>1706.4846416382252</v>
      </c>
      <c r="D136" s="17" t="s">
        <v>20</v>
      </c>
      <c r="E136" s="8">
        <v>586</v>
      </c>
      <c r="F136" s="8">
        <v>580</v>
      </c>
      <c r="G136" s="8" t="s">
        <v>21</v>
      </c>
      <c r="H136" s="8">
        <f t="shared" ref="H136:H199" si="182">IF(D136="SELL", E136-F136, F136-E136)*C136</f>
        <v>-10238.907849829351</v>
      </c>
      <c r="I136" s="8">
        <f t="shared" ref="I136:I199" si="183">IF(D136="SELL",IF(G136="-","0",F136-G136),IF(D136="BUY",IF(G136="-","0",G136-F136)))*C136</f>
        <v>0</v>
      </c>
      <c r="J136" s="3">
        <f t="shared" ref="J136:J199" si="184">SUM(H136:I136)</f>
        <v>-10238.907849829351</v>
      </c>
    </row>
    <row r="137" spans="1:10">
      <c r="A137" s="4">
        <v>43130</v>
      </c>
      <c r="B137" s="5" t="s">
        <v>28</v>
      </c>
      <c r="C137" s="6">
        <f t="shared" si="181"/>
        <v>628.14070351758789</v>
      </c>
      <c r="D137" s="17" t="s">
        <v>20</v>
      </c>
      <c r="E137" s="8">
        <v>1592</v>
      </c>
      <c r="F137" s="8">
        <v>1610</v>
      </c>
      <c r="G137" s="8" t="s">
        <v>21</v>
      </c>
      <c r="H137" s="8">
        <f t="shared" si="182"/>
        <v>11306.532663316582</v>
      </c>
      <c r="I137" s="8">
        <f t="shared" si="183"/>
        <v>0</v>
      </c>
      <c r="J137" s="3">
        <f t="shared" si="184"/>
        <v>11306.532663316582</v>
      </c>
    </row>
    <row r="138" spans="1:10">
      <c r="A138" s="4">
        <v>43129</v>
      </c>
      <c r="B138" s="5" t="s">
        <v>42</v>
      </c>
      <c r="C138" s="6">
        <f t="shared" si="181"/>
        <v>982.31827111984285</v>
      </c>
      <c r="D138" s="17" t="s">
        <v>20</v>
      </c>
      <c r="E138" s="8">
        <v>1018</v>
      </c>
      <c r="F138" s="8">
        <v>1005</v>
      </c>
      <c r="G138" s="8" t="s">
        <v>21</v>
      </c>
      <c r="H138" s="8">
        <f t="shared" si="182"/>
        <v>-12770.137524557957</v>
      </c>
      <c r="I138" s="8">
        <f t="shared" si="183"/>
        <v>0</v>
      </c>
      <c r="J138" s="3">
        <f t="shared" si="184"/>
        <v>-12770.137524557957</v>
      </c>
    </row>
    <row r="139" spans="1:10">
      <c r="A139" s="4">
        <v>43124</v>
      </c>
      <c r="B139" s="5" t="s">
        <v>107</v>
      </c>
      <c r="C139" s="6">
        <f t="shared" si="181"/>
        <v>1748.2517482517483</v>
      </c>
      <c r="D139" s="17" t="s">
        <v>20</v>
      </c>
      <c r="E139" s="8">
        <v>572</v>
      </c>
      <c r="F139" s="8">
        <v>580.5</v>
      </c>
      <c r="G139" s="8" t="s">
        <v>21</v>
      </c>
      <c r="H139" s="8">
        <f t="shared" si="182"/>
        <v>14860.13986013986</v>
      </c>
      <c r="I139" s="8">
        <f t="shared" si="183"/>
        <v>0</v>
      </c>
      <c r="J139" s="3">
        <f t="shared" si="184"/>
        <v>14860.13986013986</v>
      </c>
    </row>
    <row r="140" spans="1:10">
      <c r="A140" s="4">
        <v>43123</v>
      </c>
      <c r="B140" s="5" t="s">
        <v>82</v>
      </c>
      <c r="C140" s="6">
        <f t="shared" si="181"/>
        <v>853.24232081911259</v>
      </c>
      <c r="D140" s="17" t="s">
        <v>20</v>
      </c>
      <c r="E140" s="8">
        <v>1172</v>
      </c>
      <c r="F140" s="8">
        <v>1172</v>
      </c>
      <c r="G140" s="8" t="s">
        <v>21</v>
      </c>
      <c r="H140" s="8">
        <f t="shared" si="182"/>
        <v>0</v>
      </c>
      <c r="I140" s="8">
        <f t="shared" si="183"/>
        <v>0</v>
      </c>
      <c r="J140" s="3">
        <f t="shared" si="184"/>
        <v>0</v>
      </c>
    </row>
    <row r="141" spans="1:10">
      <c r="A141" s="4">
        <v>43118</v>
      </c>
      <c r="B141" s="5" t="s">
        <v>10</v>
      </c>
      <c r="C141" s="6">
        <f t="shared" si="181"/>
        <v>2702.7027027027025</v>
      </c>
      <c r="D141" s="17" t="s">
        <v>20</v>
      </c>
      <c r="E141" s="8">
        <v>370</v>
      </c>
      <c r="F141" s="8">
        <v>376</v>
      </c>
      <c r="G141" s="8">
        <v>384</v>
      </c>
      <c r="H141" s="8">
        <f t="shared" si="182"/>
        <v>16216.216216216215</v>
      </c>
      <c r="I141" s="8">
        <f t="shared" si="183"/>
        <v>21621.62162162162</v>
      </c>
      <c r="J141" s="3">
        <f t="shared" si="184"/>
        <v>37837.837837837833</v>
      </c>
    </row>
    <row r="142" spans="1:10">
      <c r="A142" s="4">
        <v>43117</v>
      </c>
      <c r="B142" s="5" t="s">
        <v>106</v>
      </c>
      <c r="C142" s="6">
        <f t="shared" si="181"/>
        <v>862.06896551724139</v>
      </c>
      <c r="D142" s="17" t="s">
        <v>33</v>
      </c>
      <c r="E142" s="8">
        <v>1160</v>
      </c>
      <c r="F142" s="8">
        <v>1155</v>
      </c>
      <c r="G142" s="8" t="s">
        <v>21</v>
      </c>
      <c r="H142" s="8">
        <f t="shared" si="182"/>
        <v>4310.3448275862065</v>
      </c>
      <c r="I142" s="8">
        <f t="shared" si="183"/>
        <v>0</v>
      </c>
      <c r="J142" s="3">
        <f t="shared" si="184"/>
        <v>4310.3448275862065</v>
      </c>
    </row>
    <row r="143" spans="1:10">
      <c r="A143" s="4">
        <v>43115</v>
      </c>
      <c r="B143" s="5" t="s">
        <v>85</v>
      </c>
      <c r="C143" s="6">
        <f t="shared" si="181"/>
        <v>462.96296296296299</v>
      </c>
      <c r="D143" s="17" t="s">
        <v>20</v>
      </c>
      <c r="E143" s="8">
        <v>2160</v>
      </c>
      <c r="F143" s="8">
        <v>2200</v>
      </c>
      <c r="G143" s="8" t="s">
        <v>21</v>
      </c>
      <c r="H143" s="8">
        <f t="shared" si="182"/>
        <v>18518.518518518518</v>
      </c>
      <c r="I143" s="8">
        <f t="shared" si="183"/>
        <v>0</v>
      </c>
      <c r="J143" s="3">
        <f t="shared" si="184"/>
        <v>18518.518518518518</v>
      </c>
    </row>
    <row r="144" spans="1:10">
      <c r="A144" s="4">
        <v>43111</v>
      </c>
      <c r="B144" s="5" t="s">
        <v>42</v>
      </c>
      <c r="C144" s="6">
        <f t="shared" si="181"/>
        <v>905.79710144927537</v>
      </c>
      <c r="D144" s="17" t="s">
        <v>20</v>
      </c>
      <c r="E144" s="8">
        <v>1104</v>
      </c>
      <c r="F144" s="8">
        <v>1118</v>
      </c>
      <c r="G144" s="8" t="s">
        <v>21</v>
      </c>
      <c r="H144" s="8">
        <f t="shared" si="182"/>
        <v>12681.159420289856</v>
      </c>
      <c r="I144" s="8">
        <f t="shared" si="183"/>
        <v>0</v>
      </c>
      <c r="J144" s="3">
        <f t="shared" si="184"/>
        <v>12681.159420289856</v>
      </c>
    </row>
    <row r="145" spans="1:10">
      <c r="A145" s="4">
        <v>43110</v>
      </c>
      <c r="B145" s="5" t="s">
        <v>93</v>
      </c>
      <c r="C145" s="6">
        <f t="shared" si="181"/>
        <v>3086.4197530864199</v>
      </c>
      <c r="D145" s="17" t="s">
        <v>20</v>
      </c>
      <c r="E145" s="8">
        <v>324</v>
      </c>
      <c r="F145" s="8">
        <v>329.9</v>
      </c>
      <c r="G145" s="8" t="s">
        <v>21</v>
      </c>
      <c r="H145" s="8">
        <f t="shared" si="182"/>
        <v>18209.876543209808</v>
      </c>
      <c r="I145" s="8">
        <f t="shared" si="183"/>
        <v>0</v>
      </c>
      <c r="J145" s="3">
        <f t="shared" si="184"/>
        <v>18209.876543209808</v>
      </c>
    </row>
    <row r="146" spans="1:10">
      <c r="A146" s="4">
        <v>43104</v>
      </c>
      <c r="B146" s="5" t="s">
        <v>66</v>
      </c>
      <c r="C146" s="6">
        <f t="shared" si="181"/>
        <v>860.5851979345955</v>
      </c>
      <c r="D146" s="17" t="s">
        <v>20</v>
      </c>
      <c r="E146" s="8">
        <v>1162</v>
      </c>
      <c r="F146" s="8">
        <v>1183</v>
      </c>
      <c r="G146" s="8" t="s">
        <v>21</v>
      </c>
      <c r="H146" s="8">
        <f t="shared" si="182"/>
        <v>18072.289156626506</v>
      </c>
      <c r="I146" s="8">
        <f t="shared" si="183"/>
        <v>0</v>
      </c>
      <c r="J146" s="3">
        <f t="shared" si="184"/>
        <v>18072.289156626506</v>
      </c>
    </row>
    <row r="147" spans="1:10">
      <c r="A147" s="4">
        <v>43103</v>
      </c>
      <c r="B147" s="5" t="s">
        <v>9</v>
      </c>
      <c r="C147" s="6">
        <f t="shared" si="181"/>
        <v>1524.3902439024391</v>
      </c>
      <c r="D147" s="17" t="s">
        <v>33</v>
      </c>
      <c r="E147" s="8">
        <v>656</v>
      </c>
      <c r="F147" s="8">
        <v>652</v>
      </c>
      <c r="G147" s="8" t="s">
        <v>21</v>
      </c>
      <c r="H147" s="8">
        <f t="shared" si="182"/>
        <v>6097.5609756097565</v>
      </c>
      <c r="I147" s="8">
        <f t="shared" si="183"/>
        <v>0</v>
      </c>
      <c r="J147" s="3">
        <f t="shared" si="184"/>
        <v>6097.5609756097565</v>
      </c>
    </row>
    <row r="148" spans="1:10">
      <c r="A148" s="4">
        <v>43465</v>
      </c>
      <c r="B148" s="5" t="s">
        <v>74</v>
      </c>
      <c r="C148" s="6">
        <f t="shared" si="181"/>
        <v>516.79586563307498</v>
      </c>
      <c r="D148" s="17" t="s">
        <v>20</v>
      </c>
      <c r="E148" s="8">
        <v>1935</v>
      </c>
      <c r="F148" s="8">
        <v>1958</v>
      </c>
      <c r="G148" s="8" t="s">
        <v>21</v>
      </c>
      <c r="H148" s="8">
        <f t="shared" si="182"/>
        <v>11886.304909560724</v>
      </c>
      <c r="I148" s="8">
        <f t="shared" si="183"/>
        <v>0</v>
      </c>
      <c r="J148" s="3">
        <f t="shared" si="184"/>
        <v>11886.304909560724</v>
      </c>
    </row>
    <row r="149" spans="1:10">
      <c r="A149" s="4">
        <v>43462</v>
      </c>
      <c r="B149" s="5" t="s">
        <v>106</v>
      </c>
      <c r="C149" s="6">
        <f t="shared" si="181"/>
        <v>831.94675540765388</v>
      </c>
      <c r="D149" s="17" t="s">
        <v>20</v>
      </c>
      <c r="E149" s="8">
        <v>1202</v>
      </c>
      <c r="F149" s="8">
        <v>1226</v>
      </c>
      <c r="G149" s="8" t="s">
        <v>21</v>
      </c>
      <c r="H149" s="8">
        <f t="shared" si="182"/>
        <v>19966.722129783695</v>
      </c>
      <c r="I149" s="8">
        <f t="shared" si="183"/>
        <v>0</v>
      </c>
      <c r="J149" s="3">
        <f t="shared" si="184"/>
        <v>19966.722129783695</v>
      </c>
    </row>
    <row r="150" spans="1:10">
      <c r="A150" s="4">
        <v>43458</v>
      </c>
      <c r="B150" s="5" t="s">
        <v>105</v>
      </c>
      <c r="C150" s="6">
        <f t="shared" si="181"/>
        <v>635.3240152477764</v>
      </c>
      <c r="D150" s="17" t="s">
        <v>33</v>
      </c>
      <c r="E150" s="8">
        <v>1574</v>
      </c>
      <c r="F150" s="8">
        <v>1545</v>
      </c>
      <c r="G150" s="8" t="s">
        <v>21</v>
      </c>
      <c r="H150" s="8">
        <f t="shared" si="182"/>
        <v>18424.396442185516</v>
      </c>
      <c r="I150" s="8">
        <f t="shared" si="183"/>
        <v>0</v>
      </c>
      <c r="J150" s="3">
        <f t="shared" si="184"/>
        <v>18424.396442185516</v>
      </c>
    </row>
    <row r="151" spans="1:10">
      <c r="A151" s="4">
        <v>43454</v>
      </c>
      <c r="B151" s="5" t="s">
        <v>104</v>
      </c>
      <c r="C151" s="6">
        <f t="shared" si="181"/>
        <v>1243.7810945273632</v>
      </c>
      <c r="D151" s="17" t="s">
        <v>20</v>
      </c>
      <c r="E151" s="8">
        <v>804</v>
      </c>
      <c r="F151" s="8">
        <v>816</v>
      </c>
      <c r="G151" s="8" t="s">
        <v>21</v>
      </c>
      <c r="H151" s="8">
        <f t="shared" si="182"/>
        <v>14925.373134328358</v>
      </c>
      <c r="I151" s="8">
        <f t="shared" si="183"/>
        <v>0</v>
      </c>
      <c r="J151" s="3">
        <f t="shared" si="184"/>
        <v>14925.373134328358</v>
      </c>
    </row>
    <row r="152" spans="1:10">
      <c r="A152" s="4">
        <v>43453</v>
      </c>
      <c r="B152" s="5" t="s">
        <v>75</v>
      </c>
      <c r="C152" s="6">
        <f t="shared" si="181"/>
        <v>558.03571428571433</v>
      </c>
      <c r="D152" s="17" t="s">
        <v>20</v>
      </c>
      <c r="E152" s="8">
        <v>1792</v>
      </c>
      <c r="F152" s="8">
        <v>1810</v>
      </c>
      <c r="G152" s="8" t="s">
        <v>21</v>
      </c>
      <c r="H152" s="8">
        <f t="shared" si="182"/>
        <v>10044.642857142859</v>
      </c>
      <c r="I152" s="8">
        <f t="shared" si="183"/>
        <v>0</v>
      </c>
      <c r="J152" s="3">
        <f t="shared" si="184"/>
        <v>10044.642857142859</v>
      </c>
    </row>
    <row r="153" spans="1:10">
      <c r="A153" s="4">
        <v>43452</v>
      </c>
      <c r="B153" s="5" t="s">
        <v>103</v>
      </c>
      <c r="C153" s="6">
        <f t="shared" si="181"/>
        <v>2164.5021645021643</v>
      </c>
      <c r="D153" s="17" t="s">
        <v>20</v>
      </c>
      <c r="E153" s="8">
        <v>462</v>
      </c>
      <c r="F153" s="8">
        <v>472</v>
      </c>
      <c r="G153" s="8">
        <v>478</v>
      </c>
      <c r="H153" s="8">
        <f t="shared" si="182"/>
        <v>21645.021645021643</v>
      </c>
      <c r="I153" s="8">
        <f t="shared" si="183"/>
        <v>12987.012987012986</v>
      </c>
      <c r="J153" s="3">
        <f t="shared" si="184"/>
        <v>34632.034632034629</v>
      </c>
    </row>
    <row r="154" spans="1:10">
      <c r="A154" s="4">
        <v>43451</v>
      </c>
      <c r="B154" s="5" t="s">
        <v>79</v>
      </c>
      <c r="C154" s="6">
        <f t="shared" si="181"/>
        <v>1206.2726176115802</v>
      </c>
      <c r="D154" s="17" t="s">
        <v>20</v>
      </c>
      <c r="E154" s="8">
        <v>829</v>
      </c>
      <c r="F154" s="8">
        <v>842</v>
      </c>
      <c r="G154" s="8" t="s">
        <v>21</v>
      </c>
      <c r="H154" s="8">
        <f t="shared" si="182"/>
        <v>15681.544028950542</v>
      </c>
      <c r="I154" s="8">
        <f t="shared" si="183"/>
        <v>0</v>
      </c>
      <c r="J154" s="3">
        <f t="shared" si="184"/>
        <v>15681.544028950542</v>
      </c>
    </row>
    <row r="155" spans="1:10">
      <c r="A155" s="4">
        <v>43448</v>
      </c>
      <c r="B155" s="5" t="s">
        <v>63</v>
      </c>
      <c r="C155" s="6">
        <f t="shared" si="181"/>
        <v>668.89632107023408</v>
      </c>
      <c r="D155" s="17" t="s">
        <v>33</v>
      </c>
      <c r="E155" s="8">
        <v>1495</v>
      </c>
      <c r="F155" s="8">
        <v>1477</v>
      </c>
      <c r="G155" s="8" t="s">
        <v>21</v>
      </c>
      <c r="H155" s="8">
        <f t="shared" si="182"/>
        <v>12040.133779264213</v>
      </c>
      <c r="I155" s="8">
        <f t="shared" si="183"/>
        <v>0</v>
      </c>
      <c r="J155" s="3">
        <f t="shared" si="184"/>
        <v>12040.133779264213</v>
      </c>
    </row>
    <row r="156" spans="1:10">
      <c r="A156" s="4">
        <v>43447</v>
      </c>
      <c r="B156" s="5" t="s">
        <v>42</v>
      </c>
      <c r="C156" s="6">
        <f t="shared" si="181"/>
        <v>751.87969924812035</v>
      </c>
      <c r="D156" s="17" t="s">
        <v>20</v>
      </c>
      <c r="E156" s="8">
        <v>1330</v>
      </c>
      <c r="F156" s="8">
        <v>1349</v>
      </c>
      <c r="G156" s="8" t="s">
        <v>21</v>
      </c>
      <c r="H156" s="8">
        <f t="shared" si="182"/>
        <v>14285.714285714286</v>
      </c>
      <c r="I156" s="8">
        <f t="shared" si="183"/>
        <v>0</v>
      </c>
      <c r="J156" s="3">
        <f t="shared" si="184"/>
        <v>14285.714285714286</v>
      </c>
    </row>
    <row r="157" spans="1:10">
      <c r="A157" s="4">
        <v>43446</v>
      </c>
      <c r="B157" s="5" t="s">
        <v>102</v>
      </c>
      <c r="C157" s="6">
        <f t="shared" si="181"/>
        <v>2785.515320334262</v>
      </c>
      <c r="D157" s="17" t="s">
        <v>20</v>
      </c>
      <c r="E157" s="8">
        <v>359</v>
      </c>
      <c r="F157" s="8">
        <v>363.5</v>
      </c>
      <c r="G157" s="8" t="s">
        <v>21</v>
      </c>
      <c r="H157" s="8">
        <f t="shared" si="182"/>
        <v>12534.81894150418</v>
      </c>
      <c r="I157" s="8">
        <f t="shared" si="183"/>
        <v>0</v>
      </c>
      <c r="J157" s="3">
        <f t="shared" si="184"/>
        <v>12534.81894150418</v>
      </c>
    </row>
    <row r="158" spans="1:10">
      <c r="A158" s="4">
        <v>43445</v>
      </c>
      <c r="B158" s="5" t="s">
        <v>69</v>
      </c>
      <c r="C158" s="6">
        <f t="shared" si="181"/>
        <v>917.43119266055044</v>
      </c>
      <c r="D158" s="17" t="s">
        <v>20</v>
      </c>
      <c r="E158" s="8">
        <v>1090</v>
      </c>
      <c r="F158" s="8">
        <v>1108</v>
      </c>
      <c r="G158" s="8" t="s">
        <v>21</v>
      </c>
      <c r="H158" s="8">
        <f t="shared" si="182"/>
        <v>16513.761467889908</v>
      </c>
      <c r="I158" s="8">
        <f t="shared" si="183"/>
        <v>0</v>
      </c>
      <c r="J158" s="3">
        <f t="shared" si="184"/>
        <v>16513.761467889908</v>
      </c>
    </row>
    <row r="159" spans="1:10">
      <c r="A159" s="4">
        <v>43444</v>
      </c>
      <c r="B159" s="5" t="s">
        <v>74</v>
      </c>
      <c r="C159" s="6">
        <f t="shared" si="181"/>
        <v>818.33060556464807</v>
      </c>
      <c r="D159" s="17" t="s">
        <v>20</v>
      </c>
      <c r="E159" s="8">
        <v>1222</v>
      </c>
      <c r="F159" s="8">
        <v>1231</v>
      </c>
      <c r="G159" s="8" t="s">
        <v>21</v>
      </c>
      <c r="H159" s="8">
        <f t="shared" si="182"/>
        <v>7364.9754500818326</v>
      </c>
      <c r="I159" s="8">
        <f t="shared" si="183"/>
        <v>0</v>
      </c>
      <c r="J159" s="3">
        <f t="shared" si="184"/>
        <v>7364.9754500818326</v>
      </c>
    </row>
    <row r="160" spans="1:10">
      <c r="A160" s="4">
        <v>43437</v>
      </c>
      <c r="B160" s="5" t="s">
        <v>101</v>
      </c>
      <c r="C160" s="6">
        <f t="shared" si="181"/>
        <v>793.65079365079362</v>
      </c>
      <c r="D160" s="17" t="s">
        <v>20</v>
      </c>
      <c r="E160" s="8">
        <v>1260</v>
      </c>
      <c r="F160" s="8">
        <v>1272</v>
      </c>
      <c r="G160" s="8" t="s">
        <v>21</v>
      </c>
      <c r="H160" s="8">
        <f t="shared" si="182"/>
        <v>9523.8095238095229</v>
      </c>
      <c r="I160" s="8">
        <f t="shared" si="183"/>
        <v>0</v>
      </c>
      <c r="J160" s="3">
        <f t="shared" si="184"/>
        <v>9523.8095238095229</v>
      </c>
    </row>
    <row r="161" spans="1:10">
      <c r="A161" s="4">
        <v>43434</v>
      </c>
      <c r="B161" s="5" t="s">
        <v>100</v>
      </c>
      <c r="C161" s="6">
        <f t="shared" si="181"/>
        <v>3067.4846625766872</v>
      </c>
      <c r="D161" s="17" t="s">
        <v>20</v>
      </c>
      <c r="E161" s="8">
        <v>326</v>
      </c>
      <c r="F161" s="8">
        <v>331.7</v>
      </c>
      <c r="G161" s="8" t="s">
        <v>21</v>
      </c>
      <c r="H161" s="8">
        <f t="shared" si="182"/>
        <v>17484.662576687082</v>
      </c>
      <c r="I161" s="8">
        <f t="shared" si="183"/>
        <v>0</v>
      </c>
      <c r="J161" s="3">
        <f t="shared" si="184"/>
        <v>17484.662576687082</v>
      </c>
    </row>
    <row r="162" spans="1:10">
      <c r="A162" s="4">
        <v>43432</v>
      </c>
      <c r="B162" s="5" t="s">
        <v>88</v>
      </c>
      <c r="C162" s="6">
        <f t="shared" si="181"/>
        <v>723.58900144717802</v>
      </c>
      <c r="D162" s="17" t="s">
        <v>20</v>
      </c>
      <c r="E162" s="8">
        <v>1382</v>
      </c>
      <c r="F162" s="8">
        <v>1405</v>
      </c>
      <c r="G162" s="8" t="s">
        <v>21</v>
      </c>
      <c r="H162" s="8">
        <f t="shared" si="182"/>
        <v>16642.547033285093</v>
      </c>
      <c r="I162" s="8">
        <f t="shared" si="183"/>
        <v>0</v>
      </c>
      <c r="J162" s="3">
        <f t="shared" si="184"/>
        <v>16642.547033285093</v>
      </c>
    </row>
    <row r="163" spans="1:10">
      <c r="A163" s="4">
        <v>43431</v>
      </c>
      <c r="B163" s="5" t="s">
        <v>83</v>
      </c>
      <c r="C163" s="6">
        <f t="shared" si="181"/>
        <v>995.0248756218906</v>
      </c>
      <c r="D163" s="17" t="s">
        <v>20</v>
      </c>
      <c r="E163" s="8">
        <v>1005</v>
      </c>
      <c r="F163" s="8">
        <v>1025</v>
      </c>
      <c r="G163" s="8">
        <v>1034</v>
      </c>
      <c r="H163" s="8">
        <f t="shared" si="182"/>
        <v>19900.497512437811</v>
      </c>
      <c r="I163" s="8">
        <f t="shared" si="183"/>
        <v>8955.2238805970155</v>
      </c>
      <c r="J163" s="3">
        <f t="shared" si="184"/>
        <v>28855.721393034826</v>
      </c>
    </row>
    <row r="164" spans="1:10">
      <c r="A164" s="4">
        <v>43430</v>
      </c>
      <c r="B164" s="5" t="s">
        <v>13</v>
      </c>
      <c r="C164" s="6">
        <f t="shared" si="181"/>
        <v>694.44444444444446</v>
      </c>
      <c r="D164" s="17" t="s">
        <v>20</v>
      </c>
      <c r="E164" s="8">
        <v>1440</v>
      </c>
      <c r="F164" s="8">
        <v>1470</v>
      </c>
      <c r="G164" s="8" t="s">
        <v>21</v>
      </c>
      <c r="H164" s="8">
        <f t="shared" si="182"/>
        <v>20833.333333333332</v>
      </c>
      <c r="I164" s="8">
        <f t="shared" si="183"/>
        <v>0</v>
      </c>
      <c r="J164" s="3">
        <f t="shared" si="184"/>
        <v>20833.333333333332</v>
      </c>
    </row>
    <row r="165" spans="1:10">
      <c r="A165" s="4">
        <v>43425</v>
      </c>
      <c r="B165" s="5" t="s">
        <v>60</v>
      </c>
      <c r="C165" s="6">
        <f t="shared" si="181"/>
        <v>2309.4688221709007</v>
      </c>
      <c r="D165" s="17" t="s">
        <v>20</v>
      </c>
      <c r="E165" s="8">
        <v>433</v>
      </c>
      <c r="F165" s="8">
        <v>438</v>
      </c>
      <c r="G165" s="8" t="s">
        <v>21</v>
      </c>
      <c r="H165" s="8">
        <f t="shared" si="182"/>
        <v>11547.344110854503</v>
      </c>
      <c r="I165" s="8">
        <f t="shared" si="183"/>
        <v>0</v>
      </c>
      <c r="J165" s="3">
        <f t="shared" si="184"/>
        <v>11547.344110854503</v>
      </c>
    </row>
    <row r="166" spans="1:10">
      <c r="A166" s="4">
        <v>43424</v>
      </c>
      <c r="B166" s="5" t="s">
        <v>28</v>
      </c>
      <c r="C166" s="6">
        <f t="shared" si="181"/>
        <v>673.40067340067344</v>
      </c>
      <c r="D166" s="17" t="s">
        <v>20</v>
      </c>
      <c r="E166" s="8">
        <v>1485</v>
      </c>
      <c r="F166" s="8">
        <v>1502</v>
      </c>
      <c r="G166" s="8" t="s">
        <v>21</v>
      </c>
      <c r="H166" s="8">
        <f t="shared" si="182"/>
        <v>11447.811447811448</v>
      </c>
      <c r="I166" s="8">
        <f t="shared" si="183"/>
        <v>0</v>
      </c>
      <c r="J166" s="3">
        <f t="shared" si="184"/>
        <v>11447.811447811448</v>
      </c>
    </row>
    <row r="167" spans="1:10">
      <c r="A167" s="4">
        <v>43423</v>
      </c>
      <c r="B167" s="5" t="s">
        <v>99</v>
      </c>
      <c r="C167" s="6">
        <f t="shared" si="181"/>
        <v>1488.0952380952381</v>
      </c>
      <c r="D167" s="17" t="s">
        <v>20</v>
      </c>
      <c r="E167" s="8">
        <v>672</v>
      </c>
      <c r="F167" s="8">
        <v>682</v>
      </c>
      <c r="G167" s="8" t="s">
        <v>21</v>
      </c>
      <c r="H167" s="8">
        <f t="shared" si="182"/>
        <v>14880.952380952382</v>
      </c>
      <c r="I167" s="8">
        <f t="shared" si="183"/>
        <v>0</v>
      </c>
      <c r="J167" s="3">
        <f t="shared" si="184"/>
        <v>14880.952380952382</v>
      </c>
    </row>
    <row r="168" spans="1:10">
      <c r="A168" s="4">
        <v>43420</v>
      </c>
      <c r="B168" s="5" t="s">
        <v>97</v>
      </c>
      <c r="C168" s="6">
        <f t="shared" si="181"/>
        <v>2169.1973969631235</v>
      </c>
      <c r="D168" s="17" t="s">
        <v>20</v>
      </c>
      <c r="E168" s="8">
        <v>461</v>
      </c>
      <c r="F168" s="8">
        <v>463</v>
      </c>
      <c r="G168" s="8" t="s">
        <v>21</v>
      </c>
      <c r="H168" s="8">
        <f t="shared" si="182"/>
        <v>4338.3947939262471</v>
      </c>
      <c r="I168" s="8">
        <f t="shared" si="183"/>
        <v>0</v>
      </c>
      <c r="J168" s="3">
        <f t="shared" si="184"/>
        <v>4338.3947939262471</v>
      </c>
    </row>
    <row r="169" spans="1:10">
      <c r="A169" s="4">
        <v>43419</v>
      </c>
      <c r="B169" s="5" t="s">
        <v>96</v>
      </c>
      <c r="C169" s="6">
        <f t="shared" si="181"/>
        <v>1607.7170418006431</v>
      </c>
      <c r="D169" s="17" t="s">
        <v>20</v>
      </c>
      <c r="E169" s="8">
        <v>622</v>
      </c>
      <c r="F169" s="8">
        <v>634</v>
      </c>
      <c r="G169" s="8" t="s">
        <v>21</v>
      </c>
      <c r="H169" s="8">
        <f t="shared" si="182"/>
        <v>19292.604501607719</v>
      </c>
      <c r="I169" s="8">
        <f t="shared" si="183"/>
        <v>0</v>
      </c>
      <c r="J169" s="3">
        <f t="shared" si="184"/>
        <v>19292.604501607719</v>
      </c>
    </row>
    <row r="170" spans="1:10">
      <c r="A170" s="4">
        <v>43418</v>
      </c>
      <c r="B170" s="5" t="s">
        <v>95</v>
      </c>
      <c r="C170" s="6">
        <f t="shared" si="181"/>
        <v>1724.1379310344828</v>
      </c>
      <c r="D170" s="17" t="s">
        <v>20</v>
      </c>
      <c r="E170" s="8">
        <v>580</v>
      </c>
      <c r="F170" s="8">
        <v>590</v>
      </c>
      <c r="G170" s="8">
        <v>600</v>
      </c>
      <c r="H170" s="8">
        <f t="shared" si="182"/>
        <v>17241.379310344826</v>
      </c>
      <c r="I170" s="8">
        <f t="shared" si="183"/>
        <v>17241.379310344826</v>
      </c>
      <c r="J170" s="3">
        <f t="shared" si="184"/>
        <v>34482.758620689652</v>
      </c>
    </row>
    <row r="171" spans="1:10">
      <c r="A171" s="4">
        <v>43417</v>
      </c>
      <c r="B171" s="5" t="s">
        <v>40</v>
      </c>
      <c r="C171" s="6">
        <f t="shared" si="181"/>
        <v>2293.5779816513759</v>
      </c>
      <c r="D171" s="17" t="s">
        <v>20</v>
      </c>
      <c r="E171" s="8">
        <v>436</v>
      </c>
      <c r="F171" s="8">
        <v>445</v>
      </c>
      <c r="G171" s="8" t="s">
        <v>21</v>
      </c>
      <c r="H171" s="8">
        <f t="shared" si="182"/>
        <v>20642.201834862382</v>
      </c>
      <c r="I171" s="8">
        <f t="shared" si="183"/>
        <v>0</v>
      </c>
      <c r="J171" s="3">
        <f t="shared" si="184"/>
        <v>20642.201834862382</v>
      </c>
    </row>
    <row r="172" spans="1:10">
      <c r="A172" s="4">
        <v>43416</v>
      </c>
      <c r="B172" s="5" t="s">
        <v>74</v>
      </c>
      <c r="C172" s="6">
        <f t="shared" si="181"/>
        <v>508.90585241730281</v>
      </c>
      <c r="D172" s="17" t="s">
        <v>20</v>
      </c>
      <c r="E172" s="8">
        <v>1965</v>
      </c>
      <c r="F172" s="8">
        <v>1985</v>
      </c>
      <c r="G172" s="8" t="s">
        <v>21</v>
      </c>
      <c r="H172" s="8">
        <f t="shared" si="182"/>
        <v>10178.117048346056</v>
      </c>
      <c r="I172" s="8">
        <f t="shared" si="183"/>
        <v>0</v>
      </c>
      <c r="J172" s="3">
        <f t="shared" si="184"/>
        <v>10178.117048346056</v>
      </c>
    </row>
    <row r="173" spans="1:10">
      <c r="A173" s="4">
        <v>43406</v>
      </c>
      <c r="B173" s="5" t="s">
        <v>48</v>
      </c>
      <c r="C173" s="6">
        <f t="shared" si="181"/>
        <v>1428.5714285714287</v>
      </c>
      <c r="D173" s="17" t="s">
        <v>20</v>
      </c>
      <c r="E173" s="8">
        <v>700</v>
      </c>
      <c r="F173" s="8">
        <v>710</v>
      </c>
      <c r="G173" s="8" t="s">
        <v>21</v>
      </c>
      <c r="H173" s="8">
        <f t="shared" si="182"/>
        <v>14285.714285714286</v>
      </c>
      <c r="I173" s="8">
        <f t="shared" si="183"/>
        <v>0</v>
      </c>
      <c r="J173" s="3">
        <f t="shared" si="184"/>
        <v>14285.714285714286</v>
      </c>
    </row>
    <row r="174" spans="1:10">
      <c r="A174" s="4">
        <v>43405</v>
      </c>
      <c r="B174" s="5" t="s">
        <v>98</v>
      </c>
      <c r="C174" s="6">
        <f t="shared" si="181"/>
        <v>2272.7272727272725</v>
      </c>
      <c r="D174" s="17" t="s">
        <v>20</v>
      </c>
      <c r="E174" s="8">
        <v>440</v>
      </c>
      <c r="F174" s="8">
        <v>450</v>
      </c>
      <c r="G174" s="8" t="s">
        <v>21</v>
      </c>
      <c r="H174" s="8">
        <f t="shared" si="182"/>
        <v>22727.272727272724</v>
      </c>
      <c r="I174" s="8">
        <f t="shared" si="183"/>
        <v>0</v>
      </c>
      <c r="J174" s="3">
        <f t="shared" si="184"/>
        <v>22727.272727272724</v>
      </c>
    </row>
    <row r="175" spans="1:10">
      <c r="A175" s="4">
        <v>43404</v>
      </c>
      <c r="B175" s="5" t="s">
        <v>66</v>
      </c>
      <c r="C175" s="6">
        <f t="shared" si="181"/>
        <v>1046.0251046025105</v>
      </c>
      <c r="D175" s="17" t="s">
        <v>20</v>
      </c>
      <c r="E175" s="8">
        <v>956</v>
      </c>
      <c r="F175" s="8">
        <v>970</v>
      </c>
      <c r="G175" s="8">
        <v>990</v>
      </c>
      <c r="H175" s="8">
        <f t="shared" si="182"/>
        <v>14644.351464435147</v>
      </c>
      <c r="I175" s="8">
        <f t="shared" si="183"/>
        <v>20920.50209205021</v>
      </c>
      <c r="J175" s="3">
        <f t="shared" si="184"/>
        <v>35564.853556485359</v>
      </c>
    </row>
    <row r="176" spans="1:10">
      <c r="A176" s="4">
        <v>43403</v>
      </c>
      <c r="B176" s="5" t="s">
        <v>94</v>
      </c>
      <c r="C176" s="6">
        <f t="shared" si="181"/>
        <v>1612.9032258064517</v>
      </c>
      <c r="D176" s="17" t="s">
        <v>20</v>
      </c>
      <c r="E176" s="8">
        <v>620</v>
      </c>
      <c r="F176" s="8">
        <v>630</v>
      </c>
      <c r="G176" s="8">
        <v>638</v>
      </c>
      <c r="H176" s="8">
        <f t="shared" si="182"/>
        <v>16129.032258064517</v>
      </c>
      <c r="I176" s="8">
        <f t="shared" si="183"/>
        <v>12903.225806451614</v>
      </c>
      <c r="J176" s="3">
        <f t="shared" si="184"/>
        <v>29032.258064516129</v>
      </c>
    </row>
    <row r="177" spans="1:10">
      <c r="A177" s="4">
        <v>43402</v>
      </c>
      <c r="B177" s="5" t="s">
        <v>29</v>
      </c>
      <c r="C177" s="6">
        <f t="shared" si="181"/>
        <v>2666.6666666666665</v>
      </c>
      <c r="D177" s="17" t="s">
        <v>20</v>
      </c>
      <c r="E177" s="8">
        <v>375</v>
      </c>
      <c r="F177" s="8">
        <v>375</v>
      </c>
      <c r="G177" s="8" t="s">
        <v>21</v>
      </c>
      <c r="H177" s="8">
        <f t="shared" si="182"/>
        <v>0</v>
      </c>
      <c r="I177" s="8">
        <f t="shared" si="183"/>
        <v>0</v>
      </c>
      <c r="J177" s="3">
        <f t="shared" si="184"/>
        <v>0</v>
      </c>
    </row>
    <row r="178" spans="1:10">
      <c r="A178" s="4">
        <v>43397</v>
      </c>
      <c r="B178" s="5" t="s">
        <v>93</v>
      </c>
      <c r="C178" s="6">
        <f t="shared" si="181"/>
        <v>3460.2076124567475</v>
      </c>
      <c r="D178" s="17" t="s">
        <v>20</v>
      </c>
      <c r="E178" s="8">
        <v>289</v>
      </c>
      <c r="F178" s="8">
        <v>295</v>
      </c>
      <c r="G178" s="8">
        <v>298</v>
      </c>
      <c r="H178" s="8">
        <f t="shared" si="182"/>
        <v>20761.245674740487</v>
      </c>
      <c r="I178" s="8">
        <f t="shared" si="183"/>
        <v>10380.622837370243</v>
      </c>
      <c r="J178" s="3">
        <f t="shared" si="184"/>
        <v>31141.86851211073</v>
      </c>
    </row>
    <row r="179" spans="1:10">
      <c r="A179" s="4">
        <v>43395</v>
      </c>
      <c r="B179" s="5" t="s">
        <v>53</v>
      </c>
      <c r="C179" s="6">
        <f t="shared" si="181"/>
        <v>586.85446009389671</v>
      </c>
      <c r="D179" s="17" t="s">
        <v>33</v>
      </c>
      <c r="E179" s="8">
        <v>1704</v>
      </c>
      <c r="F179" s="8">
        <v>1704</v>
      </c>
      <c r="G179" s="8" t="s">
        <v>21</v>
      </c>
      <c r="H179" s="8">
        <f t="shared" si="182"/>
        <v>0</v>
      </c>
      <c r="I179" s="8">
        <f t="shared" si="183"/>
        <v>0</v>
      </c>
      <c r="J179" s="3">
        <f t="shared" si="184"/>
        <v>0</v>
      </c>
    </row>
    <row r="180" spans="1:10">
      <c r="A180" s="4">
        <v>43390</v>
      </c>
      <c r="B180" s="5" t="s">
        <v>13</v>
      </c>
      <c r="C180" s="6">
        <f t="shared" si="181"/>
        <v>628.93081761006295</v>
      </c>
      <c r="D180" s="17" t="s">
        <v>20</v>
      </c>
      <c r="E180" s="8">
        <v>1590</v>
      </c>
      <c r="F180" s="8">
        <v>1560</v>
      </c>
      <c r="G180" s="8" t="s">
        <v>21</v>
      </c>
      <c r="H180" s="8">
        <f t="shared" si="182"/>
        <v>-18867.92452830189</v>
      </c>
      <c r="I180" s="8">
        <f t="shared" si="183"/>
        <v>0</v>
      </c>
      <c r="J180" s="3">
        <f t="shared" si="184"/>
        <v>-18867.92452830189</v>
      </c>
    </row>
    <row r="181" spans="1:10">
      <c r="A181" s="4">
        <v>43388</v>
      </c>
      <c r="B181" s="5" t="s">
        <v>75</v>
      </c>
      <c r="C181" s="6">
        <f t="shared" si="181"/>
        <v>615.38461538461536</v>
      </c>
      <c r="D181" s="17" t="s">
        <v>20</v>
      </c>
      <c r="E181" s="8">
        <v>1625</v>
      </c>
      <c r="F181" s="8">
        <v>1643</v>
      </c>
      <c r="G181" s="8" t="s">
        <v>21</v>
      </c>
      <c r="H181" s="8">
        <f t="shared" si="182"/>
        <v>11076.923076923076</v>
      </c>
      <c r="I181" s="8">
        <f t="shared" si="183"/>
        <v>0</v>
      </c>
      <c r="J181" s="3">
        <f t="shared" si="184"/>
        <v>11076.923076923076</v>
      </c>
    </row>
    <row r="182" spans="1:10">
      <c r="A182" s="4">
        <v>43385</v>
      </c>
      <c r="B182" s="5" t="s">
        <v>78</v>
      </c>
      <c r="C182" s="6">
        <f t="shared" si="181"/>
        <v>351.49384885764499</v>
      </c>
      <c r="D182" s="17" t="s">
        <v>20</v>
      </c>
      <c r="E182" s="8">
        <v>2845</v>
      </c>
      <c r="F182" s="8">
        <v>2890</v>
      </c>
      <c r="G182" s="8" t="s">
        <v>21</v>
      </c>
      <c r="H182" s="8">
        <f t="shared" si="182"/>
        <v>15817.223198594025</v>
      </c>
      <c r="I182" s="8">
        <f t="shared" si="183"/>
        <v>0</v>
      </c>
      <c r="J182" s="3">
        <f t="shared" si="184"/>
        <v>15817.223198594025</v>
      </c>
    </row>
    <row r="183" spans="1:10">
      <c r="A183" s="4">
        <v>43383</v>
      </c>
      <c r="B183" s="5" t="s">
        <v>80</v>
      </c>
      <c r="C183" s="6">
        <f t="shared" si="181"/>
        <v>2066.1157024793388</v>
      </c>
      <c r="D183" s="17" t="s">
        <v>20</v>
      </c>
      <c r="E183" s="8">
        <v>484</v>
      </c>
      <c r="F183" s="8">
        <v>486</v>
      </c>
      <c r="G183" s="8" t="s">
        <v>21</v>
      </c>
      <c r="H183" s="8">
        <f t="shared" si="182"/>
        <v>4132.2314049586776</v>
      </c>
      <c r="I183" s="8">
        <f t="shared" si="183"/>
        <v>0</v>
      </c>
      <c r="J183" s="3">
        <f t="shared" si="184"/>
        <v>4132.2314049586776</v>
      </c>
    </row>
    <row r="184" spans="1:10">
      <c r="A184" s="4">
        <v>43382</v>
      </c>
      <c r="B184" s="5" t="s">
        <v>91</v>
      </c>
      <c r="C184" s="6">
        <f t="shared" si="181"/>
        <v>2012.0724346076458</v>
      </c>
      <c r="D184" s="17" t="s">
        <v>33</v>
      </c>
      <c r="E184" s="8">
        <v>497</v>
      </c>
      <c r="F184" s="8">
        <v>497</v>
      </c>
      <c r="G184" s="8" t="s">
        <v>21</v>
      </c>
      <c r="H184" s="8">
        <f t="shared" si="182"/>
        <v>0</v>
      </c>
      <c r="I184" s="8">
        <f t="shared" si="183"/>
        <v>0</v>
      </c>
      <c r="J184" s="3">
        <f t="shared" si="184"/>
        <v>0</v>
      </c>
    </row>
    <row r="185" spans="1:10">
      <c r="A185" s="4">
        <v>43381</v>
      </c>
      <c r="B185" s="5" t="s">
        <v>92</v>
      </c>
      <c r="C185" s="6">
        <f t="shared" si="181"/>
        <v>1633.9869281045751</v>
      </c>
      <c r="D185" s="17" t="s">
        <v>33</v>
      </c>
      <c r="E185" s="8">
        <v>612</v>
      </c>
      <c r="F185" s="8">
        <v>602</v>
      </c>
      <c r="G185" s="8" t="s">
        <v>21</v>
      </c>
      <c r="H185" s="8">
        <f t="shared" si="182"/>
        <v>16339.869281045751</v>
      </c>
      <c r="I185" s="8">
        <f t="shared" si="183"/>
        <v>0</v>
      </c>
      <c r="J185" s="3">
        <f t="shared" si="184"/>
        <v>16339.869281045751</v>
      </c>
    </row>
    <row r="186" spans="1:10">
      <c r="A186" s="4">
        <v>43378</v>
      </c>
      <c r="B186" s="5" t="s">
        <v>68</v>
      </c>
      <c r="C186" s="6">
        <f t="shared" si="181"/>
        <v>2583.9793281653747</v>
      </c>
      <c r="D186" s="17" t="s">
        <v>33</v>
      </c>
      <c r="E186" s="8">
        <v>387</v>
      </c>
      <c r="F186" s="8">
        <v>380</v>
      </c>
      <c r="G186" s="8">
        <v>370</v>
      </c>
      <c r="H186" s="8">
        <f t="shared" si="182"/>
        <v>18087.855297157621</v>
      </c>
      <c r="I186" s="8">
        <f t="shared" si="183"/>
        <v>25839.793281653747</v>
      </c>
      <c r="J186" s="3">
        <f t="shared" si="184"/>
        <v>43927.648578811364</v>
      </c>
    </row>
    <row r="187" spans="1:10">
      <c r="A187" s="4">
        <v>43377</v>
      </c>
      <c r="B187" s="5" t="s">
        <v>66</v>
      </c>
      <c r="C187" s="6">
        <f t="shared" si="181"/>
        <v>1033.0578512396694</v>
      </c>
      <c r="D187" s="17" t="s">
        <v>33</v>
      </c>
      <c r="E187" s="8">
        <v>968</v>
      </c>
      <c r="F187" s="8">
        <v>952</v>
      </c>
      <c r="G187" s="8">
        <v>945</v>
      </c>
      <c r="H187" s="8">
        <f t="shared" si="182"/>
        <v>16528.92561983471</v>
      </c>
      <c r="I187" s="8">
        <f t="shared" si="183"/>
        <v>7231.4049586776855</v>
      </c>
      <c r="J187" s="3">
        <f t="shared" si="184"/>
        <v>23760.330578512396</v>
      </c>
    </row>
    <row r="188" spans="1:10">
      <c r="A188" s="4">
        <v>43374</v>
      </c>
      <c r="B188" s="5" t="s">
        <v>11</v>
      </c>
      <c r="C188" s="6">
        <f t="shared" si="181"/>
        <v>829.87551867219918</v>
      </c>
      <c r="D188" s="17" t="s">
        <v>33</v>
      </c>
      <c r="E188" s="8">
        <v>1205</v>
      </c>
      <c r="F188" s="8">
        <v>1205</v>
      </c>
      <c r="G188" s="8" t="s">
        <v>21</v>
      </c>
      <c r="H188" s="8">
        <f t="shared" si="182"/>
        <v>0</v>
      </c>
      <c r="I188" s="8">
        <f t="shared" si="183"/>
        <v>0</v>
      </c>
      <c r="J188" s="3">
        <f t="shared" si="184"/>
        <v>0</v>
      </c>
    </row>
    <row r="189" spans="1:10">
      <c r="A189" s="4">
        <v>43364</v>
      </c>
      <c r="B189" s="5" t="s">
        <v>90</v>
      </c>
      <c r="C189" s="6">
        <f t="shared" si="181"/>
        <v>3115.264797507788</v>
      </c>
      <c r="D189" s="17" t="s">
        <v>20</v>
      </c>
      <c r="E189" s="8">
        <v>321</v>
      </c>
      <c r="F189" s="8">
        <v>314</v>
      </c>
      <c r="G189" s="8" t="s">
        <v>21</v>
      </c>
      <c r="H189" s="8">
        <f t="shared" si="182"/>
        <v>-21806.853582554515</v>
      </c>
      <c r="I189" s="8">
        <f t="shared" si="183"/>
        <v>0</v>
      </c>
      <c r="J189" s="3">
        <f t="shared" si="184"/>
        <v>-21806.853582554515</v>
      </c>
    </row>
    <row r="190" spans="1:10">
      <c r="A190" s="4">
        <v>43362</v>
      </c>
      <c r="B190" s="5" t="s">
        <v>89</v>
      </c>
      <c r="C190" s="6">
        <f t="shared" si="181"/>
        <v>460.40515653775321</v>
      </c>
      <c r="D190" s="17" t="s">
        <v>20</v>
      </c>
      <c r="E190" s="8">
        <v>2172</v>
      </c>
      <c r="F190" s="8">
        <v>2172</v>
      </c>
      <c r="G190" s="8" t="s">
        <v>21</v>
      </c>
      <c r="H190" s="8">
        <f t="shared" si="182"/>
        <v>0</v>
      </c>
      <c r="I190" s="8">
        <f t="shared" si="183"/>
        <v>0</v>
      </c>
      <c r="J190" s="3">
        <f t="shared" si="184"/>
        <v>0</v>
      </c>
    </row>
    <row r="191" spans="1:10">
      <c r="A191" s="4">
        <v>43361</v>
      </c>
      <c r="B191" s="5" t="s">
        <v>87</v>
      </c>
      <c r="C191" s="6">
        <f t="shared" si="181"/>
        <v>576.36887608069162</v>
      </c>
      <c r="D191" s="17" t="s">
        <v>20</v>
      </c>
      <c r="E191" s="8">
        <v>1735</v>
      </c>
      <c r="F191" s="8">
        <v>1700</v>
      </c>
      <c r="G191" s="8" t="s">
        <v>21</v>
      </c>
      <c r="H191" s="8">
        <f t="shared" si="182"/>
        <v>-20172.910662824208</v>
      </c>
      <c r="I191" s="8">
        <f t="shared" si="183"/>
        <v>0</v>
      </c>
      <c r="J191" s="3">
        <f t="shared" si="184"/>
        <v>-20172.910662824208</v>
      </c>
    </row>
    <row r="192" spans="1:10">
      <c r="A192" s="4">
        <v>43360</v>
      </c>
      <c r="B192" s="5" t="s">
        <v>84</v>
      </c>
      <c r="C192" s="6">
        <f t="shared" si="181"/>
        <v>325.73289902280129</v>
      </c>
      <c r="D192" s="17" t="s">
        <v>20</v>
      </c>
      <c r="E192" s="8">
        <v>3070</v>
      </c>
      <c r="F192" s="8">
        <v>3100</v>
      </c>
      <c r="G192" s="8" t="s">
        <v>21</v>
      </c>
      <c r="H192" s="8">
        <f t="shared" si="182"/>
        <v>9771.9869706840382</v>
      </c>
      <c r="I192" s="8">
        <f t="shared" si="183"/>
        <v>0</v>
      </c>
      <c r="J192" s="3">
        <f t="shared" si="184"/>
        <v>9771.9869706840382</v>
      </c>
    </row>
    <row r="193" spans="1:10">
      <c r="A193" s="4">
        <v>43357</v>
      </c>
      <c r="B193" s="5" t="s">
        <v>70</v>
      </c>
      <c r="C193" s="6">
        <f t="shared" si="181"/>
        <v>374.53183520599254</v>
      </c>
      <c r="D193" s="17" t="s">
        <v>20</v>
      </c>
      <c r="E193" s="8">
        <v>2670</v>
      </c>
      <c r="F193" s="8">
        <v>2715</v>
      </c>
      <c r="G193" s="8" t="s">
        <v>21</v>
      </c>
      <c r="H193" s="8">
        <f t="shared" si="182"/>
        <v>16853.932584269663</v>
      </c>
      <c r="I193" s="8">
        <f t="shared" si="183"/>
        <v>0</v>
      </c>
      <c r="J193" s="3">
        <f t="shared" si="184"/>
        <v>16853.932584269663</v>
      </c>
    </row>
    <row r="194" spans="1:10">
      <c r="A194" s="4">
        <v>43355</v>
      </c>
      <c r="B194" s="5" t="s">
        <v>88</v>
      </c>
      <c r="C194" s="6">
        <f t="shared" si="181"/>
        <v>699.30069930069931</v>
      </c>
      <c r="D194" s="17" t="s">
        <v>20</v>
      </c>
      <c r="E194" s="8">
        <v>1430</v>
      </c>
      <c r="F194" s="8">
        <v>1470</v>
      </c>
      <c r="G194" s="8" t="s">
        <v>21</v>
      </c>
      <c r="H194" s="8">
        <f t="shared" si="182"/>
        <v>27972.027972027972</v>
      </c>
      <c r="I194" s="8">
        <f t="shared" si="183"/>
        <v>0</v>
      </c>
      <c r="J194" s="3">
        <f t="shared" si="184"/>
        <v>27972.027972027972</v>
      </c>
    </row>
    <row r="195" spans="1:10">
      <c r="A195" s="4">
        <v>43353</v>
      </c>
      <c r="B195" s="5" t="s">
        <v>53</v>
      </c>
      <c r="C195" s="6">
        <f t="shared" si="181"/>
        <v>511.5089514066496</v>
      </c>
      <c r="D195" s="17" t="s">
        <v>20</v>
      </c>
      <c r="E195" s="8">
        <v>1955</v>
      </c>
      <c r="F195" s="8">
        <v>1925</v>
      </c>
      <c r="G195" s="8" t="s">
        <v>21</v>
      </c>
      <c r="H195" s="8">
        <f t="shared" si="182"/>
        <v>-15345.268542199488</v>
      </c>
      <c r="I195" s="8">
        <f t="shared" si="183"/>
        <v>0</v>
      </c>
      <c r="J195" s="3">
        <f t="shared" si="184"/>
        <v>-15345.268542199488</v>
      </c>
    </row>
    <row r="196" spans="1:10">
      <c r="A196" s="4">
        <v>43350</v>
      </c>
      <c r="B196" s="5" t="s">
        <v>74</v>
      </c>
      <c r="C196" s="6">
        <f t="shared" si="181"/>
        <v>454.54545454545456</v>
      </c>
      <c r="D196" s="17" t="s">
        <v>20</v>
      </c>
      <c r="E196" s="8">
        <v>2200</v>
      </c>
      <c r="F196" s="8">
        <v>2219</v>
      </c>
      <c r="G196" s="8" t="s">
        <v>21</v>
      </c>
      <c r="H196" s="8">
        <f t="shared" si="182"/>
        <v>8636.363636363636</v>
      </c>
      <c r="I196" s="8">
        <f t="shared" si="183"/>
        <v>0</v>
      </c>
      <c r="J196" s="3">
        <f t="shared" si="184"/>
        <v>8636.363636363636</v>
      </c>
    </row>
    <row r="197" spans="1:10">
      <c r="A197" s="4">
        <v>43349</v>
      </c>
      <c r="B197" s="5" t="s">
        <v>86</v>
      </c>
      <c r="C197" s="6">
        <f t="shared" si="181"/>
        <v>523.56020942408372</v>
      </c>
      <c r="D197" s="17" t="s">
        <v>20</v>
      </c>
      <c r="E197" s="8">
        <v>1910</v>
      </c>
      <c r="F197" s="8">
        <v>1860</v>
      </c>
      <c r="G197" s="8" t="s">
        <v>21</v>
      </c>
      <c r="H197" s="8">
        <f t="shared" si="182"/>
        <v>-26178.010471204187</v>
      </c>
      <c r="I197" s="8">
        <f t="shared" si="183"/>
        <v>0</v>
      </c>
      <c r="J197" s="3">
        <f t="shared" si="184"/>
        <v>-26178.010471204187</v>
      </c>
    </row>
    <row r="198" spans="1:10">
      <c r="A198" s="4">
        <v>43343</v>
      </c>
      <c r="B198" s="5" t="s">
        <v>85</v>
      </c>
      <c r="C198" s="6">
        <f t="shared" si="181"/>
        <v>337.83783783783781</v>
      </c>
      <c r="D198" s="17" t="s">
        <v>20</v>
      </c>
      <c r="E198" s="8">
        <v>2960</v>
      </c>
      <c r="F198" s="8">
        <v>3010</v>
      </c>
      <c r="G198" s="8">
        <v>3050</v>
      </c>
      <c r="H198" s="8">
        <f t="shared" si="182"/>
        <v>16891.89189189189</v>
      </c>
      <c r="I198" s="8">
        <f t="shared" si="183"/>
        <v>13513.513513513513</v>
      </c>
      <c r="J198" s="3">
        <f t="shared" si="184"/>
        <v>30405.405405405403</v>
      </c>
    </row>
    <row r="199" spans="1:10">
      <c r="A199" s="4">
        <v>43342</v>
      </c>
      <c r="B199" s="5" t="s">
        <v>65</v>
      </c>
      <c r="C199" s="6">
        <f t="shared" si="181"/>
        <v>575.0431282346176</v>
      </c>
      <c r="D199" s="17" t="s">
        <v>20</v>
      </c>
      <c r="E199" s="8">
        <v>1739</v>
      </c>
      <c r="F199" s="8">
        <v>1764</v>
      </c>
      <c r="G199" s="8" t="s">
        <v>21</v>
      </c>
      <c r="H199" s="8">
        <f t="shared" si="182"/>
        <v>14376.07820586544</v>
      </c>
      <c r="I199" s="8">
        <f t="shared" si="183"/>
        <v>0</v>
      </c>
      <c r="J199" s="3">
        <f t="shared" si="184"/>
        <v>14376.07820586544</v>
      </c>
    </row>
    <row r="200" spans="1:10">
      <c r="A200" s="4">
        <v>43341</v>
      </c>
      <c r="B200" s="5" t="s">
        <v>64</v>
      </c>
      <c r="C200" s="6">
        <f t="shared" ref="C200:C218" si="185">1000000/E200</f>
        <v>289.85507246376812</v>
      </c>
      <c r="D200" s="17" t="s">
        <v>20</v>
      </c>
      <c r="E200" s="8">
        <v>3450</v>
      </c>
      <c r="F200" s="8">
        <v>3450</v>
      </c>
      <c r="G200" s="8" t="s">
        <v>21</v>
      </c>
      <c r="H200" s="8">
        <f t="shared" ref="H200:H232" si="186">IF(D200="SELL", E200-F200, F200-E200)*C200</f>
        <v>0</v>
      </c>
      <c r="I200" s="8">
        <f t="shared" ref="I200:I232" si="187">IF(D200="SELL",IF(G200="-","0",F200-G200),IF(D200="BUY",IF(G200="-","0",G200-F200)))*C200</f>
        <v>0</v>
      </c>
      <c r="J200" s="3">
        <f t="shared" ref="J200:J228" si="188">SUM(H200:I200)</f>
        <v>0</v>
      </c>
    </row>
    <row r="201" spans="1:10">
      <c r="A201" s="4">
        <v>43340</v>
      </c>
      <c r="B201" s="5" t="s">
        <v>85</v>
      </c>
      <c r="C201" s="6">
        <f t="shared" si="185"/>
        <v>355.87188612099646</v>
      </c>
      <c r="D201" s="17" t="s">
        <v>20</v>
      </c>
      <c r="E201" s="8">
        <v>2810</v>
      </c>
      <c r="F201" s="8">
        <v>2850</v>
      </c>
      <c r="G201" s="8">
        <v>2890</v>
      </c>
      <c r="H201" s="8">
        <f t="shared" si="186"/>
        <v>14234.875444839858</v>
      </c>
      <c r="I201" s="8">
        <f t="shared" si="187"/>
        <v>14234.875444839858</v>
      </c>
      <c r="J201" s="3">
        <f t="shared" si="188"/>
        <v>28469.750889679715</v>
      </c>
    </row>
    <row r="202" spans="1:10">
      <c r="A202" s="4">
        <v>43339</v>
      </c>
      <c r="B202" s="5" t="s">
        <v>13</v>
      </c>
      <c r="C202" s="6">
        <f t="shared" si="185"/>
        <v>625</v>
      </c>
      <c r="D202" s="17" t="s">
        <v>20</v>
      </c>
      <c r="E202" s="8">
        <v>1600</v>
      </c>
      <c r="F202" s="8">
        <v>1635</v>
      </c>
      <c r="G202" s="8">
        <v>1656</v>
      </c>
      <c r="H202" s="8">
        <f t="shared" si="186"/>
        <v>21875</v>
      </c>
      <c r="I202" s="8">
        <f t="shared" si="187"/>
        <v>13125</v>
      </c>
      <c r="J202" s="3">
        <f t="shared" si="188"/>
        <v>35000</v>
      </c>
    </row>
    <row r="203" spans="1:10">
      <c r="A203" s="4">
        <v>43336</v>
      </c>
      <c r="B203" s="5" t="s">
        <v>84</v>
      </c>
      <c r="C203" s="6">
        <f t="shared" si="185"/>
        <v>308.64197530864197</v>
      </c>
      <c r="D203" s="17" t="s">
        <v>20</v>
      </c>
      <c r="E203" s="8">
        <v>3240</v>
      </c>
      <c r="F203" s="8">
        <v>3242</v>
      </c>
      <c r="G203" s="8" t="s">
        <v>21</v>
      </c>
      <c r="H203" s="8">
        <f t="shared" si="186"/>
        <v>617.28395061728395</v>
      </c>
      <c r="I203" s="8">
        <f t="shared" si="187"/>
        <v>0</v>
      </c>
      <c r="J203" s="3">
        <f t="shared" si="188"/>
        <v>617.28395061728395</v>
      </c>
    </row>
    <row r="204" spans="1:10">
      <c r="A204" s="4">
        <v>43335</v>
      </c>
      <c r="B204" s="5" t="s">
        <v>13</v>
      </c>
      <c r="C204" s="6">
        <f t="shared" si="185"/>
        <v>641.02564102564099</v>
      </c>
      <c r="D204" s="17" t="s">
        <v>20</v>
      </c>
      <c r="E204" s="8">
        <v>1560</v>
      </c>
      <c r="F204" s="8">
        <v>1590</v>
      </c>
      <c r="G204" s="8">
        <v>1634</v>
      </c>
      <c r="H204" s="8">
        <f t="shared" si="186"/>
        <v>19230.76923076923</v>
      </c>
      <c r="I204" s="8">
        <f t="shared" si="187"/>
        <v>28205.128205128203</v>
      </c>
      <c r="J204" s="3">
        <f t="shared" si="188"/>
        <v>47435.897435897437</v>
      </c>
    </row>
    <row r="205" spans="1:10">
      <c r="A205" s="4">
        <v>43333</v>
      </c>
      <c r="B205" s="5" t="s">
        <v>83</v>
      </c>
      <c r="C205" s="6">
        <f t="shared" si="185"/>
        <v>716.33237822349565</v>
      </c>
      <c r="D205" s="17" t="s">
        <v>20</v>
      </c>
      <c r="E205" s="8">
        <v>1396</v>
      </c>
      <c r="F205" s="8">
        <v>1396</v>
      </c>
      <c r="G205" s="8" t="s">
        <v>21</v>
      </c>
      <c r="H205" s="8">
        <f t="shared" si="186"/>
        <v>0</v>
      </c>
      <c r="I205" s="8">
        <f t="shared" si="187"/>
        <v>0</v>
      </c>
      <c r="J205" s="3">
        <f t="shared" si="188"/>
        <v>0</v>
      </c>
    </row>
    <row r="206" spans="1:10">
      <c r="A206" s="4">
        <v>43332</v>
      </c>
      <c r="B206" s="5" t="s">
        <v>71</v>
      </c>
      <c r="C206" s="6">
        <f t="shared" si="185"/>
        <v>763.35877862595419</v>
      </c>
      <c r="D206" s="17" t="s">
        <v>20</v>
      </c>
      <c r="E206" s="8">
        <v>1310</v>
      </c>
      <c r="F206" s="8">
        <v>1340</v>
      </c>
      <c r="G206" s="8">
        <v>1347</v>
      </c>
      <c r="H206" s="8">
        <f t="shared" si="186"/>
        <v>22900.763358778626</v>
      </c>
      <c r="I206" s="8">
        <f t="shared" si="187"/>
        <v>5343.5114503816794</v>
      </c>
      <c r="J206" s="3">
        <f t="shared" si="188"/>
        <v>28244.274809160306</v>
      </c>
    </row>
    <row r="207" spans="1:10">
      <c r="A207" s="4">
        <v>43329</v>
      </c>
      <c r="B207" s="5" t="s">
        <v>65</v>
      </c>
      <c r="C207" s="6">
        <f t="shared" si="185"/>
        <v>636.9426751592357</v>
      </c>
      <c r="D207" s="17" t="s">
        <v>20</v>
      </c>
      <c r="E207" s="8">
        <v>1570</v>
      </c>
      <c r="F207" s="8">
        <v>1600</v>
      </c>
      <c r="G207" s="8">
        <v>1623</v>
      </c>
      <c r="H207" s="8">
        <f t="shared" si="186"/>
        <v>19108.28025477707</v>
      </c>
      <c r="I207" s="8">
        <f t="shared" si="187"/>
        <v>14649.681528662421</v>
      </c>
      <c r="J207" s="3">
        <f t="shared" si="188"/>
        <v>33757.961783439488</v>
      </c>
    </row>
    <row r="208" spans="1:10">
      <c r="A208" s="4">
        <v>43326</v>
      </c>
      <c r="B208" s="5" t="s">
        <v>81</v>
      </c>
      <c r="C208" s="6">
        <f t="shared" si="185"/>
        <v>344.82758620689657</v>
      </c>
      <c r="D208" s="17" t="s">
        <v>20</v>
      </c>
      <c r="E208" s="8">
        <v>2900</v>
      </c>
      <c r="F208" s="8">
        <v>2900</v>
      </c>
      <c r="G208" s="8" t="s">
        <v>21</v>
      </c>
      <c r="H208" s="8">
        <f t="shared" si="186"/>
        <v>0</v>
      </c>
      <c r="I208" s="8">
        <f t="shared" si="187"/>
        <v>0</v>
      </c>
      <c r="J208" s="3">
        <f t="shared" si="188"/>
        <v>0</v>
      </c>
    </row>
    <row r="209" spans="1:10">
      <c r="A209" s="4">
        <v>43325</v>
      </c>
      <c r="B209" s="5" t="s">
        <v>71</v>
      </c>
      <c r="C209" s="6">
        <f t="shared" si="185"/>
        <v>781.25</v>
      </c>
      <c r="D209" s="17" t="s">
        <v>20</v>
      </c>
      <c r="E209" s="8">
        <v>1280</v>
      </c>
      <c r="F209" s="8">
        <v>1280</v>
      </c>
      <c r="G209" s="8" t="s">
        <v>21</v>
      </c>
      <c r="H209" s="8">
        <f t="shared" si="186"/>
        <v>0</v>
      </c>
      <c r="I209" s="8">
        <f t="shared" si="187"/>
        <v>0</v>
      </c>
      <c r="J209" s="3">
        <f t="shared" si="188"/>
        <v>0</v>
      </c>
    </row>
    <row r="210" spans="1:10">
      <c r="A210" s="4">
        <v>43321</v>
      </c>
      <c r="B210" s="5" t="s">
        <v>81</v>
      </c>
      <c r="C210" s="6">
        <f t="shared" si="185"/>
        <v>364.96350364963502</v>
      </c>
      <c r="D210" s="17" t="s">
        <v>20</v>
      </c>
      <c r="E210" s="8">
        <v>2740</v>
      </c>
      <c r="F210" s="8">
        <v>2773</v>
      </c>
      <c r="G210" s="8" t="s">
        <v>21</v>
      </c>
      <c r="H210" s="8">
        <f t="shared" si="186"/>
        <v>12043.795620437955</v>
      </c>
      <c r="I210" s="8">
        <f t="shared" si="187"/>
        <v>0</v>
      </c>
      <c r="J210" s="3">
        <f t="shared" si="188"/>
        <v>12043.795620437955</v>
      </c>
    </row>
    <row r="211" spans="1:10">
      <c r="A211" s="4">
        <v>43321</v>
      </c>
      <c r="B211" s="5" t="s">
        <v>81</v>
      </c>
      <c r="C211" s="6">
        <f t="shared" si="185"/>
        <v>364.96350364963502</v>
      </c>
      <c r="D211" s="17" t="s">
        <v>20</v>
      </c>
      <c r="E211" s="8">
        <v>2740</v>
      </c>
      <c r="F211" s="8">
        <v>2773</v>
      </c>
      <c r="G211" s="8" t="s">
        <v>21</v>
      </c>
      <c r="H211" s="8">
        <f t="shared" si="186"/>
        <v>12043.795620437955</v>
      </c>
      <c r="I211" s="8">
        <f t="shared" si="187"/>
        <v>0</v>
      </c>
      <c r="J211" s="3">
        <f t="shared" si="188"/>
        <v>12043.795620437955</v>
      </c>
    </row>
    <row r="212" spans="1:10">
      <c r="A212" s="4">
        <v>43319</v>
      </c>
      <c r="B212" s="5" t="s">
        <v>77</v>
      </c>
      <c r="C212" s="6">
        <f t="shared" si="185"/>
        <v>847.45762711864404</v>
      </c>
      <c r="D212" s="17" t="s">
        <v>20</v>
      </c>
      <c r="E212" s="8">
        <v>1180</v>
      </c>
      <c r="F212" s="8">
        <v>1209</v>
      </c>
      <c r="G212" s="8" t="s">
        <v>21</v>
      </c>
      <c r="H212" s="8">
        <f t="shared" si="186"/>
        <v>24576.271186440677</v>
      </c>
      <c r="I212" s="8">
        <f t="shared" si="187"/>
        <v>0</v>
      </c>
      <c r="J212" s="3">
        <f t="shared" si="188"/>
        <v>24576.271186440677</v>
      </c>
    </row>
    <row r="213" spans="1:10">
      <c r="A213" s="4">
        <v>43318</v>
      </c>
      <c r="B213" s="5" t="s">
        <v>73</v>
      </c>
      <c r="C213" s="6">
        <f t="shared" si="185"/>
        <v>634.92063492063494</v>
      </c>
      <c r="D213" s="17" t="s">
        <v>20</v>
      </c>
      <c r="E213" s="8">
        <v>1575</v>
      </c>
      <c r="F213" s="8">
        <v>1594</v>
      </c>
      <c r="G213" s="8" t="s">
        <v>21</v>
      </c>
      <c r="H213" s="8">
        <f t="shared" si="186"/>
        <v>12063.492063492064</v>
      </c>
      <c r="I213" s="8">
        <f t="shared" si="187"/>
        <v>0</v>
      </c>
      <c r="J213" s="3">
        <f t="shared" si="188"/>
        <v>12063.492063492064</v>
      </c>
    </row>
    <row r="214" spans="1:10">
      <c r="A214" s="4">
        <v>43315</v>
      </c>
      <c r="B214" s="5" t="s">
        <v>78</v>
      </c>
      <c r="C214" s="6">
        <f t="shared" si="185"/>
        <v>366.30036630036631</v>
      </c>
      <c r="D214" s="17" t="s">
        <v>20</v>
      </c>
      <c r="E214" s="8">
        <v>2730</v>
      </c>
      <c r="F214" s="8">
        <v>2760</v>
      </c>
      <c r="G214" s="8" t="s">
        <v>21</v>
      </c>
      <c r="H214" s="8">
        <f t="shared" si="186"/>
        <v>10989.010989010989</v>
      </c>
      <c r="I214" s="8">
        <f t="shared" si="187"/>
        <v>0</v>
      </c>
      <c r="J214" s="3">
        <f t="shared" si="188"/>
        <v>10989.010989010989</v>
      </c>
    </row>
    <row r="215" spans="1:10">
      <c r="A215" s="4">
        <v>43314</v>
      </c>
      <c r="B215" s="5" t="s">
        <v>74</v>
      </c>
      <c r="C215" s="6">
        <f t="shared" si="185"/>
        <v>454.54545454545456</v>
      </c>
      <c r="D215" s="17" t="s">
        <v>20</v>
      </c>
      <c r="E215" s="8">
        <v>2200</v>
      </c>
      <c r="F215" s="8">
        <v>2242</v>
      </c>
      <c r="G215" s="8" t="s">
        <v>21</v>
      </c>
      <c r="H215" s="8">
        <f t="shared" si="186"/>
        <v>19090.909090909092</v>
      </c>
      <c r="I215" s="8">
        <f t="shared" si="187"/>
        <v>0</v>
      </c>
      <c r="J215" s="3">
        <f t="shared" si="188"/>
        <v>19090.909090909092</v>
      </c>
    </row>
    <row r="216" spans="1:10">
      <c r="A216" s="4">
        <v>43313</v>
      </c>
      <c r="B216" s="5" t="s">
        <v>73</v>
      </c>
      <c r="C216" s="6">
        <f t="shared" si="185"/>
        <v>677.96610169491521</v>
      </c>
      <c r="D216" s="17" t="s">
        <v>20</v>
      </c>
      <c r="E216" s="8">
        <v>1475</v>
      </c>
      <c r="F216" s="8">
        <v>1510</v>
      </c>
      <c r="G216" s="8" t="s">
        <v>21</v>
      </c>
      <c r="H216" s="8">
        <f t="shared" si="186"/>
        <v>23728.813559322032</v>
      </c>
      <c r="I216" s="8">
        <f t="shared" si="187"/>
        <v>0</v>
      </c>
      <c r="J216" s="3">
        <f t="shared" si="188"/>
        <v>23728.813559322032</v>
      </c>
    </row>
    <row r="217" spans="1:10">
      <c r="A217" s="4">
        <v>43312</v>
      </c>
      <c r="B217" s="5" t="s">
        <v>75</v>
      </c>
      <c r="C217" s="6">
        <f t="shared" si="185"/>
        <v>657.89473684210532</v>
      </c>
      <c r="D217" s="17" t="s">
        <v>20</v>
      </c>
      <c r="E217" s="8">
        <v>1520</v>
      </c>
      <c r="F217" s="8">
        <v>1530</v>
      </c>
      <c r="G217" s="8" t="s">
        <v>21</v>
      </c>
      <c r="H217" s="8">
        <f t="shared" si="186"/>
        <v>6578.9473684210534</v>
      </c>
      <c r="I217" s="8">
        <f t="shared" si="187"/>
        <v>0</v>
      </c>
      <c r="J217" s="3">
        <f t="shared" si="188"/>
        <v>6578.9473684210534</v>
      </c>
    </row>
    <row r="218" spans="1:10">
      <c r="A218" s="4">
        <v>43311</v>
      </c>
      <c r="B218" s="5" t="s">
        <v>76</v>
      </c>
      <c r="C218" s="6">
        <f t="shared" si="185"/>
        <v>863.55785837651126</v>
      </c>
      <c r="D218" s="17" t="s">
        <v>20</v>
      </c>
      <c r="E218" s="8">
        <v>1158</v>
      </c>
      <c r="F218" s="8">
        <v>1178</v>
      </c>
      <c r="G218" s="8" t="s">
        <v>21</v>
      </c>
      <c r="H218" s="8">
        <f t="shared" si="186"/>
        <v>17271.157167530226</v>
      </c>
      <c r="I218" s="8">
        <f t="shared" si="187"/>
        <v>0</v>
      </c>
      <c r="J218" s="3">
        <f t="shared" si="188"/>
        <v>17271.157167530226</v>
      </c>
    </row>
    <row r="219" spans="1:10">
      <c r="A219" s="4">
        <v>43308</v>
      </c>
      <c r="B219" s="5" t="s">
        <v>70</v>
      </c>
      <c r="C219" s="6">
        <f>1000000/E219</f>
        <v>368.32412523020258</v>
      </c>
      <c r="D219" s="17" t="s">
        <v>20</v>
      </c>
      <c r="E219" s="8">
        <v>2715</v>
      </c>
      <c r="F219" s="8">
        <v>2765</v>
      </c>
      <c r="G219" s="8">
        <v>2779</v>
      </c>
      <c r="H219" s="8">
        <f t="shared" si="186"/>
        <v>18416.206261510128</v>
      </c>
      <c r="I219" s="8">
        <f t="shared" si="187"/>
        <v>5156.5377532228358</v>
      </c>
      <c r="J219" s="3">
        <f t="shared" si="188"/>
        <v>23572.744014732962</v>
      </c>
    </row>
    <row r="220" spans="1:10">
      <c r="A220" s="4">
        <v>43307</v>
      </c>
      <c r="B220" s="5" t="s">
        <v>65</v>
      </c>
      <c r="C220" s="6">
        <f>1000000/E220</f>
        <v>671.14093959731542</v>
      </c>
      <c r="D220" s="17" t="s">
        <v>20</v>
      </c>
      <c r="E220" s="8">
        <v>1490</v>
      </c>
      <c r="F220" s="8">
        <v>1520</v>
      </c>
      <c r="G220" s="8">
        <v>1535</v>
      </c>
      <c r="H220" s="8">
        <f t="shared" si="186"/>
        <v>20134.228187919463</v>
      </c>
      <c r="I220" s="8">
        <f t="shared" si="187"/>
        <v>10067.114093959732</v>
      </c>
      <c r="J220" s="3">
        <f t="shared" si="188"/>
        <v>30201.342281879195</v>
      </c>
    </row>
    <row r="221" spans="1:10">
      <c r="A221" s="4">
        <v>43306</v>
      </c>
      <c r="B221" s="5" t="s">
        <v>13</v>
      </c>
      <c r="C221" s="6">
        <f>1000000/E221</f>
        <v>709.21985815602841</v>
      </c>
      <c r="D221" s="17" t="s">
        <v>20</v>
      </c>
      <c r="E221" s="8">
        <v>1410</v>
      </c>
      <c r="F221" s="8">
        <v>1440</v>
      </c>
      <c r="G221" s="8">
        <v>1480</v>
      </c>
      <c r="H221" s="8">
        <f t="shared" si="186"/>
        <v>21276.595744680853</v>
      </c>
      <c r="I221" s="8">
        <f t="shared" si="187"/>
        <v>28368.794326241135</v>
      </c>
      <c r="J221" s="3">
        <f t="shared" si="188"/>
        <v>49645.390070921989</v>
      </c>
    </row>
    <row r="222" spans="1:10">
      <c r="A222" s="4">
        <v>43305</v>
      </c>
      <c r="B222" s="5" t="s">
        <v>71</v>
      </c>
      <c r="C222" s="6">
        <f>1000000/E222</f>
        <v>884.95575221238937</v>
      </c>
      <c r="D222" s="17" t="s">
        <v>20</v>
      </c>
      <c r="E222" s="8">
        <v>1130</v>
      </c>
      <c r="F222" s="8">
        <v>1150</v>
      </c>
      <c r="G222" s="8" t="s">
        <v>21</v>
      </c>
      <c r="H222" s="8">
        <f t="shared" si="186"/>
        <v>17699.115044247788</v>
      </c>
      <c r="I222" s="8">
        <f t="shared" si="187"/>
        <v>0</v>
      </c>
      <c r="J222" s="3">
        <f t="shared" si="188"/>
        <v>17699.115044247788</v>
      </c>
    </row>
    <row r="223" spans="1:10">
      <c r="A223" s="4">
        <v>43304</v>
      </c>
      <c r="B223" s="5" t="s">
        <v>72</v>
      </c>
      <c r="C223" s="6">
        <f>1000000/E223</f>
        <v>2392.3444976076553</v>
      </c>
      <c r="D223" s="17" t="s">
        <v>20</v>
      </c>
      <c r="E223" s="8">
        <v>418</v>
      </c>
      <c r="F223" s="8">
        <v>425</v>
      </c>
      <c r="G223" s="8" t="s">
        <v>21</v>
      </c>
      <c r="H223" s="8">
        <f t="shared" si="186"/>
        <v>16746.411483253585</v>
      </c>
      <c r="I223" s="8">
        <f t="shared" si="187"/>
        <v>0</v>
      </c>
      <c r="J223" s="3">
        <f t="shared" si="188"/>
        <v>16746.411483253585</v>
      </c>
    </row>
    <row r="224" spans="1:10">
      <c r="A224" s="4">
        <v>43304</v>
      </c>
      <c r="B224" s="5" t="s">
        <v>73</v>
      </c>
      <c r="C224" s="6">
        <f t="shared" ref="C224:C225" si="189">1000000/E224</f>
        <v>722.02166064981952</v>
      </c>
      <c r="D224" s="17" t="s">
        <v>20</v>
      </c>
      <c r="E224" s="8">
        <v>1385</v>
      </c>
      <c r="F224" s="8">
        <v>1410</v>
      </c>
      <c r="G224" s="8">
        <v>1440</v>
      </c>
      <c r="H224" s="8">
        <f t="shared" si="186"/>
        <v>18050.541516245488</v>
      </c>
      <c r="I224" s="8">
        <f t="shared" si="187"/>
        <v>21660.649819494585</v>
      </c>
      <c r="J224" s="3">
        <f t="shared" si="188"/>
        <v>39711.191335740077</v>
      </c>
    </row>
    <row r="225" spans="1:10">
      <c r="A225" s="4">
        <v>43301</v>
      </c>
      <c r="B225" s="5" t="s">
        <v>53</v>
      </c>
      <c r="C225" s="6">
        <f t="shared" si="189"/>
        <v>745.15648286140095</v>
      </c>
      <c r="D225" s="17" t="s">
        <v>20</v>
      </c>
      <c r="E225" s="8">
        <v>1342</v>
      </c>
      <c r="F225" s="8">
        <v>1364</v>
      </c>
      <c r="G225" s="8" t="s">
        <v>21</v>
      </c>
      <c r="H225" s="8">
        <f t="shared" si="186"/>
        <v>16393.442622950821</v>
      </c>
      <c r="I225" s="8">
        <f t="shared" si="187"/>
        <v>0</v>
      </c>
      <c r="J225" s="3">
        <f t="shared" si="188"/>
        <v>16393.442622950821</v>
      </c>
    </row>
    <row r="226" spans="1:10">
      <c r="A226" s="4">
        <v>43299</v>
      </c>
      <c r="B226" s="5" t="s">
        <v>13</v>
      </c>
      <c r="C226" s="6">
        <f t="shared" ref="C226:C232" si="190">300000/E226</f>
        <v>222.22222222222223</v>
      </c>
      <c r="D226" s="17" t="s">
        <v>20</v>
      </c>
      <c r="E226" s="8">
        <v>1350</v>
      </c>
      <c r="F226" s="8">
        <v>1350</v>
      </c>
      <c r="G226" s="8" t="s">
        <v>21</v>
      </c>
      <c r="H226" s="8">
        <f t="shared" si="186"/>
        <v>0</v>
      </c>
      <c r="I226" s="8">
        <f t="shared" si="187"/>
        <v>0</v>
      </c>
      <c r="J226" s="3">
        <f t="shared" si="188"/>
        <v>0</v>
      </c>
    </row>
    <row r="227" spans="1:10">
      <c r="A227" s="4">
        <v>43298</v>
      </c>
      <c r="B227" s="5" t="s">
        <v>66</v>
      </c>
      <c r="C227" s="6">
        <f t="shared" si="190"/>
        <v>281.42589118198873</v>
      </c>
      <c r="D227" s="17" t="s">
        <v>20</v>
      </c>
      <c r="E227" s="8">
        <v>1066</v>
      </c>
      <c r="F227" s="8">
        <v>1080</v>
      </c>
      <c r="G227" s="8" t="s">
        <v>21</v>
      </c>
      <c r="H227" s="8">
        <f t="shared" si="186"/>
        <v>3939.962476547842</v>
      </c>
      <c r="I227" s="8">
        <f t="shared" si="187"/>
        <v>0</v>
      </c>
      <c r="J227" s="3">
        <f t="shared" si="188"/>
        <v>3939.962476547842</v>
      </c>
    </row>
    <row r="228" spans="1:10">
      <c r="A228" s="4">
        <v>43297</v>
      </c>
      <c r="B228" s="5" t="s">
        <v>67</v>
      </c>
      <c r="C228" s="6">
        <f t="shared" si="190"/>
        <v>234.375</v>
      </c>
      <c r="D228" s="17" t="s">
        <v>33</v>
      </c>
      <c r="E228" s="8">
        <v>1280</v>
      </c>
      <c r="F228" s="8">
        <v>1255</v>
      </c>
      <c r="G228" s="8">
        <v>1225</v>
      </c>
      <c r="H228" s="8">
        <f t="shared" si="186"/>
        <v>5859.375</v>
      </c>
      <c r="I228" s="8">
        <f t="shared" si="187"/>
        <v>7031.25</v>
      </c>
      <c r="J228" s="3">
        <f t="shared" si="188"/>
        <v>12890.625</v>
      </c>
    </row>
    <row r="229" spans="1:10">
      <c r="A229" s="4">
        <v>43294</v>
      </c>
      <c r="B229" s="5" t="s">
        <v>12</v>
      </c>
      <c r="C229" s="6">
        <f t="shared" si="190"/>
        <v>246.71052631578948</v>
      </c>
      <c r="D229" s="7" t="s">
        <v>20</v>
      </c>
      <c r="E229" s="8">
        <v>1216</v>
      </c>
      <c r="F229" s="8">
        <v>1215</v>
      </c>
      <c r="G229" s="8" t="s">
        <v>21</v>
      </c>
      <c r="H229" s="13">
        <f t="shared" si="186"/>
        <v>-246.71052631578948</v>
      </c>
      <c r="I229" s="8">
        <f t="shared" si="187"/>
        <v>0</v>
      </c>
      <c r="J229" s="16">
        <f>SUM(H229:I229)</f>
        <v>-246.71052631578948</v>
      </c>
    </row>
    <row r="230" spans="1:10">
      <c r="A230" s="4">
        <v>43292</v>
      </c>
      <c r="B230" s="5" t="s">
        <v>64</v>
      </c>
      <c r="C230" s="6">
        <f t="shared" si="190"/>
        <v>107.14285714285714</v>
      </c>
      <c r="D230" s="7" t="s">
        <v>20</v>
      </c>
      <c r="E230" s="8">
        <v>2800</v>
      </c>
      <c r="F230" s="8">
        <v>2848</v>
      </c>
      <c r="G230" s="8" t="s">
        <v>21</v>
      </c>
      <c r="H230" s="8">
        <f t="shared" si="186"/>
        <v>5142.8571428571431</v>
      </c>
      <c r="I230" s="8">
        <f t="shared" si="187"/>
        <v>0</v>
      </c>
      <c r="J230" s="3">
        <f>SUM(H230:I230)</f>
        <v>5142.8571428571431</v>
      </c>
    </row>
    <row r="231" spans="1:10">
      <c r="A231" s="4">
        <v>43291</v>
      </c>
      <c r="B231" s="5" t="s">
        <v>13</v>
      </c>
      <c r="C231" s="6">
        <f t="shared" si="190"/>
        <v>231.66023166023166</v>
      </c>
      <c r="D231" s="7" t="s">
        <v>20</v>
      </c>
      <c r="E231" s="8">
        <v>1295</v>
      </c>
      <c r="F231" s="8">
        <v>1320</v>
      </c>
      <c r="G231" s="8" t="s">
        <v>21</v>
      </c>
      <c r="H231" s="8">
        <f t="shared" si="186"/>
        <v>5791.5057915057914</v>
      </c>
      <c r="I231" s="8">
        <f t="shared" si="187"/>
        <v>0</v>
      </c>
      <c r="J231" s="3">
        <f>SUM(H231:I231)</f>
        <v>5791.5057915057914</v>
      </c>
    </row>
    <row r="232" spans="1:10">
      <c r="A232" s="4">
        <v>43290</v>
      </c>
      <c r="B232" s="5" t="s">
        <v>65</v>
      </c>
      <c r="C232" s="6">
        <f t="shared" si="190"/>
        <v>229.00763358778627</v>
      </c>
      <c r="D232" s="7" t="s">
        <v>20</v>
      </c>
      <c r="E232" s="8">
        <v>1310</v>
      </c>
      <c r="F232" s="8">
        <v>1335</v>
      </c>
      <c r="G232" s="8">
        <v>1338</v>
      </c>
      <c r="H232" s="8">
        <f t="shared" si="186"/>
        <v>5725.1908396946565</v>
      </c>
      <c r="I232" s="8">
        <f t="shared" si="187"/>
        <v>687.02290076335885</v>
      </c>
      <c r="J232" s="3">
        <f>SUM(H232:I232)</f>
        <v>6412.2137404580153</v>
      </c>
    </row>
    <row r="233" spans="1:10">
      <c r="A233" s="12"/>
      <c r="B233" s="12"/>
      <c r="C233" s="12"/>
      <c r="D233" s="12"/>
      <c r="E233" s="12"/>
      <c r="F233" s="12"/>
      <c r="G233" s="12"/>
      <c r="H233" s="12"/>
      <c r="I233" s="12"/>
      <c r="J233" s="12"/>
    </row>
    <row r="234" spans="1:10">
      <c r="A234" s="4">
        <v>43280</v>
      </c>
      <c r="B234" s="5" t="s">
        <v>17</v>
      </c>
      <c r="C234" s="6">
        <f t="shared" ref="C234:C281" si="191">300000/E234</f>
        <v>1204.8192771084337</v>
      </c>
      <c r="D234" s="7" t="s">
        <v>20</v>
      </c>
      <c r="E234" s="8">
        <v>249</v>
      </c>
      <c r="F234" s="8">
        <v>255</v>
      </c>
      <c r="G234" s="8">
        <v>260</v>
      </c>
      <c r="H234" s="8">
        <f t="shared" ref="H234:H281" si="192">IF(D234="SELL", E234-F234, F234-E234)*C234</f>
        <v>7228.9156626506019</v>
      </c>
      <c r="I234" s="8">
        <f t="shared" ref="I234:I281" si="193">IF(D234="SELL",IF(G234="-","0",F234-G234),IF(D234="BUY",IF(G234="-","0",G234-F234)))*C234</f>
        <v>6024.0963855421687</v>
      </c>
      <c r="J234" s="3">
        <f>SUM(H234:I234)</f>
        <v>13253.01204819277</v>
      </c>
    </row>
    <row r="235" spans="1:10">
      <c r="A235" s="4">
        <v>43279</v>
      </c>
      <c r="B235" s="5" t="s">
        <v>34</v>
      </c>
      <c r="C235" s="6">
        <f t="shared" si="191"/>
        <v>923.07692307692309</v>
      </c>
      <c r="D235" s="7" t="s">
        <v>20</v>
      </c>
      <c r="E235" s="8">
        <v>325</v>
      </c>
      <c r="F235" s="8">
        <v>325</v>
      </c>
      <c r="G235" s="8">
        <v>0</v>
      </c>
      <c r="H235" s="8">
        <f t="shared" si="192"/>
        <v>0</v>
      </c>
      <c r="I235" s="8">
        <v>0</v>
      </c>
      <c r="J235" s="3">
        <f t="shared" ref="J235:J281" si="194">SUM(H235:I235)</f>
        <v>0</v>
      </c>
    </row>
    <row r="236" spans="1:10">
      <c r="A236" s="4">
        <v>43277</v>
      </c>
      <c r="B236" s="5" t="s">
        <v>22</v>
      </c>
      <c r="C236" s="6">
        <f t="shared" si="191"/>
        <v>447.76119402985074</v>
      </c>
      <c r="D236" s="7" t="s">
        <v>20</v>
      </c>
      <c r="E236" s="8">
        <v>670</v>
      </c>
      <c r="F236" s="8">
        <v>675</v>
      </c>
      <c r="G236" s="8" t="s">
        <v>21</v>
      </c>
      <c r="H236" s="8">
        <f t="shared" si="192"/>
        <v>2238.8059701492539</v>
      </c>
      <c r="I236" s="8">
        <f t="shared" si="193"/>
        <v>0</v>
      </c>
      <c r="J236" s="3">
        <f t="shared" si="194"/>
        <v>2238.8059701492539</v>
      </c>
    </row>
    <row r="237" spans="1:10">
      <c r="A237" s="4">
        <v>43276</v>
      </c>
      <c r="B237" s="5" t="s">
        <v>23</v>
      </c>
      <c r="C237" s="6">
        <f t="shared" si="191"/>
        <v>854.70085470085473</v>
      </c>
      <c r="D237" s="7" t="s">
        <v>20</v>
      </c>
      <c r="E237" s="8">
        <v>351</v>
      </c>
      <c r="F237" s="8">
        <v>356</v>
      </c>
      <c r="G237" s="8" t="s">
        <v>21</v>
      </c>
      <c r="H237" s="8">
        <f t="shared" si="192"/>
        <v>4273.5042735042734</v>
      </c>
      <c r="I237" s="8">
        <f t="shared" si="193"/>
        <v>0</v>
      </c>
      <c r="J237" s="3">
        <f t="shared" si="194"/>
        <v>4273.5042735042734</v>
      </c>
    </row>
    <row r="238" spans="1:10">
      <c r="A238" s="4">
        <v>43276</v>
      </c>
      <c r="B238" s="5" t="s">
        <v>13</v>
      </c>
      <c r="C238" s="6">
        <f t="shared" si="191"/>
        <v>248.75621890547265</v>
      </c>
      <c r="D238" s="7" t="s">
        <v>20</v>
      </c>
      <c r="E238" s="8">
        <v>1206</v>
      </c>
      <c r="F238" s="8">
        <v>1220</v>
      </c>
      <c r="G238" s="8" t="s">
        <v>21</v>
      </c>
      <c r="H238" s="8">
        <f t="shared" si="192"/>
        <v>3482.587064676617</v>
      </c>
      <c r="I238" s="8">
        <f t="shared" si="193"/>
        <v>0</v>
      </c>
      <c r="J238" s="3">
        <f t="shared" si="194"/>
        <v>3482.587064676617</v>
      </c>
    </row>
    <row r="239" spans="1:10">
      <c r="A239" s="4">
        <v>43273</v>
      </c>
      <c r="B239" s="5" t="s">
        <v>24</v>
      </c>
      <c r="C239" s="6">
        <f t="shared" si="191"/>
        <v>724.63768115942025</v>
      </c>
      <c r="D239" s="7" t="s">
        <v>20</v>
      </c>
      <c r="E239" s="8">
        <v>414</v>
      </c>
      <c r="F239" s="8">
        <v>409</v>
      </c>
      <c r="G239" s="8" t="s">
        <v>21</v>
      </c>
      <c r="H239" s="8">
        <f t="shared" si="192"/>
        <v>-3623.188405797101</v>
      </c>
      <c r="I239" s="8">
        <f t="shared" si="193"/>
        <v>0</v>
      </c>
      <c r="J239" s="3">
        <f t="shared" si="194"/>
        <v>-3623.188405797101</v>
      </c>
    </row>
    <row r="240" spans="1:10">
      <c r="A240" s="4">
        <v>43272</v>
      </c>
      <c r="B240" s="5" t="s">
        <v>25</v>
      </c>
      <c r="C240" s="6">
        <f t="shared" si="191"/>
        <v>1107.0110701107012</v>
      </c>
      <c r="D240" s="7" t="s">
        <v>20</v>
      </c>
      <c r="E240" s="8">
        <v>271</v>
      </c>
      <c r="F240" s="8">
        <v>274.5</v>
      </c>
      <c r="G240" s="8" t="s">
        <v>21</v>
      </c>
      <c r="H240" s="8">
        <f t="shared" si="192"/>
        <v>3874.5387453874541</v>
      </c>
      <c r="I240" s="8">
        <f t="shared" si="193"/>
        <v>0</v>
      </c>
      <c r="J240" s="3">
        <f t="shared" si="194"/>
        <v>3874.5387453874541</v>
      </c>
    </row>
    <row r="241" spans="1:10">
      <c r="A241" s="4">
        <v>43271</v>
      </c>
      <c r="B241" s="5" t="s">
        <v>26</v>
      </c>
      <c r="C241" s="6">
        <f t="shared" si="191"/>
        <v>580.27079303675043</v>
      </c>
      <c r="D241" s="7" t="s">
        <v>20</v>
      </c>
      <c r="E241" s="8">
        <v>517</v>
      </c>
      <c r="F241" s="8">
        <v>520</v>
      </c>
      <c r="G241" s="8" t="s">
        <v>21</v>
      </c>
      <c r="H241" s="8">
        <f t="shared" si="192"/>
        <v>1740.8123791102512</v>
      </c>
      <c r="I241" s="8">
        <f t="shared" si="193"/>
        <v>0</v>
      </c>
      <c r="J241" s="3">
        <f t="shared" si="194"/>
        <v>1740.8123791102512</v>
      </c>
    </row>
    <row r="242" spans="1:10">
      <c r="A242" s="4">
        <v>43270</v>
      </c>
      <c r="B242" s="5" t="s">
        <v>14</v>
      </c>
      <c r="C242" s="6">
        <f t="shared" si="191"/>
        <v>1369.8630136986301</v>
      </c>
      <c r="D242" s="7" t="s">
        <v>20</v>
      </c>
      <c r="E242" s="8">
        <v>219</v>
      </c>
      <c r="F242" s="8">
        <v>215</v>
      </c>
      <c r="G242" s="8" t="s">
        <v>21</v>
      </c>
      <c r="H242" s="8">
        <f t="shared" si="192"/>
        <v>-5479.4520547945203</v>
      </c>
      <c r="I242" s="8">
        <f t="shared" si="193"/>
        <v>0</v>
      </c>
      <c r="J242" s="3">
        <f t="shared" si="194"/>
        <v>-5479.4520547945203</v>
      </c>
    </row>
    <row r="243" spans="1:10">
      <c r="A243" s="4">
        <v>43269</v>
      </c>
      <c r="B243" s="5" t="s">
        <v>27</v>
      </c>
      <c r="C243" s="6">
        <f t="shared" si="191"/>
        <v>495.04950495049508</v>
      </c>
      <c r="D243" s="7" t="s">
        <v>20</v>
      </c>
      <c r="E243" s="8">
        <v>606</v>
      </c>
      <c r="F243" s="8">
        <v>592</v>
      </c>
      <c r="G243" s="8" t="s">
        <v>21</v>
      </c>
      <c r="H243" s="8">
        <f t="shared" si="192"/>
        <v>-6930.6930693069307</v>
      </c>
      <c r="I243" s="8">
        <f t="shared" si="193"/>
        <v>0</v>
      </c>
      <c r="J243" s="3">
        <f t="shared" si="194"/>
        <v>-6930.6930693069307</v>
      </c>
    </row>
    <row r="244" spans="1:10">
      <c r="A244" s="4">
        <v>43266</v>
      </c>
      <c r="B244" s="5" t="s">
        <v>28</v>
      </c>
      <c r="C244" s="6">
        <f t="shared" si="191"/>
        <v>232.55813953488371</v>
      </c>
      <c r="D244" s="7" t="s">
        <v>20</v>
      </c>
      <c r="E244" s="8">
        <v>1290</v>
      </c>
      <c r="F244" s="8">
        <v>1298</v>
      </c>
      <c r="G244" s="8" t="s">
        <v>21</v>
      </c>
      <c r="H244" s="8">
        <f t="shared" si="192"/>
        <v>1860.4651162790697</v>
      </c>
      <c r="I244" s="8">
        <f t="shared" si="193"/>
        <v>0</v>
      </c>
      <c r="J244" s="3">
        <f t="shared" si="194"/>
        <v>1860.4651162790697</v>
      </c>
    </row>
    <row r="245" spans="1:10">
      <c r="A245" s="4">
        <v>43265</v>
      </c>
      <c r="B245" s="5" t="s">
        <v>19</v>
      </c>
      <c r="C245" s="6">
        <f t="shared" si="191"/>
        <v>1090.909090909091</v>
      </c>
      <c r="D245" s="7" t="s">
        <v>20</v>
      </c>
      <c r="E245" s="8">
        <v>275</v>
      </c>
      <c r="F245" s="8">
        <v>280</v>
      </c>
      <c r="G245" s="8" t="s">
        <v>21</v>
      </c>
      <c r="H245" s="8">
        <f t="shared" si="192"/>
        <v>5454.545454545455</v>
      </c>
      <c r="I245" s="8">
        <f t="shared" si="193"/>
        <v>0</v>
      </c>
      <c r="J245" s="3">
        <f t="shared" si="194"/>
        <v>5454.545454545455</v>
      </c>
    </row>
    <row r="246" spans="1:10">
      <c r="A246" s="4">
        <v>43264</v>
      </c>
      <c r="B246" s="5" t="s">
        <v>35</v>
      </c>
      <c r="C246" s="6">
        <f t="shared" si="191"/>
        <v>530.97345132743362</v>
      </c>
      <c r="D246" s="7" t="s">
        <v>20</v>
      </c>
      <c r="E246" s="8">
        <v>565</v>
      </c>
      <c r="F246" s="8">
        <v>565</v>
      </c>
      <c r="G246" s="8" t="s">
        <v>21</v>
      </c>
      <c r="H246" s="8">
        <f t="shared" si="192"/>
        <v>0</v>
      </c>
      <c r="I246" s="8">
        <f t="shared" si="193"/>
        <v>0</v>
      </c>
      <c r="J246" s="3">
        <f t="shared" si="194"/>
        <v>0</v>
      </c>
    </row>
    <row r="247" spans="1:10">
      <c r="A247" s="4">
        <v>43263</v>
      </c>
      <c r="B247" s="5" t="s">
        <v>29</v>
      </c>
      <c r="C247" s="6">
        <f t="shared" si="191"/>
        <v>595.23809523809518</v>
      </c>
      <c r="D247" s="7" t="s">
        <v>20</v>
      </c>
      <c r="E247" s="8">
        <v>504</v>
      </c>
      <c r="F247" s="8">
        <v>502</v>
      </c>
      <c r="G247" s="8" t="s">
        <v>21</v>
      </c>
      <c r="H247" s="8">
        <f t="shared" si="192"/>
        <v>-1190.4761904761904</v>
      </c>
      <c r="I247" s="8">
        <f t="shared" si="193"/>
        <v>0</v>
      </c>
      <c r="J247" s="3">
        <f t="shared" si="194"/>
        <v>-1190.4761904761904</v>
      </c>
    </row>
    <row r="248" spans="1:10">
      <c r="A248" s="4">
        <v>43262</v>
      </c>
      <c r="B248" s="5" t="s">
        <v>15</v>
      </c>
      <c r="C248" s="6">
        <f t="shared" si="191"/>
        <v>710.90047393364932</v>
      </c>
      <c r="D248" s="7" t="s">
        <v>20</v>
      </c>
      <c r="E248" s="8">
        <v>422</v>
      </c>
      <c r="F248" s="8">
        <v>421</v>
      </c>
      <c r="G248" s="8" t="s">
        <v>21</v>
      </c>
      <c r="H248" s="8">
        <f t="shared" si="192"/>
        <v>-710.90047393364932</v>
      </c>
      <c r="I248" s="8">
        <f t="shared" si="193"/>
        <v>0</v>
      </c>
      <c r="J248" s="3">
        <f t="shared" si="194"/>
        <v>-710.90047393364932</v>
      </c>
    </row>
    <row r="249" spans="1:10">
      <c r="A249" s="4">
        <v>43259</v>
      </c>
      <c r="B249" s="5" t="s">
        <v>15</v>
      </c>
      <c r="C249" s="6">
        <f t="shared" si="191"/>
        <v>775.19379844961236</v>
      </c>
      <c r="D249" s="7" t="s">
        <v>20</v>
      </c>
      <c r="E249" s="8">
        <v>387</v>
      </c>
      <c r="F249" s="8">
        <v>393</v>
      </c>
      <c r="G249" s="8">
        <v>405</v>
      </c>
      <c r="H249" s="8">
        <f t="shared" si="192"/>
        <v>4651.1627906976737</v>
      </c>
      <c r="I249" s="8">
        <f t="shared" si="193"/>
        <v>9302.3255813953474</v>
      </c>
      <c r="J249" s="3">
        <f t="shared" si="194"/>
        <v>13953.488372093021</v>
      </c>
    </row>
    <row r="250" spans="1:10">
      <c r="A250" s="4">
        <v>43258</v>
      </c>
      <c r="B250" s="5" t="s">
        <v>30</v>
      </c>
      <c r="C250" s="6">
        <f t="shared" si="191"/>
        <v>646.55172413793105</v>
      </c>
      <c r="D250" s="7" t="s">
        <v>20</v>
      </c>
      <c r="E250" s="8">
        <v>464</v>
      </c>
      <c r="F250" s="8">
        <v>469</v>
      </c>
      <c r="G250" s="8" t="s">
        <v>21</v>
      </c>
      <c r="H250" s="8">
        <f t="shared" si="192"/>
        <v>3232.7586206896553</v>
      </c>
      <c r="I250" s="8">
        <f t="shared" si="193"/>
        <v>0</v>
      </c>
      <c r="J250" s="3">
        <f t="shared" si="194"/>
        <v>3232.7586206896553</v>
      </c>
    </row>
    <row r="251" spans="1:10">
      <c r="A251" s="4">
        <v>43257</v>
      </c>
      <c r="B251" s="5" t="s">
        <v>31</v>
      </c>
      <c r="C251" s="6">
        <f t="shared" si="191"/>
        <v>845.07042253521126</v>
      </c>
      <c r="D251" s="7" t="s">
        <v>20</v>
      </c>
      <c r="E251" s="8">
        <v>355</v>
      </c>
      <c r="F251" s="8">
        <v>360</v>
      </c>
      <c r="G251" s="8">
        <v>365</v>
      </c>
      <c r="H251" s="8">
        <f t="shared" si="192"/>
        <v>4225.3521126760561</v>
      </c>
      <c r="I251" s="8">
        <f t="shared" si="193"/>
        <v>4225.3521126760561</v>
      </c>
      <c r="J251" s="3">
        <f t="shared" si="194"/>
        <v>8450.7042253521122</v>
      </c>
    </row>
    <row r="252" spans="1:10">
      <c r="A252" s="4">
        <v>43257</v>
      </c>
      <c r="B252" s="5" t="s">
        <v>36</v>
      </c>
      <c r="C252" s="6">
        <f t="shared" si="191"/>
        <v>961.53846153846155</v>
      </c>
      <c r="D252" s="7" t="s">
        <v>20</v>
      </c>
      <c r="E252" s="8">
        <v>312</v>
      </c>
      <c r="F252" s="8">
        <v>318</v>
      </c>
      <c r="G252" s="8" t="s">
        <v>21</v>
      </c>
      <c r="H252" s="8">
        <f t="shared" si="192"/>
        <v>5769.2307692307695</v>
      </c>
      <c r="I252" s="8">
        <f t="shared" si="193"/>
        <v>0</v>
      </c>
      <c r="J252" s="3">
        <f t="shared" si="194"/>
        <v>5769.2307692307695</v>
      </c>
    </row>
    <row r="253" spans="1:10">
      <c r="A253" s="4">
        <v>43256</v>
      </c>
      <c r="B253" s="5" t="s">
        <v>32</v>
      </c>
      <c r="C253" s="6">
        <f t="shared" si="191"/>
        <v>1612.9032258064517</v>
      </c>
      <c r="D253" s="7" t="s">
        <v>20</v>
      </c>
      <c r="E253" s="8">
        <v>186</v>
      </c>
      <c r="F253" s="8">
        <v>184</v>
      </c>
      <c r="G253" s="8" t="s">
        <v>21</v>
      </c>
      <c r="H253" s="8">
        <f t="shared" si="192"/>
        <v>-3225.8064516129034</v>
      </c>
      <c r="I253" s="8">
        <f t="shared" si="193"/>
        <v>0</v>
      </c>
      <c r="J253" s="3">
        <f t="shared" si="194"/>
        <v>-3225.8064516129034</v>
      </c>
    </row>
    <row r="254" spans="1:10">
      <c r="A254" s="4">
        <v>43256</v>
      </c>
      <c r="B254" s="5" t="s">
        <v>37</v>
      </c>
      <c r="C254" s="6">
        <f t="shared" si="191"/>
        <v>1369.8630136986301</v>
      </c>
      <c r="D254" s="7" t="s">
        <v>33</v>
      </c>
      <c r="E254" s="8">
        <v>219</v>
      </c>
      <c r="F254" s="8">
        <v>216</v>
      </c>
      <c r="G254" s="8" t="s">
        <v>21</v>
      </c>
      <c r="H254" s="8">
        <f t="shared" si="192"/>
        <v>4109.58904109589</v>
      </c>
      <c r="I254" s="8">
        <f t="shared" si="193"/>
        <v>0</v>
      </c>
      <c r="J254" s="3">
        <f t="shared" si="194"/>
        <v>4109.58904109589</v>
      </c>
    </row>
    <row r="255" spans="1:10">
      <c r="A255" s="4">
        <v>43252</v>
      </c>
      <c r="B255" s="5" t="s">
        <v>38</v>
      </c>
      <c r="C255" s="6">
        <f t="shared" si="191"/>
        <v>348.02784222737819</v>
      </c>
      <c r="D255" s="7" t="s">
        <v>20</v>
      </c>
      <c r="E255" s="8">
        <v>862</v>
      </c>
      <c r="F255" s="8">
        <v>873</v>
      </c>
      <c r="G255" s="8" t="s">
        <v>21</v>
      </c>
      <c r="H255" s="8">
        <f t="shared" si="192"/>
        <v>3828.3062645011601</v>
      </c>
      <c r="I255" s="8">
        <f t="shared" si="193"/>
        <v>0</v>
      </c>
      <c r="J255" s="3">
        <f t="shared" si="194"/>
        <v>3828.3062645011601</v>
      </c>
    </row>
    <row r="256" spans="1:10">
      <c r="A256" s="4">
        <v>43251</v>
      </c>
      <c r="B256" s="5" t="s">
        <v>41</v>
      </c>
      <c r="C256" s="6">
        <f t="shared" si="191"/>
        <v>1562.5</v>
      </c>
      <c r="D256" s="7" t="s">
        <v>20</v>
      </c>
      <c r="E256" s="8">
        <v>192</v>
      </c>
      <c r="F256" s="8">
        <v>198</v>
      </c>
      <c r="G256" s="8">
        <v>202</v>
      </c>
      <c r="H256" s="8">
        <f t="shared" si="192"/>
        <v>9375</v>
      </c>
      <c r="I256" s="8">
        <f t="shared" si="193"/>
        <v>6250</v>
      </c>
      <c r="J256" s="3">
        <f t="shared" si="194"/>
        <v>15625</v>
      </c>
    </row>
    <row r="257" spans="1:10">
      <c r="A257" s="4">
        <v>43251</v>
      </c>
      <c r="B257" s="5" t="s">
        <v>42</v>
      </c>
      <c r="C257" s="6">
        <f t="shared" si="191"/>
        <v>223.88059701492537</v>
      </c>
      <c r="D257" s="7" t="s">
        <v>20</v>
      </c>
      <c r="E257" s="8">
        <v>1340</v>
      </c>
      <c r="F257" s="8">
        <v>1305</v>
      </c>
      <c r="G257" s="8" t="s">
        <v>21</v>
      </c>
      <c r="H257" s="8">
        <f t="shared" si="192"/>
        <v>-7835.8208955223881</v>
      </c>
      <c r="I257" s="8">
        <f t="shared" si="193"/>
        <v>0</v>
      </c>
      <c r="J257" s="3">
        <f t="shared" si="194"/>
        <v>-7835.8208955223881</v>
      </c>
    </row>
    <row r="258" spans="1:10">
      <c r="A258" s="4">
        <v>43250</v>
      </c>
      <c r="B258" s="5" t="s">
        <v>43</v>
      </c>
      <c r="C258" s="6">
        <f t="shared" si="191"/>
        <v>735.29411764705878</v>
      </c>
      <c r="D258" s="7" t="s">
        <v>20</v>
      </c>
      <c r="E258" s="8">
        <v>408</v>
      </c>
      <c r="F258" s="8">
        <v>408</v>
      </c>
      <c r="G258" s="8" t="s">
        <v>21</v>
      </c>
      <c r="H258" s="8">
        <f t="shared" si="192"/>
        <v>0</v>
      </c>
      <c r="I258" s="8">
        <f t="shared" si="193"/>
        <v>0</v>
      </c>
      <c r="J258" s="3">
        <f t="shared" si="194"/>
        <v>0</v>
      </c>
    </row>
    <row r="259" spans="1:10">
      <c r="A259" s="4">
        <v>43249</v>
      </c>
      <c r="B259" s="5" t="s">
        <v>18</v>
      </c>
      <c r="C259" s="6">
        <f t="shared" si="191"/>
        <v>344.82758620689657</v>
      </c>
      <c r="D259" s="7" t="s">
        <v>20</v>
      </c>
      <c r="E259" s="8">
        <v>870</v>
      </c>
      <c r="F259" s="8">
        <v>879</v>
      </c>
      <c r="G259" s="8" t="s">
        <v>21</v>
      </c>
      <c r="H259" s="8">
        <f t="shared" si="192"/>
        <v>3103.4482758620693</v>
      </c>
      <c r="I259" s="8">
        <f t="shared" si="193"/>
        <v>0</v>
      </c>
      <c r="J259" s="3">
        <f t="shared" si="194"/>
        <v>3103.4482758620693</v>
      </c>
    </row>
    <row r="260" spans="1:10">
      <c r="A260" s="4">
        <v>43248</v>
      </c>
      <c r="B260" s="5" t="s">
        <v>10</v>
      </c>
      <c r="C260" s="6">
        <f t="shared" si="191"/>
        <v>617.28395061728395</v>
      </c>
      <c r="D260" s="7" t="s">
        <v>20</v>
      </c>
      <c r="E260" s="8">
        <v>486</v>
      </c>
      <c r="F260" s="8">
        <v>494</v>
      </c>
      <c r="G260" s="8">
        <v>505</v>
      </c>
      <c r="H260" s="8">
        <f t="shared" si="192"/>
        <v>4938.2716049382716</v>
      </c>
      <c r="I260" s="8">
        <f t="shared" si="193"/>
        <v>6790.1234567901238</v>
      </c>
      <c r="J260" s="3">
        <f t="shared" si="194"/>
        <v>11728.395061728395</v>
      </c>
    </row>
    <row r="261" spans="1:10">
      <c r="A261" s="4">
        <v>43248</v>
      </c>
      <c r="B261" s="5" t="s">
        <v>44</v>
      </c>
      <c r="C261" s="6">
        <f t="shared" si="191"/>
        <v>909.09090909090912</v>
      </c>
      <c r="D261" s="7" t="s">
        <v>20</v>
      </c>
      <c r="E261" s="8">
        <v>330</v>
      </c>
      <c r="F261" s="8">
        <v>336</v>
      </c>
      <c r="G261" s="8">
        <v>341</v>
      </c>
      <c r="H261" s="8">
        <f t="shared" si="192"/>
        <v>5454.545454545455</v>
      </c>
      <c r="I261" s="8">
        <f t="shared" si="193"/>
        <v>4545.454545454546</v>
      </c>
      <c r="J261" s="3">
        <f t="shared" si="194"/>
        <v>10000</v>
      </c>
    </row>
    <row r="262" spans="1:10">
      <c r="A262" s="4">
        <v>43245</v>
      </c>
      <c r="B262" s="5" t="s">
        <v>45</v>
      </c>
      <c r="C262" s="6">
        <f t="shared" si="191"/>
        <v>1153.8461538461538</v>
      </c>
      <c r="D262" s="7" t="s">
        <v>20</v>
      </c>
      <c r="E262" s="8">
        <v>260</v>
      </c>
      <c r="F262" s="8">
        <v>264.89999999999998</v>
      </c>
      <c r="G262" s="8" t="s">
        <v>21</v>
      </c>
      <c r="H262" s="8">
        <f t="shared" si="192"/>
        <v>5653.8461538461279</v>
      </c>
      <c r="I262" s="8">
        <f t="shared" si="193"/>
        <v>0</v>
      </c>
      <c r="J262" s="3">
        <f t="shared" si="194"/>
        <v>5653.8461538461279</v>
      </c>
    </row>
    <row r="263" spans="1:10">
      <c r="A263" s="4">
        <v>43244</v>
      </c>
      <c r="B263" s="5" t="s">
        <v>46</v>
      </c>
      <c r="C263" s="6">
        <f t="shared" si="191"/>
        <v>1295.8963282937366</v>
      </c>
      <c r="D263" s="7" t="s">
        <v>20</v>
      </c>
      <c r="E263" s="8">
        <v>231.5</v>
      </c>
      <c r="F263" s="8">
        <v>234.5</v>
      </c>
      <c r="G263" s="8" t="s">
        <v>21</v>
      </c>
      <c r="H263" s="8">
        <f t="shared" si="192"/>
        <v>3887.6889848812098</v>
      </c>
      <c r="I263" s="8">
        <f t="shared" si="193"/>
        <v>0</v>
      </c>
      <c r="J263" s="3">
        <f t="shared" si="194"/>
        <v>3887.6889848812098</v>
      </c>
    </row>
    <row r="264" spans="1:10">
      <c r="A264" s="4">
        <v>43243</v>
      </c>
      <c r="B264" s="5" t="s">
        <v>47</v>
      </c>
      <c r="C264" s="6">
        <f t="shared" si="191"/>
        <v>579.15057915057912</v>
      </c>
      <c r="D264" s="7" t="s">
        <v>20</v>
      </c>
      <c r="E264" s="8">
        <v>518</v>
      </c>
      <c r="F264" s="8">
        <v>525</v>
      </c>
      <c r="G264" s="8" t="s">
        <v>21</v>
      </c>
      <c r="H264" s="8">
        <f t="shared" si="192"/>
        <v>4054.0540540540537</v>
      </c>
      <c r="I264" s="8">
        <f t="shared" si="193"/>
        <v>0</v>
      </c>
      <c r="J264" s="3">
        <f t="shared" si="194"/>
        <v>4054.0540540540537</v>
      </c>
    </row>
    <row r="265" spans="1:10">
      <c r="A265" s="4">
        <v>43242</v>
      </c>
      <c r="B265" s="5" t="s">
        <v>40</v>
      </c>
      <c r="C265" s="6">
        <f t="shared" si="191"/>
        <v>714.28571428571433</v>
      </c>
      <c r="D265" s="7" t="s">
        <v>20</v>
      </c>
      <c r="E265" s="8">
        <v>420</v>
      </c>
      <c r="F265" s="8">
        <v>424</v>
      </c>
      <c r="G265" s="8" t="s">
        <v>21</v>
      </c>
      <c r="H265" s="8">
        <f t="shared" si="192"/>
        <v>2857.1428571428573</v>
      </c>
      <c r="I265" s="8">
        <f t="shared" si="193"/>
        <v>0</v>
      </c>
      <c r="J265" s="3">
        <f t="shared" si="194"/>
        <v>2857.1428571428573</v>
      </c>
    </row>
    <row r="266" spans="1:10">
      <c r="A266" s="4">
        <v>43241</v>
      </c>
      <c r="B266" s="5" t="s">
        <v>48</v>
      </c>
      <c r="C266" s="6">
        <f t="shared" si="191"/>
        <v>382.65306122448982</v>
      </c>
      <c r="D266" s="7" t="s">
        <v>33</v>
      </c>
      <c r="E266" s="8">
        <v>784</v>
      </c>
      <c r="F266" s="8">
        <v>772</v>
      </c>
      <c r="G266" s="8" t="s">
        <v>21</v>
      </c>
      <c r="H266" s="8">
        <f t="shared" si="192"/>
        <v>4591.8367346938776</v>
      </c>
      <c r="I266" s="8">
        <f t="shared" si="193"/>
        <v>0</v>
      </c>
      <c r="J266" s="3">
        <f t="shared" si="194"/>
        <v>4591.8367346938776</v>
      </c>
    </row>
    <row r="267" spans="1:10">
      <c r="A267" s="4">
        <v>43238</v>
      </c>
      <c r="B267" s="5" t="s">
        <v>49</v>
      </c>
      <c r="C267" s="6">
        <f t="shared" si="191"/>
        <v>1363.6363636363637</v>
      </c>
      <c r="D267" s="7" t="s">
        <v>20</v>
      </c>
      <c r="E267" s="8">
        <v>220</v>
      </c>
      <c r="F267" s="8">
        <v>215</v>
      </c>
      <c r="G267" s="8" t="s">
        <v>21</v>
      </c>
      <c r="H267" s="8">
        <f t="shared" si="192"/>
        <v>-6818.1818181818189</v>
      </c>
      <c r="I267" s="8">
        <f t="shared" si="193"/>
        <v>0</v>
      </c>
      <c r="J267" s="3">
        <f t="shared" si="194"/>
        <v>-6818.1818181818189</v>
      </c>
    </row>
    <row r="268" spans="1:10">
      <c r="A268" s="4">
        <v>43238</v>
      </c>
      <c r="B268" s="5" t="s">
        <v>50</v>
      </c>
      <c r="C268" s="6">
        <f t="shared" si="191"/>
        <v>878.47730600292823</v>
      </c>
      <c r="D268" s="7" t="s">
        <v>20</v>
      </c>
      <c r="E268" s="8">
        <v>341.5</v>
      </c>
      <c r="F268" s="8">
        <v>347</v>
      </c>
      <c r="G268" s="8" t="s">
        <v>21</v>
      </c>
      <c r="H268" s="8">
        <f t="shared" si="192"/>
        <v>4831.6251830161054</v>
      </c>
      <c r="I268" s="8">
        <f t="shared" si="193"/>
        <v>0</v>
      </c>
      <c r="J268" s="3">
        <f t="shared" si="194"/>
        <v>4831.6251830161054</v>
      </c>
    </row>
    <row r="269" spans="1:10">
      <c r="A269" s="4">
        <v>43237</v>
      </c>
      <c r="B269" s="5" t="s">
        <v>51</v>
      </c>
      <c r="C269" s="6">
        <f t="shared" si="191"/>
        <v>688.0733944954128</v>
      </c>
      <c r="D269" s="7" t="s">
        <v>20</v>
      </c>
      <c r="E269" s="8">
        <v>436</v>
      </c>
      <c r="F269" s="8">
        <v>444</v>
      </c>
      <c r="G269" s="8" t="s">
        <v>21</v>
      </c>
      <c r="H269" s="8">
        <f t="shared" si="192"/>
        <v>5504.5871559633024</v>
      </c>
      <c r="I269" s="8">
        <f t="shared" si="193"/>
        <v>0</v>
      </c>
      <c r="J269" s="3">
        <f t="shared" si="194"/>
        <v>5504.5871559633024</v>
      </c>
    </row>
    <row r="270" spans="1:10">
      <c r="A270" s="4">
        <v>43236</v>
      </c>
      <c r="B270" s="5" t="s">
        <v>12</v>
      </c>
      <c r="C270" s="6">
        <f t="shared" si="191"/>
        <v>274.47392497712718</v>
      </c>
      <c r="D270" s="7" t="s">
        <v>20</v>
      </c>
      <c r="E270" s="8">
        <v>1093</v>
      </c>
      <c r="F270" s="8">
        <v>1104</v>
      </c>
      <c r="G270" s="8" t="s">
        <v>21</v>
      </c>
      <c r="H270" s="8">
        <f t="shared" si="192"/>
        <v>3019.2131747483991</v>
      </c>
      <c r="I270" s="8">
        <f t="shared" si="193"/>
        <v>0</v>
      </c>
      <c r="J270" s="3">
        <f t="shared" si="194"/>
        <v>3019.2131747483991</v>
      </c>
    </row>
    <row r="271" spans="1:10">
      <c r="A271" s="4">
        <v>43235</v>
      </c>
      <c r="B271" s="5" t="s">
        <v>16</v>
      </c>
      <c r="C271" s="6">
        <f t="shared" si="191"/>
        <v>659.34065934065939</v>
      </c>
      <c r="D271" s="7" t="s">
        <v>20</v>
      </c>
      <c r="E271" s="8">
        <v>455</v>
      </c>
      <c r="F271" s="8">
        <v>455</v>
      </c>
      <c r="G271" s="8" t="s">
        <v>21</v>
      </c>
      <c r="H271" s="8">
        <f t="shared" si="192"/>
        <v>0</v>
      </c>
      <c r="I271" s="8">
        <f t="shared" si="193"/>
        <v>0</v>
      </c>
      <c r="J271" s="3">
        <f t="shared" si="194"/>
        <v>0</v>
      </c>
    </row>
    <row r="272" spans="1:10">
      <c r="A272" s="4">
        <v>43234</v>
      </c>
      <c r="B272" s="5" t="s">
        <v>52</v>
      </c>
      <c r="C272" s="6">
        <f t="shared" si="191"/>
        <v>240</v>
      </c>
      <c r="D272" s="7" t="s">
        <v>20</v>
      </c>
      <c r="E272" s="8">
        <v>1250</v>
      </c>
      <c r="F272" s="8">
        <v>1275</v>
      </c>
      <c r="G272" s="8" t="s">
        <v>21</v>
      </c>
      <c r="H272" s="8">
        <f t="shared" si="192"/>
        <v>6000</v>
      </c>
      <c r="I272" s="8">
        <f t="shared" si="193"/>
        <v>0</v>
      </c>
      <c r="J272" s="3">
        <f t="shared" si="194"/>
        <v>6000</v>
      </c>
    </row>
    <row r="273" spans="1:10">
      <c r="A273" s="4">
        <v>43231</v>
      </c>
      <c r="B273" s="5" t="s">
        <v>53</v>
      </c>
      <c r="C273" s="6">
        <f t="shared" si="191"/>
        <v>244.89795918367346</v>
      </c>
      <c r="D273" s="7" t="s">
        <v>20</v>
      </c>
      <c r="E273" s="8">
        <v>1225</v>
      </c>
      <c r="F273" s="8">
        <v>1220</v>
      </c>
      <c r="G273" s="8" t="s">
        <v>21</v>
      </c>
      <c r="H273" s="8">
        <f t="shared" si="192"/>
        <v>-1224.4897959183672</v>
      </c>
      <c r="I273" s="8">
        <f t="shared" si="193"/>
        <v>0</v>
      </c>
      <c r="J273" s="3">
        <f t="shared" si="194"/>
        <v>-1224.4897959183672</v>
      </c>
    </row>
    <row r="274" spans="1:10">
      <c r="A274" s="4">
        <v>43230</v>
      </c>
      <c r="B274" s="5" t="s">
        <v>54</v>
      </c>
      <c r="C274" s="6">
        <f t="shared" si="191"/>
        <v>714.28571428571433</v>
      </c>
      <c r="D274" s="7" t="s">
        <v>20</v>
      </c>
      <c r="E274" s="8">
        <v>420</v>
      </c>
      <c r="F274" s="8">
        <v>427</v>
      </c>
      <c r="G274" s="8" t="s">
        <v>21</v>
      </c>
      <c r="H274" s="8">
        <f t="shared" si="192"/>
        <v>5000</v>
      </c>
      <c r="I274" s="8">
        <f t="shared" si="193"/>
        <v>0</v>
      </c>
      <c r="J274" s="3">
        <f t="shared" si="194"/>
        <v>5000</v>
      </c>
    </row>
    <row r="275" spans="1:10">
      <c r="A275" s="4">
        <v>43229</v>
      </c>
      <c r="B275" s="5" t="s">
        <v>55</v>
      </c>
      <c r="C275" s="6">
        <f t="shared" si="191"/>
        <v>900.90090090090087</v>
      </c>
      <c r="D275" s="7" t="s">
        <v>20</v>
      </c>
      <c r="E275" s="8">
        <v>333</v>
      </c>
      <c r="F275" s="8">
        <v>339</v>
      </c>
      <c r="G275" s="8" t="s">
        <v>21</v>
      </c>
      <c r="H275" s="8">
        <f t="shared" si="192"/>
        <v>5405.405405405405</v>
      </c>
      <c r="I275" s="8">
        <f t="shared" si="193"/>
        <v>0</v>
      </c>
      <c r="J275" s="3">
        <f t="shared" si="194"/>
        <v>5405.405405405405</v>
      </c>
    </row>
    <row r="276" spans="1:10">
      <c r="A276" s="4">
        <v>43229</v>
      </c>
      <c r="B276" s="5" t="s">
        <v>56</v>
      </c>
      <c r="C276" s="6">
        <f t="shared" si="191"/>
        <v>560.74766355140184</v>
      </c>
      <c r="D276" s="7" t="s">
        <v>20</v>
      </c>
      <c r="E276" s="8">
        <v>535</v>
      </c>
      <c r="F276" s="8">
        <v>544</v>
      </c>
      <c r="G276" s="8" t="s">
        <v>21</v>
      </c>
      <c r="H276" s="8">
        <f t="shared" si="192"/>
        <v>5046.7289719626169</v>
      </c>
      <c r="I276" s="8">
        <f t="shared" si="193"/>
        <v>0</v>
      </c>
      <c r="J276" s="3">
        <f t="shared" si="194"/>
        <v>5046.7289719626169</v>
      </c>
    </row>
    <row r="277" spans="1:10">
      <c r="A277" s="4">
        <v>43228</v>
      </c>
      <c r="B277" s="5" t="s">
        <v>57</v>
      </c>
      <c r="C277" s="6">
        <f t="shared" si="191"/>
        <v>403.7685060565276</v>
      </c>
      <c r="D277" s="7" t="s">
        <v>20</v>
      </c>
      <c r="E277" s="8">
        <v>743</v>
      </c>
      <c r="F277" s="8">
        <v>755</v>
      </c>
      <c r="G277" s="8" t="s">
        <v>21</v>
      </c>
      <c r="H277" s="8">
        <f t="shared" si="192"/>
        <v>4845.2220726783307</v>
      </c>
      <c r="I277" s="8">
        <f t="shared" si="193"/>
        <v>0</v>
      </c>
      <c r="J277" s="3">
        <f t="shared" si="194"/>
        <v>4845.2220726783307</v>
      </c>
    </row>
    <row r="278" spans="1:10">
      <c r="A278" s="4">
        <v>43227</v>
      </c>
      <c r="B278" s="5" t="s">
        <v>58</v>
      </c>
      <c r="C278" s="6">
        <f t="shared" si="191"/>
        <v>450.45045045045043</v>
      </c>
      <c r="D278" s="7" t="s">
        <v>20</v>
      </c>
      <c r="E278" s="8">
        <v>666</v>
      </c>
      <c r="F278" s="8">
        <v>675</v>
      </c>
      <c r="G278" s="8" t="s">
        <v>21</v>
      </c>
      <c r="H278" s="8">
        <f t="shared" si="192"/>
        <v>4054.0540540540537</v>
      </c>
      <c r="I278" s="8">
        <f t="shared" si="193"/>
        <v>0</v>
      </c>
      <c r="J278" s="3">
        <f t="shared" si="194"/>
        <v>4054.0540540540537</v>
      </c>
    </row>
    <row r="279" spans="1:10">
      <c r="A279" s="4">
        <v>43224</v>
      </c>
      <c r="B279" s="5" t="s">
        <v>59</v>
      </c>
      <c r="C279" s="6">
        <f t="shared" si="191"/>
        <v>738.91625615763542</v>
      </c>
      <c r="D279" s="7" t="s">
        <v>20</v>
      </c>
      <c r="E279" s="8">
        <v>406</v>
      </c>
      <c r="F279" s="8">
        <v>414</v>
      </c>
      <c r="G279" s="8">
        <v>425</v>
      </c>
      <c r="H279" s="8">
        <f t="shared" si="192"/>
        <v>5911.3300492610833</v>
      </c>
      <c r="I279" s="8">
        <f t="shared" si="193"/>
        <v>8128.0788177339891</v>
      </c>
      <c r="J279" s="3">
        <f t="shared" si="194"/>
        <v>14039.408866995072</v>
      </c>
    </row>
    <row r="280" spans="1:10">
      <c r="A280" s="4">
        <v>43223</v>
      </c>
      <c r="B280" s="5" t="s">
        <v>60</v>
      </c>
      <c r="C280" s="6">
        <f t="shared" si="191"/>
        <v>588.23529411764707</v>
      </c>
      <c r="D280" s="7" t="s">
        <v>20</v>
      </c>
      <c r="E280" s="8">
        <v>510</v>
      </c>
      <c r="F280" s="8">
        <v>518</v>
      </c>
      <c r="G280" s="8" t="s">
        <v>21</v>
      </c>
      <c r="H280" s="8">
        <f t="shared" si="192"/>
        <v>4705.8823529411766</v>
      </c>
      <c r="I280" s="8">
        <f t="shared" si="193"/>
        <v>0</v>
      </c>
      <c r="J280" s="3">
        <f t="shared" si="194"/>
        <v>4705.8823529411766</v>
      </c>
    </row>
    <row r="281" spans="1:10">
      <c r="A281" s="4">
        <v>43222</v>
      </c>
      <c r="B281" s="5" t="s">
        <v>61</v>
      </c>
      <c r="C281" s="6">
        <f t="shared" si="191"/>
        <v>374.06483790523691</v>
      </c>
      <c r="D281" s="7" t="s">
        <v>20</v>
      </c>
      <c r="E281" s="8">
        <v>802</v>
      </c>
      <c r="F281" s="8">
        <v>816</v>
      </c>
      <c r="G281" s="8">
        <v>825</v>
      </c>
      <c r="H281" s="8">
        <f t="shared" si="192"/>
        <v>5236.907730673317</v>
      </c>
      <c r="I281" s="8">
        <f t="shared" si="193"/>
        <v>3366.5835411471321</v>
      </c>
      <c r="J281" s="3">
        <f t="shared" si="194"/>
        <v>8603.4912718204487</v>
      </c>
    </row>
    <row r="282" spans="1:10">
      <c r="A282" s="2"/>
      <c r="B282" s="2"/>
      <c r="C282" s="2"/>
      <c r="D282" s="2"/>
      <c r="E282" s="2"/>
      <c r="F282" s="2"/>
      <c r="G282" s="2"/>
      <c r="H282" s="2"/>
      <c r="I282" s="2"/>
      <c r="J282" s="2"/>
    </row>
  </sheetData>
  <mergeCells count="2">
    <mergeCell ref="A1:J1"/>
    <mergeCell ref="A2:J2"/>
  </mergeCells>
  <conditionalFormatting sqref="H234:I281 H195:I208 H63:I63 H50:I51 H46:I46 H43:I43 H35:I40 H33:I33">
    <cfRule type="cellIs" dxfId="201" priority="218" operator="lessThan">
      <formula>0</formula>
    </cfRule>
  </conditionalFormatting>
  <conditionalFormatting sqref="H232:I232">
    <cfRule type="cellIs" dxfId="200" priority="217" operator="lessThan">
      <formula>0</formula>
    </cfRule>
  </conditionalFormatting>
  <conditionalFormatting sqref="H231:I231">
    <cfRule type="cellIs" dxfId="199" priority="216" operator="lessThan">
      <formula>0</formula>
    </cfRule>
  </conditionalFormatting>
  <conditionalFormatting sqref="H230:I230">
    <cfRule type="cellIs" dxfId="198" priority="215" operator="lessThan">
      <formula>0</formula>
    </cfRule>
  </conditionalFormatting>
  <conditionalFormatting sqref="H229:I229">
    <cfRule type="cellIs" dxfId="197" priority="214" operator="lessThan">
      <formula>0</formula>
    </cfRule>
  </conditionalFormatting>
  <conditionalFormatting sqref="H228:I228">
    <cfRule type="cellIs" dxfId="196" priority="213" operator="lessThan">
      <formula>0</formula>
    </cfRule>
  </conditionalFormatting>
  <conditionalFormatting sqref="H227:I227">
    <cfRule type="cellIs" dxfId="195" priority="212" operator="lessThan">
      <formula>0</formula>
    </cfRule>
  </conditionalFormatting>
  <conditionalFormatting sqref="H226:I226">
    <cfRule type="cellIs" dxfId="194" priority="211" operator="lessThan">
      <formula>0</formula>
    </cfRule>
  </conditionalFormatting>
  <conditionalFormatting sqref="H225:I225">
    <cfRule type="cellIs" dxfId="193" priority="210" operator="lessThan">
      <formula>0</formula>
    </cfRule>
  </conditionalFormatting>
  <conditionalFormatting sqref="H224:I224">
    <cfRule type="cellIs" dxfId="192" priority="209" operator="lessThan">
      <formula>0</formula>
    </cfRule>
  </conditionalFormatting>
  <conditionalFormatting sqref="H223:I223">
    <cfRule type="cellIs" dxfId="191" priority="208" operator="lessThan">
      <formula>0</formula>
    </cfRule>
  </conditionalFormatting>
  <conditionalFormatting sqref="H222:I222">
    <cfRule type="cellIs" dxfId="190" priority="207" operator="lessThan">
      <formula>0</formula>
    </cfRule>
  </conditionalFormatting>
  <conditionalFormatting sqref="H221:I221">
    <cfRule type="cellIs" dxfId="189" priority="206" operator="lessThan">
      <formula>0</formula>
    </cfRule>
  </conditionalFormatting>
  <conditionalFormatting sqref="H220:I220">
    <cfRule type="cellIs" dxfId="188" priority="205" operator="lessThan">
      <formula>0</formula>
    </cfRule>
  </conditionalFormatting>
  <conditionalFormatting sqref="H219:I219">
    <cfRule type="cellIs" dxfId="187" priority="204" operator="lessThan">
      <formula>0</formula>
    </cfRule>
  </conditionalFormatting>
  <conditionalFormatting sqref="H218:I218">
    <cfRule type="cellIs" dxfId="186" priority="203" operator="lessThan">
      <formula>0</formula>
    </cfRule>
  </conditionalFormatting>
  <conditionalFormatting sqref="H216:I216">
    <cfRule type="cellIs" dxfId="185" priority="202" operator="lessThan">
      <formula>0</formula>
    </cfRule>
  </conditionalFormatting>
  <conditionalFormatting sqref="H217:I217">
    <cfRule type="cellIs" dxfId="184" priority="201" operator="lessThan">
      <formula>0</formula>
    </cfRule>
  </conditionalFormatting>
  <conditionalFormatting sqref="H215:I215">
    <cfRule type="cellIs" dxfId="183" priority="200" operator="lessThan">
      <formula>0</formula>
    </cfRule>
  </conditionalFormatting>
  <conditionalFormatting sqref="H214:I214">
    <cfRule type="cellIs" dxfId="182" priority="199" operator="lessThan">
      <formula>0</formula>
    </cfRule>
  </conditionalFormatting>
  <conditionalFormatting sqref="H213:I213">
    <cfRule type="cellIs" dxfId="181" priority="198" operator="lessThan">
      <formula>0</formula>
    </cfRule>
  </conditionalFormatting>
  <conditionalFormatting sqref="H212:I212">
    <cfRule type="cellIs" dxfId="180" priority="197" operator="lessThan">
      <formula>0</formula>
    </cfRule>
  </conditionalFormatting>
  <conditionalFormatting sqref="H211:I211">
    <cfRule type="cellIs" dxfId="179" priority="196" operator="lessThan">
      <formula>0</formula>
    </cfRule>
  </conditionalFormatting>
  <conditionalFormatting sqref="H210:I210">
    <cfRule type="cellIs" dxfId="178" priority="195" operator="lessThan">
      <formula>0</formula>
    </cfRule>
  </conditionalFormatting>
  <conditionalFormatting sqref="H209:I209">
    <cfRule type="cellIs" dxfId="177" priority="194" operator="lessThan">
      <formula>0</formula>
    </cfRule>
  </conditionalFormatting>
  <conditionalFormatting sqref="H192:I194">
    <cfRule type="cellIs" dxfId="176" priority="193" operator="lessThan">
      <formula>0</formula>
    </cfRule>
  </conditionalFormatting>
  <conditionalFormatting sqref="H191:I191">
    <cfRule type="cellIs" dxfId="175" priority="192" operator="lessThan">
      <formula>0</formula>
    </cfRule>
  </conditionalFormatting>
  <conditionalFormatting sqref="H194:I194">
    <cfRule type="cellIs" dxfId="174" priority="191" operator="lessThan">
      <formula>0</formula>
    </cfRule>
  </conditionalFormatting>
  <conditionalFormatting sqref="H193:I193">
    <cfRule type="cellIs" dxfId="173" priority="190" operator="lessThan">
      <formula>0</formula>
    </cfRule>
  </conditionalFormatting>
  <conditionalFormatting sqref="H190:I190">
    <cfRule type="cellIs" dxfId="172" priority="189" operator="lessThan">
      <formula>0</formula>
    </cfRule>
  </conditionalFormatting>
  <conditionalFormatting sqref="H189:I189">
    <cfRule type="cellIs" dxfId="171" priority="188" operator="lessThan">
      <formula>0</formula>
    </cfRule>
  </conditionalFormatting>
  <conditionalFormatting sqref="H188:I188">
    <cfRule type="cellIs" dxfId="170" priority="187" operator="lessThan">
      <formula>0</formula>
    </cfRule>
  </conditionalFormatting>
  <conditionalFormatting sqref="H187:I187">
    <cfRule type="cellIs" dxfId="169" priority="186" operator="lessThan">
      <formula>0</formula>
    </cfRule>
  </conditionalFormatting>
  <conditionalFormatting sqref="H183:I183">
    <cfRule type="cellIs" dxfId="168" priority="185" operator="lessThan">
      <formula>0</formula>
    </cfRule>
  </conditionalFormatting>
  <conditionalFormatting sqref="H182:I182">
    <cfRule type="cellIs" dxfId="167" priority="184" operator="lessThan">
      <formula>0</formula>
    </cfRule>
  </conditionalFormatting>
  <conditionalFormatting sqref="H185:I186">
    <cfRule type="cellIs" dxfId="166" priority="183" operator="lessThan">
      <formula>0</formula>
    </cfRule>
  </conditionalFormatting>
  <conditionalFormatting sqref="H184:I184">
    <cfRule type="cellIs" dxfId="165" priority="182" operator="lessThan">
      <formula>0</formula>
    </cfRule>
  </conditionalFormatting>
  <conditionalFormatting sqref="H181:I181">
    <cfRule type="cellIs" dxfId="164" priority="181" operator="lessThan">
      <formula>0</formula>
    </cfRule>
  </conditionalFormatting>
  <conditionalFormatting sqref="H181">
    <cfRule type="cellIs" dxfId="163" priority="180" operator="lessThan">
      <formula>0</formula>
    </cfRule>
  </conditionalFormatting>
  <conditionalFormatting sqref="H180:I180">
    <cfRule type="cellIs" dxfId="162" priority="179" operator="lessThan">
      <formula>0</formula>
    </cfRule>
  </conditionalFormatting>
  <conditionalFormatting sqref="H180">
    <cfRule type="cellIs" dxfId="161" priority="178" operator="lessThan">
      <formula>0</formula>
    </cfRule>
  </conditionalFormatting>
  <conditionalFormatting sqref="H179:I179">
    <cfRule type="cellIs" dxfId="160" priority="177" operator="lessThan">
      <formula>0</formula>
    </cfRule>
  </conditionalFormatting>
  <conditionalFormatting sqref="H179">
    <cfRule type="cellIs" dxfId="159" priority="176" operator="lessThan">
      <formula>0</formula>
    </cfRule>
  </conditionalFormatting>
  <conditionalFormatting sqref="H178:I178">
    <cfRule type="cellIs" dxfId="158" priority="175" operator="lessThan">
      <formula>0</formula>
    </cfRule>
  </conditionalFormatting>
  <conditionalFormatting sqref="H178">
    <cfRule type="cellIs" dxfId="157" priority="174" operator="lessThan">
      <formula>0</formula>
    </cfRule>
  </conditionalFormatting>
  <conditionalFormatting sqref="H176:I177">
    <cfRule type="cellIs" dxfId="156" priority="173" operator="lessThan">
      <formula>0</formula>
    </cfRule>
  </conditionalFormatting>
  <conditionalFormatting sqref="H176:H177">
    <cfRule type="cellIs" dxfId="155" priority="172" operator="lessThan">
      <formula>0</formula>
    </cfRule>
  </conditionalFormatting>
  <conditionalFormatting sqref="H175:I175">
    <cfRule type="cellIs" dxfId="154" priority="171" operator="lessThan">
      <formula>0</formula>
    </cfRule>
  </conditionalFormatting>
  <conditionalFormatting sqref="H175">
    <cfRule type="cellIs" dxfId="153" priority="170" operator="lessThan">
      <formula>0</formula>
    </cfRule>
  </conditionalFormatting>
  <conditionalFormatting sqref="H174:I174">
    <cfRule type="cellIs" dxfId="152" priority="169" operator="lessThan">
      <formula>0</formula>
    </cfRule>
  </conditionalFormatting>
  <conditionalFormatting sqref="H172:I173">
    <cfRule type="cellIs" dxfId="151" priority="168" operator="lessThan">
      <formula>0</formula>
    </cfRule>
  </conditionalFormatting>
  <conditionalFormatting sqref="H168:I168">
    <cfRule type="cellIs" dxfId="150" priority="167" operator="lessThan">
      <formula>0</formula>
    </cfRule>
  </conditionalFormatting>
  <conditionalFormatting sqref="H170:I171">
    <cfRule type="cellIs" dxfId="149" priority="166" operator="lessThan">
      <formula>0</formula>
    </cfRule>
  </conditionalFormatting>
  <conditionalFormatting sqref="H169:I169">
    <cfRule type="cellIs" dxfId="148" priority="165" operator="lessThan">
      <formula>0</formula>
    </cfRule>
  </conditionalFormatting>
  <conditionalFormatting sqref="H173:I173">
    <cfRule type="cellIs" dxfId="147" priority="164" operator="lessThan">
      <formula>0</formula>
    </cfRule>
  </conditionalFormatting>
  <conditionalFormatting sqref="H166:I166">
    <cfRule type="cellIs" dxfId="146" priority="163" operator="lessThan">
      <formula>0</formula>
    </cfRule>
  </conditionalFormatting>
  <conditionalFormatting sqref="H167:I167">
    <cfRule type="cellIs" dxfId="145" priority="162" operator="lessThan">
      <formula>0</formula>
    </cfRule>
  </conditionalFormatting>
  <conditionalFormatting sqref="H163:I163">
    <cfRule type="cellIs" dxfId="144" priority="161" operator="lessThan">
      <formula>0</formula>
    </cfRule>
  </conditionalFormatting>
  <conditionalFormatting sqref="H164:I165">
    <cfRule type="cellIs" dxfId="143" priority="160" operator="lessThan">
      <formula>0</formula>
    </cfRule>
  </conditionalFormatting>
  <conditionalFormatting sqref="H165:I165">
    <cfRule type="cellIs" dxfId="142" priority="159" operator="lessThan">
      <formula>0</formula>
    </cfRule>
  </conditionalFormatting>
  <conditionalFormatting sqref="H162:I162">
    <cfRule type="cellIs" dxfId="141" priority="158" operator="lessThan">
      <formula>0</formula>
    </cfRule>
  </conditionalFormatting>
  <conditionalFormatting sqref="H161:I161">
    <cfRule type="cellIs" dxfId="140" priority="157" operator="lessThan">
      <formula>0</formula>
    </cfRule>
  </conditionalFormatting>
  <conditionalFormatting sqref="H160:I160">
    <cfRule type="cellIs" dxfId="139" priority="156" operator="lessThan">
      <formula>0</formula>
    </cfRule>
  </conditionalFormatting>
  <conditionalFormatting sqref="H159:I159">
    <cfRule type="cellIs" dxfId="138" priority="155" operator="lessThan">
      <formula>0</formula>
    </cfRule>
  </conditionalFormatting>
  <conditionalFormatting sqref="H158:I158">
    <cfRule type="cellIs" dxfId="137" priority="154" operator="lessThan">
      <formula>0</formula>
    </cfRule>
  </conditionalFormatting>
  <conditionalFormatting sqref="H157:I157">
    <cfRule type="cellIs" dxfId="136" priority="153" operator="lessThan">
      <formula>0</formula>
    </cfRule>
  </conditionalFormatting>
  <conditionalFormatting sqref="H156:I156">
    <cfRule type="cellIs" dxfId="135" priority="152" operator="lessThan">
      <formula>0</formula>
    </cfRule>
  </conditionalFormatting>
  <conditionalFormatting sqref="H155:I155">
    <cfRule type="cellIs" dxfId="134" priority="151" operator="lessThan">
      <formula>0</formula>
    </cfRule>
  </conditionalFormatting>
  <conditionalFormatting sqref="H154:I154">
    <cfRule type="cellIs" dxfId="133" priority="150" operator="lessThan">
      <formula>0</formula>
    </cfRule>
  </conditionalFormatting>
  <conditionalFormatting sqref="H153:I153">
    <cfRule type="cellIs" dxfId="132" priority="149" operator="lessThan">
      <formula>0</formula>
    </cfRule>
  </conditionalFormatting>
  <conditionalFormatting sqref="H152:I152">
    <cfRule type="cellIs" dxfId="131" priority="148" operator="lessThan">
      <formula>0</formula>
    </cfRule>
  </conditionalFormatting>
  <conditionalFormatting sqref="H151:I151">
    <cfRule type="cellIs" dxfId="130" priority="147" operator="lessThan">
      <formula>0</formula>
    </cfRule>
  </conditionalFormatting>
  <conditionalFormatting sqref="H150:I150">
    <cfRule type="cellIs" dxfId="129" priority="146" operator="lessThan">
      <formula>0</formula>
    </cfRule>
  </conditionalFormatting>
  <conditionalFormatting sqref="H149:I149">
    <cfRule type="cellIs" dxfId="128" priority="145" operator="lessThan">
      <formula>0</formula>
    </cfRule>
  </conditionalFormatting>
  <conditionalFormatting sqref="H148:I148">
    <cfRule type="cellIs" dxfId="127" priority="144" operator="lessThan">
      <formula>0</formula>
    </cfRule>
  </conditionalFormatting>
  <conditionalFormatting sqref="H147:I147">
    <cfRule type="cellIs" dxfId="126" priority="143" operator="lessThan">
      <formula>0</formula>
    </cfRule>
  </conditionalFormatting>
  <conditionalFormatting sqref="H146:I146">
    <cfRule type="cellIs" dxfId="125" priority="142" operator="lessThan">
      <formula>0</formula>
    </cfRule>
  </conditionalFormatting>
  <conditionalFormatting sqref="H145:I145">
    <cfRule type="cellIs" dxfId="124" priority="141" operator="lessThan">
      <formula>0</formula>
    </cfRule>
  </conditionalFormatting>
  <conditionalFormatting sqref="H144:I144">
    <cfRule type="cellIs" dxfId="123" priority="140" operator="lessThan">
      <formula>0</formula>
    </cfRule>
  </conditionalFormatting>
  <conditionalFormatting sqref="H143:I143">
    <cfRule type="cellIs" dxfId="122" priority="139" operator="lessThan">
      <formula>0</formula>
    </cfRule>
  </conditionalFormatting>
  <conditionalFormatting sqref="H142:I142">
    <cfRule type="cellIs" dxfId="121" priority="138" operator="lessThan">
      <formula>0</formula>
    </cfRule>
  </conditionalFormatting>
  <conditionalFormatting sqref="H141:I141">
    <cfRule type="cellIs" dxfId="120" priority="137" operator="lessThan">
      <formula>0</formula>
    </cfRule>
  </conditionalFormatting>
  <conditionalFormatting sqref="H140:I140">
    <cfRule type="cellIs" dxfId="119" priority="136" operator="lessThan">
      <formula>0</formula>
    </cfRule>
  </conditionalFormatting>
  <conditionalFormatting sqref="H139:I139">
    <cfRule type="cellIs" dxfId="118" priority="135" operator="lessThan">
      <formula>0</formula>
    </cfRule>
  </conditionalFormatting>
  <conditionalFormatting sqref="H136:I138">
    <cfRule type="cellIs" dxfId="117" priority="134" operator="lessThan">
      <formula>0</formula>
    </cfRule>
  </conditionalFormatting>
  <conditionalFormatting sqref="H138:I138">
    <cfRule type="cellIs" dxfId="116" priority="133" operator="lessThan">
      <formula>0</formula>
    </cfRule>
  </conditionalFormatting>
  <conditionalFormatting sqref="H137:I137">
    <cfRule type="cellIs" dxfId="115" priority="132" operator="lessThan">
      <formula>0</formula>
    </cfRule>
  </conditionalFormatting>
  <conditionalFormatting sqref="I134">
    <cfRule type="cellIs" dxfId="114" priority="131" operator="lessThan">
      <formula>0</formula>
    </cfRule>
  </conditionalFormatting>
  <conditionalFormatting sqref="I133">
    <cfRule type="cellIs" dxfId="113" priority="130" operator="lessThan">
      <formula>0</formula>
    </cfRule>
  </conditionalFormatting>
  <conditionalFormatting sqref="I132">
    <cfRule type="cellIs" dxfId="112" priority="129" operator="lessThan">
      <formula>0</formula>
    </cfRule>
  </conditionalFormatting>
  <conditionalFormatting sqref="I127">
    <cfRule type="cellIs" dxfId="111" priority="128" operator="lessThan">
      <formula>0</formula>
    </cfRule>
  </conditionalFormatting>
  <conditionalFormatting sqref="H122:I123">
    <cfRule type="cellIs" dxfId="110" priority="127" operator="lessThan">
      <formula>0</formula>
    </cfRule>
  </conditionalFormatting>
  <conditionalFormatting sqref="H123:I123">
    <cfRule type="cellIs" dxfId="109" priority="126" operator="lessThan">
      <formula>0</formula>
    </cfRule>
  </conditionalFormatting>
  <conditionalFormatting sqref="H121:I121">
    <cfRule type="cellIs" dxfId="108" priority="125" operator="lessThan">
      <formula>0</formula>
    </cfRule>
  </conditionalFormatting>
  <conditionalFormatting sqref="H119:I120">
    <cfRule type="cellIs" dxfId="107" priority="124" operator="lessThan">
      <formula>0</formula>
    </cfRule>
  </conditionalFormatting>
  <conditionalFormatting sqref="H118:I118">
    <cfRule type="cellIs" dxfId="106" priority="123" operator="lessThan">
      <formula>0</formula>
    </cfRule>
  </conditionalFormatting>
  <conditionalFormatting sqref="H117:I117">
    <cfRule type="cellIs" dxfId="105" priority="122" operator="lessThan">
      <formula>0</formula>
    </cfRule>
  </conditionalFormatting>
  <conditionalFormatting sqref="H116:I116">
    <cfRule type="cellIs" dxfId="104" priority="121" operator="lessThan">
      <formula>0</formula>
    </cfRule>
  </conditionalFormatting>
  <conditionalFormatting sqref="H115:I115">
    <cfRule type="cellIs" dxfId="103" priority="120" operator="lessThan">
      <formula>0</formula>
    </cfRule>
  </conditionalFormatting>
  <conditionalFormatting sqref="H114:I114">
    <cfRule type="cellIs" dxfId="102" priority="119" operator="lessThan">
      <formula>0</formula>
    </cfRule>
  </conditionalFormatting>
  <conditionalFormatting sqref="H113:I113">
    <cfRule type="cellIs" dxfId="101" priority="118" operator="lessThan">
      <formula>0</formula>
    </cfRule>
  </conditionalFormatting>
  <conditionalFormatting sqref="H112:I112">
    <cfRule type="cellIs" dxfId="100" priority="117" operator="lessThan">
      <formula>0</formula>
    </cfRule>
  </conditionalFormatting>
  <conditionalFormatting sqref="H110:I111">
    <cfRule type="cellIs" dxfId="99" priority="116" operator="lessThan">
      <formula>0</formula>
    </cfRule>
  </conditionalFormatting>
  <conditionalFormatting sqref="H109:I109">
    <cfRule type="cellIs" dxfId="98" priority="115" operator="lessThan">
      <formula>0</formula>
    </cfRule>
  </conditionalFormatting>
  <conditionalFormatting sqref="H108:I108">
    <cfRule type="cellIs" dxfId="97" priority="114" operator="lessThan">
      <formula>0</formula>
    </cfRule>
  </conditionalFormatting>
  <conditionalFormatting sqref="H107:I107">
    <cfRule type="cellIs" dxfId="96" priority="113" operator="lessThan">
      <formula>0</formula>
    </cfRule>
  </conditionalFormatting>
  <conditionalFormatting sqref="H106:I106">
    <cfRule type="cellIs" dxfId="95" priority="112" operator="lessThan">
      <formula>0</formula>
    </cfRule>
  </conditionalFormatting>
  <conditionalFormatting sqref="H105:I105">
    <cfRule type="cellIs" dxfId="94" priority="111" operator="lessThan">
      <formula>0</formula>
    </cfRule>
  </conditionalFormatting>
  <conditionalFormatting sqref="H111:I111">
    <cfRule type="cellIs" dxfId="93" priority="110" operator="lessThan">
      <formula>0</formula>
    </cfRule>
  </conditionalFormatting>
  <conditionalFormatting sqref="H101:I103">
    <cfRule type="cellIs" dxfId="92" priority="109" operator="lessThan">
      <formula>0</formula>
    </cfRule>
  </conditionalFormatting>
  <conditionalFormatting sqref="H100:I100">
    <cfRule type="cellIs" dxfId="91" priority="108" operator="lessThan">
      <formula>0</formula>
    </cfRule>
  </conditionalFormatting>
  <conditionalFormatting sqref="H99:I99">
    <cfRule type="cellIs" dxfId="90" priority="107" operator="lessThan">
      <formula>0</formula>
    </cfRule>
  </conditionalFormatting>
  <conditionalFormatting sqref="H98:I98">
    <cfRule type="cellIs" dxfId="89" priority="106" operator="lessThan">
      <formula>0</formula>
    </cfRule>
  </conditionalFormatting>
  <conditionalFormatting sqref="H97:I97">
    <cfRule type="cellIs" dxfId="88" priority="105" operator="lessThan">
      <formula>0</formula>
    </cfRule>
  </conditionalFormatting>
  <conditionalFormatting sqref="H96:I96">
    <cfRule type="cellIs" dxfId="87" priority="104" operator="lessThan">
      <formula>0</formula>
    </cfRule>
  </conditionalFormatting>
  <conditionalFormatting sqref="H95:I95">
    <cfRule type="cellIs" dxfId="86" priority="103" operator="lessThan">
      <formula>0</formula>
    </cfRule>
  </conditionalFormatting>
  <conditionalFormatting sqref="H92:I93">
    <cfRule type="cellIs" dxfId="85" priority="102" operator="lessThan">
      <formula>0</formula>
    </cfRule>
  </conditionalFormatting>
  <conditionalFormatting sqref="H94:I94">
    <cfRule type="cellIs" dxfId="84" priority="101" operator="lessThan">
      <formula>0</formula>
    </cfRule>
  </conditionalFormatting>
  <conditionalFormatting sqref="H91:I91">
    <cfRule type="cellIs" dxfId="83" priority="100" operator="lessThan">
      <formula>0</formula>
    </cfRule>
  </conditionalFormatting>
  <conditionalFormatting sqref="H89:I89">
    <cfRule type="cellIs" dxfId="82" priority="98" operator="lessThan">
      <formula>0</formula>
    </cfRule>
  </conditionalFormatting>
  <conditionalFormatting sqref="H90:I90">
    <cfRule type="cellIs" dxfId="81" priority="97" operator="lessThan">
      <formula>0</formula>
    </cfRule>
  </conditionalFormatting>
  <conditionalFormatting sqref="H88:I88">
    <cfRule type="cellIs" dxfId="80" priority="96" operator="lessThan">
      <formula>0</formula>
    </cfRule>
  </conditionalFormatting>
  <conditionalFormatting sqref="H87:I87">
    <cfRule type="cellIs" dxfId="79" priority="95" operator="lessThan">
      <formula>0</formula>
    </cfRule>
  </conditionalFormatting>
  <conditionalFormatting sqref="H86:I86">
    <cfRule type="cellIs" dxfId="78" priority="94" operator="lessThan">
      <formula>0</formula>
    </cfRule>
  </conditionalFormatting>
  <conditionalFormatting sqref="H85:I85">
    <cfRule type="cellIs" dxfId="77" priority="93" operator="lessThan">
      <formula>0</formula>
    </cfRule>
  </conditionalFormatting>
  <conditionalFormatting sqref="H84:I84">
    <cfRule type="cellIs" dxfId="76" priority="92" operator="lessThan">
      <formula>0</formula>
    </cfRule>
  </conditionalFormatting>
  <conditionalFormatting sqref="H83:I83">
    <cfRule type="cellIs" dxfId="75" priority="91" operator="lessThan">
      <formula>0</formula>
    </cfRule>
  </conditionalFormatting>
  <conditionalFormatting sqref="H82:I82">
    <cfRule type="cellIs" dxfId="74" priority="90" operator="lessThan">
      <formula>0</formula>
    </cfRule>
  </conditionalFormatting>
  <conditionalFormatting sqref="H81:I81">
    <cfRule type="cellIs" dxfId="73" priority="89" operator="lessThan">
      <formula>0</formula>
    </cfRule>
  </conditionalFormatting>
  <conditionalFormatting sqref="H79:I80">
    <cfRule type="cellIs" dxfId="72" priority="88" operator="lessThan">
      <formula>0</formula>
    </cfRule>
  </conditionalFormatting>
  <conditionalFormatting sqref="H77:I77">
    <cfRule type="cellIs" dxfId="71" priority="86" operator="lessThan">
      <formula>0</formula>
    </cfRule>
  </conditionalFormatting>
  <conditionalFormatting sqref="H76:I76">
    <cfRule type="cellIs" dxfId="70" priority="85" operator="lessThan">
      <formula>0</formula>
    </cfRule>
  </conditionalFormatting>
  <conditionalFormatting sqref="H75:I75">
    <cfRule type="cellIs" dxfId="69" priority="84" operator="lessThan">
      <formula>0</formula>
    </cfRule>
  </conditionalFormatting>
  <conditionalFormatting sqref="H73:I73">
    <cfRule type="cellIs" dxfId="68" priority="83" operator="lessThan">
      <formula>0</formula>
    </cfRule>
  </conditionalFormatting>
  <conditionalFormatting sqref="H74:I74">
    <cfRule type="cellIs" dxfId="67" priority="82" operator="lessThan">
      <formula>0</formula>
    </cfRule>
  </conditionalFormatting>
  <conditionalFormatting sqref="H72:I72">
    <cfRule type="cellIs" dxfId="66" priority="81" operator="lessThan">
      <formula>0</formula>
    </cfRule>
  </conditionalFormatting>
  <conditionalFormatting sqref="H69:I71">
    <cfRule type="cellIs" dxfId="65" priority="80" operator="lessThan">
      <formula>0</formula>
    </cfRule>
  </conditionalFormatting>
  <conditionalFormatting sqref="H68:I70">
    <cfRule type="cellIs" dxfId="64" priority="78" operator="lessThan">
      <formula>0</formula>
    </cfRule>
  </conditionalFormatting>
  <conditionalFormatting sqref="H67:I67">
    <cfRule type="cellIs" dxfId="63" priority="77" operator="lessThan">
      <formula>0</formula>
    </cfRule>
  </conditionalFormatting>
  <conditionalFormatting sqref="H66:I66">
    <cfRule type="cellIs" dxfId="62" priority="76" operator="lessThan">
      <formula>0</formula>
    </cfRule>
  </conditionalFormatting>
  <conditionalFormatting sqref="H65:I65">
    <cfRule type="cellIs" dxfId="61" priority="75" operator="lessThan">
      <formula>0</formula>
    </cfRule>
  </conditionalFormatting>
  <conditionalFormatting sqref="H64:I64">
    <cfRule type="cellIs" dxfId="60" priority="73" operator="lessThan">
      <formula>0</formula>
    </cfRule>
  </conditionalFormatting>
  <conditionalFormatting sqref="H64:I64">
    <cfRule type="cellIs" dxfId="59" priority="72" operator="lessThan">
      <formula>0</formula>
    </cfRule>
  </conditionalFormatting>
  <conditionalFormatting sqref="H62:I62">
    <cfRule type="cellIs" dxfId="58" priority="70" operator="lessThan">
      <formula>0</formula>
    </cfRule>
  </conditionalFormatting>
  <conditionalFormatting sqref="H61:I61">
    <cfRule type="cellIs" dxfId="57" priority="69" operator="lessThan">
      <formula>0</formula>
    </cfRule>
  </conditionalFormatting>
  <conditionalFormatting sqref="H58:I60">
    <cfRule type="cellIs" dxfId="56" priority="68" operator="lessThan">
      <formula>0</formula>
    </cfRule>
  </conditionalFormatting>
  <conditionalFormatting sqref="H57:I57">
    <cfRule type="cellIs" dxfId="55" priority="67" operator="lessThan">
      <formula>0</formula>
    </cfRule>
  </conditionalFormatting>
  <conditionalFormatting sqref="H56:I56">
    <cfRule type="cellIs" dxfId="54" priority="66" operator="lessThan">
      <formula>0</formula>
    </cfRule>
  </conditionalFormatting>
  <conditionalFormatting sqref="H54:I54">
    <cfRule type="cellIs" dxfId="53" priority="63" operator="lessThan">
      <formula>0</formula>
    </cfRule>
  </conditionalFormatting>
  <conditionalFormatting sqref="H55:I55">
    <cfRule type="cellIs" dxfId="52" priority="62" operator="lessThan">
      <formula>0</formula>
    </cfRule>
  </conditionalFormatting>
  <conditionalFormatting sqref="H53:I53">
    <cfRule type="cellIs" dxfId="51" priority="58" operator="lessThan">
      <formula>0</formula>
    </cfRule>
  </conditionalFormatting>
  <conditionalFormatting sqref="H52:I52">
    <cfRule type="cellIs" dxfId="50" priority="57" operator="lessThan">
      <formula>0</formula>
    </cfRule>
  </conditionalFormatting>
  <conditionalFormatting sqref="H49:I49">
    <cfRule type="cellIs" dxfId="49" priority="53" operator="lessThan">
      <formula>0</formula>
    </cfRule>
  </conditionalFormatting>
  <conditionalFormatting sqref="H48:I48">
    <cfRule type="cellIs" dxfId="48" priority="52" operator="lessThan">
      <formula>0</formula>
    </cfRule>
  </conditionalFormatting>
  <conditionalFormatting sqref="H47:I47">
    <cfRule type="cellIs" dxfId="47" priority="51" operator="lessThan">
      <formula>0</formula>
    </cfRule>
  </conditionalFormatting>
  <conditionalFormatting sqref="H44:I44">
    <cfRule type="cellIs" dxfId="46" priority="50" operator="lessThan">
      <formula>0</formula>
    </cfRule>
  </conditionalFormatting>
  <conditionalFormatting sqref="H45:I45">
    <cfRule type="cellIs" dxfId="45" priority="49" operator="lessThan">
      <formula>0</formula>
    </cfRule>
  </conditionalFormatting>
  <conditionalFormatting sqref="H41:I42">
    <cfRule type="cellIs" dxfId="44" priority="47" operator="lessThan">
      <formula>0</formula>
    </cfRule>
  </conditionalFormatting>
  <conditionalFormatting sqref="H34:I34">
    <cfRule type="cellIs" dxfId="43" priority="44" operator="lessThan">
      <formula>0</formula>
    </cfRule>
  </conditionalFormatting>
  <conditionalFormatting sqref="H32:I32">
    <cfRule type="cellIs" dxfId="42" priority="41" operator="lessThan">
      <formula>0</formula>
    </cfRule>
  </conditionalFormatting>
  <conditionalFormatting sqref="H30:I30">
    <cfRule type="cellIs" dxfId="41" priority="40" operator="lessThan">
      <formula>0</formula>
    </cfRule>
  </conditionalFormatting>
  <conditionalFormatting sqref="H31:I31">
    <cfRule type="cellIs" dxfId="40" priority="39" operator="lessThan">
      <formula>0</formula>
    </cfRule>
  </conditionalFormatting>
  <conditionalFormatting sqref="H28:I28">
    <cfRule type="cellIs" dxfId="39" priority="37" operator="lessThan">
      <formula>0</formula>
    </cfRule>
  </conditionalFormatting>
  <conditionalFormatting sqref="H29:I29">
    <cfRule type="cellIs" dxfId="38" priority="36" operator="lessThan">
      <formula>0</formula>
    </cfRule>
  </conditionalFormatting>
  <conditionalFormatting sqref="H27">
    <cfRule type="cellIs" dxfId="37" priority="35" operator="lessThan">
      <formula>0</formula>
    </cfRule>
  </conditionalFormatting>
  <conditionalFormatting sqref="H26">
    <cfRule type="cellIs" dxfId="36" priority="34" operator="lessThan">
      <formula>0</formula>
    </cfRule>
  </conditionalFormatting>
  <conditionalFormatting sqref="H25">
    <cfRule type="cellIs" dxfId="35" priority="33" operator="lessThan">
      <formula>0</formula>
    </cfRule>
  </conditionalFormatting>
  <conditionalFormatting sqref="I25">
    <cfRule type="cellIs" dxfId="34" priority="32" operator="lessThan">
      <formula>0</formula>
    </cfRule>
  </conditionalFormatting>
  <conditionalFormatting sqref="H24">
    <cfRule type="cellIs" dxfId="33" priority="31" operator="lessThan">
      <formula>0</formula>
    </cfRule>
  </conditionalFormatting>
  <conditionalFormatting sqref="H23">
    <cfRule type="cellIs" dxfId="32" priority="30" operator="lessThan">
      <formula>0</formula>
    </cfRule>
  </conditionalFormatting>
  <conditionalFormatting sqref="H22">
    <cfRule type="cellIs" dxfId="31" priority="29" operator="lessThan">
      <formula>0</formula>
    </cfRule>
  </conditionalFormatting>
  <conditionalFormatting sqref="H21">
    <cfRule type="cellIs" dxfId="30" priority="28" operator="lessThan">
      <formula>0</formula>
    </cfRule>
  </conditionalFormatting>
  <conditionalFormatting sqref="H20">
    <cfRule type="cellIs" dxfId="29" priority="27" operator="lessThan">
      <formula>0</formula>
    </cfRule>
  </conditionalFormatting>
  <conditionalFormatting sqref="I20">
    <cfRule type="cellIs" dxfId="28" priority="26" operator="lessThan">
      <formula>0</formula>
    </cfRule>
  </conditionalFormatting>
  <conditionalFormatting sqref="I20">
    <cfRule type="cellIs" dxfId="27" priority="25" operator="lessThan">
      <formula>0</formula>
    </cfRule>
  </conditionalFormatting>
  <conditionalFormatting sqref="H19">
    <cfRule type="cellIs" dxfId="26" priority="24" operator="lessThan">
      <formula>0</formula>
    </cfRule>
  </conditionalFormatting>
  <conditionalFormatting sqref="H18">
    <cfRule type="cellIs" dxfId="25" priority="23" operator="lessThan">
      <formula>0</formula>
    </cfRule>
  </conditionalFormatting>
  <conditionalFormatting sqref="I18">
    <cfRule type="cellIs" dxfId="24" priority="22" operator="lessThan">
      <formula>0</formula>
    </cfRule>
  </conditionalFormatting>
  <conditionalFormatting sqref="I18">
    <cfRule type="cellIs" dxfId="23" priority="21" operator="lessThan">
      <formula>0</formula>
    </cfRule>
  </conditionalFormatting>
  <conditionalFormatting sqref="H17">
    <cfRule type="cellIs" dxfId="22" priority="20" operator="lessThan">
      <formula>0</formula>
    </cfRule>
  </conditionalFormatting>
  <conditionalFormatting sqref="H16">
    <cfRule type="cellIs" dxfId="21" priority="19" operator="lessThan">
      <formula>0</formula>
    </cfRule>
  </conditionalFormatting>
  <conditionalFormatting sqref="H15">
    <cfRule type="cellIs" dxfId="20" priority="18" operator="lessThan">
      <formula>0</formula>
    </cfRule>
  </conditionalFormatting>
  <conditionalFormatting sqref="I15">
    <cfRule type="cellIs" dxfId="19" priority="17" operator="lessThan">
      <formula>0</formula>
    </cfRule>
  </conditionalFormatting>
  <conditionalFormatting sqref="I15">
    <cfRule type="cellIs" dxfId="18" priority="16" operator="lessThan">
      <formula>0</formula>
    </cfRule>
  </conditionalFormatting>
  <conditionalFormatting sqref="H14">
    <cfRule type="cellIs" dxfId="17" priority="15" operator="lessThan">
      <formula>0</formula>
    </cfRule>
  </conditionalFormatting>
  <conditionalFormatting sqref="I14">
    <cfRule type="cellIs" dxfId="16" priority="14" operator="lessThan">
      <formula>0</formula>
    </cfRule>
  </conditionalFormatting>
  <conditionalFormatting sqref="I14">
    <cfRule type="cellIs" dxfId="15" priority="13" operator="lessThan">
      <formula>0</formula>
    </cfRule>
  </conditionalFormatting>
  <conditionalFormatting sqref="H13">
    <cfRule type="cellIs" dxfId="14" priority="12" operator="lessThan">
      <formula>0</formula>
    </cfRule>
  </conditionalFormatting>
  <conditionalFormatting sqref="H12">
    <cfRule type="cellIs" dxfId="13" priority="11" operator="lessThan">
      <formula>0</formula>
    </cfRule>
  </conditionalFormatting>
  <conditionalFormatting sqref="H11">
    <cfRule type="cellIs" dxfId="12" priority="10" operator="lessThan">
      <formula>0</formula>
    </cfRule>
  </conditionalFormatting>
  <conditionalFormatting sqref="I11">
    <cfRule type="cellIs" dxfId="11" priority="9" operator="lessThan">
      <formula>0</formula>
    </cfRule>
  </conditionalFormatting>
  <conditionalFormatting sqref="I11">
    <cfRule type="cellIs" dxfId="10" priority="8" operator="lessThan">
      <formula>0</formula>
    </cfRule>
  </conditionalFormatting>
  <conditionalFormatting sqref="H10">
    <cfRule type="cellIs" dxfId="9" priority="7" operator="lessThan">
      <formula>0</formula>
    </cfRule>
  </conditionalFormatting>
  <conditionalFormatting sqref="H9">
    <cfRule type="cellIs" dxfId="8" priority="6" operator="lessThan">
      <formula>0</formula>
    </cfRule>
  </conditionalFormatting>
  <conditionalFormatting sqref="H8">
    <cfRule type="cellIs" dxfId="7" priority="5" operator="lessThan">
      <formula>0</formula>
    </cfRule>
  </conditionalFormatting>
  <conditionalFormatting sqref="I8">
    <cfRule type="cellIs" dxfId="6" priority="4" operator="lessThan">
      <formula>0</formula>
    </cfRule>
  </conditionalFormatting>
  <conditionalFormatting sqref="I8">
    <cfRule type="cellIs" dxfId="5" priority="3" operator="lessThan">
      <formula>0</formula>
    </cfRule>
  </conditionalFormatting>
  <conditionalFormatting sqref="H7">
    <cfRule type="cellIs" dxfId="4" priority="2" operator="lessThan">
      <formula>0</formula>
    </cfRule>
  </conditionalFormatting>
  <conditionalFormatting sqref="H5">
    <cfRule type="cellIs" dxfId="3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C127:H127 H100:J100 H90:J90 J55" formula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1"/>
  <sheetViews>
    <sheetView workbookViewId="0">
      <selection activeCell="A3" sqref="A3"/>
    </sheetView>
  </sheetViews>
  <sheetFormatPr defaultRowHeight="15"/>
  <cols>
    <col min="1" max="1" width="11.85546875" bestFit="1" customWidth="1"/>
    <col min="2" max="2" width="18.5703125" customWidth="1"/>
    <col min="3" max="3" width="13.7109375" customWidth="1"/>
    <col min="4" max="4" width="13.7109375" style="34" customWidth="1"/>
    <col min="5" max="5" width="16.42578125" customWidth="1"/>
    <col min="6" max="6" width="16.5703125" customWidth="1"/>
    <col min="7" max="7" width="15.5703125" customWidth="1"/>
    <col min="8" max="8" width="13.140625" customWidth="1"/>
    <col min="9" max="9" width="17.5703125" customWidth="1"/>
    <col min="10" max="10" width="16.85546875" customWidth="1"/>
    <col min="11" max="11" width="15.7109375" customWidth="1"/>
  </cols>
  <sheetData>
    <row r="1" spans="1:11" s="14" customFormat="1" ht="93.75" customHeight="1">
      <c r="A1" s="111"/>
      <c r="B1" s="112"/>
      <c r="C1" s="112"/>
      <c r="D1" s="112"/>
      <c r="E1" s="112"/>
      <c r="F1" s="112"/>
      <c r="G1" s="112"/>
      <c r="H1" s="112"/>
      <c r="I1" s="112"/>
      <c r="J1" s="112"/>
      <c r="K1" s="112"/>
    </row>
    <row r="2" spans="1:11" s="14" customFormat="1" ht="24.75">
      <c r="A2" s="115" t="s">
        <v>111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</row>
    <row r="3" spans="1:11" s="14" customFormat="1">
      <c r="A3" s="1" t="s">
        <v>0</v>
      </c>
      <c r="B3" s="1" t="s">
        <v>1</v>
      </c>
      <c r="C3" s="1" t="s">
        <v>62</v>
      </c>
      <c r="D3" s="35" t="s">
        <v>313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314</v>
      </c>
      <c r="J3" s="1" t="s">
        <v>315</v>
      </c>
      <c r="K3" s="1" t="s">
        <v>7</v>
      </c>
    </row>
    <row r="4" spans="1:11" s="14" customFormat="1">
      <c r="A4" s="18"/>
      <c r="B4" s="18"/>
      <c r="C4" s="18"/>
      <c r="D4" s="18"/>
      <c r="E4" s="18"/>
      <c r="F4" s="18"/>
      <c r="G4" s="18"/>
      <c r="H4" s="18"/>
      <c r="I4" s="18"/>
      <c r="J4" s="18"/>
      <c r="K4" s="19"/>
    </row>
    <row r="5" spans="1:11" s="34" customFormat="1">
      <c r="A5" s="53">
        <v>43711</v>
      </c>
      <c r="B5" s="89" t="s">
        <v>155</v>
      </c>
      <c r="C5" s="89">
        <v>1100</v>
      </c>
      <c r="D5" s="89">
        <v>4</v>
      </c>
      <c r="E5" s="89" t="s">
        <v>33</v>
      </c>
      <c r="F5" s="89">
        <v>415</v>
      </c>
      <c r="G5" s="89">
        <v>412</v>
      </c>
      <c r="H5" s="89">
        <v>0</v>
      </c>
      <c r="I5" s="13">
        <f t="shared" ref="I5:I19" si="0">IF(E5="SELL", F5-G5, G5-F5)*(C5*D5)</f>
        <v>13200</v>
      </c>
      <c r="J5" s="18">
        <v>0</v>
      </c>
      <c r="K5" s="79">
        <f t="shared" ref="K5:K17" si="1">SUM(I5:J5)</f>
        <v>13200</v>
      </c>
    </row>
    <row r="6" spans="1:11" s="34" customFormat="1">
      <c r="A6" s="53">
        <v>43706</v>
      </c>
      <c r="B6" s="89" t="s">
        <v>193</v>
      </c>
      <c r="C6" s="89">
        <v>6200</v>
      </c>
      <c r="D6" s="89">
        <v>4</v>
      </c>
      <c r="E6" s="89" t="s">
        <v>33</v>
      </c>
      <c r="F6" s="105">
        <v>102</v>
      </c>
      <c r="G6" s="105">
        <v>101</v>
      </c>
      <c r="H6" s="105">
        <v>100</v>
      </c>
      <c r="I6" s="13">
        <f t="shared" si="0"/>
        <v>24800</v>
      </c>
      <c r="J6" s="40">
        <v>32000</v>
      </c>
      <c r="K6" s="79">
        <f t="shared" si="1"/>
        <v>56800</v>
      </c>
    </row>
    <row r="7" spans="1:11" s="34" customFormat="1">
      <c r="A7" s="53">
        <v>43705</v>
      </c>
      <c r="B7" s="89" t="s">
        <v>382</v>
      </c>
      <c r="C7" s="89">
        <v>2500</v>
      </c>
      <c r="D7" s="89">
        <v>4</v>
      </c>
      <c r="E7" s="89" t="s">
        <v>33</v>
      </c>
      <c r="F7" s="105">
        <v>371</v>
      </c>
      <c r="G7" s="105">
        <v>369</v>
      </c>
      <c r="H7" s="105">
        <v>365</v>
      </c>
      <c r="I7" s="8">
        <f t="shared" si="0"/>
        <v>20000</v>
      </c>
      <c r="J7" s="40">
        <v>32000</v>
      </c>
      <c r="K7" s="79">
        <f t="shared" si="1"/>
        <v>52000</v>
      </c>
    </row>
    <row r="8" spans="1:11" s="34" customFormat="1">
      <c r="A8" s="53">
        <v>43704</v>
      </c>
      <c r="B8" s="89" t="s">
        <v>382</v>
      </c>
      <c r="C8" s="89">
        <v>2500</v>
      </c>
      <c r="D8" s="89">
        <v>4</v>
      </c>
      <c r="E8" s="89" t="s">
        <v>33</v>
      </c>
      <c r="F8" s="105">
        <v>370</v>
      </c>
      <c r="G8" s="105">
        <v>368.55</v>
      </c>
      <c r="H8" s="105">
        <v>0</v>
      </c>
      <c r="I8" s="8">
        <f t="shared" si="0"/>
        <v>14499.999999999887</v>
      </c>
      <c r="J8" s="18">
        <v>0</v>
      </c>
      <c r="K8" s="79">
        <f t="shared" si="1"/>
        <v>14499.999999999887</v>
      </c>
    </row>
    <row r="9" spans="1:11" s="34" customFormat="1">
      <c r="A9" s="53">
        <v>43703</v>
      </c>
      <c r="B9" s="89" t="s">
        <v>377</v>
      </c>
      <c r="C9" s="89">
        <v>4000</v>
      </c>
      <c r="D9" s="89">
        <v>4</v>
      </c>
      <c r="E9" s="89" t="s">
        <v>33</v>
      </c>
      <c r="F9" s="105">
        <v>131</v>
      </c>
      <c r="G9" s="105">
        <v>130</v>
      </c>
      <c r="H9" s="105">
        <v>129</v>
      </c>
      <c r="I9" s="8">
        <f t="shared" si="0"/>
        <v>16000</v>
      </c>
      <c r="J9" s="40">
        <v>32000</v>
      </c>
      <c r="K9" s="79">
        <f t="shared" si="1"/>
        <v>48000</v>
      </c>
    </row>
    <row r="10" spans="1:11" s="34" customFormat="1">
      <c r="A10" s="53">
        <v>43700</v>
      </c>
      <c r="B10" s="89" t="s">
        <v>320</v>
      </c>
      <c r="C10" s="89">
        <v>6000</v>
      </c>
      <c r="D10" s="89">
        <v>4</v>
      </c>
      <c r="E10" s="89" t="s">
        <v>8</v>
      </c>
      <c r="F10" s="105">
        <v>94</v>
      </c>
      <c r="G10" s="105">
        <v>95</v>
      </c>
      <c r="H10" s="105">
        <v>96</v>
      </c>
      <c r="I10" s="8">
        <f t="shared" si="0"/>
        <v>24000</v>
      </c>
      <c r="J10" s="40">
        <v>32000</v>
      </c>
      <c r="K10" s="79">
        <f t="shared" si="1"/>
        <v>56000</v>
      </c>
    </row>
    <row r="11" spans="1:11" s="34" customFormat="1">
      <c r="A11" s="53">
        <v>43699</v>
      </c>
      <c r="B11" s="89" t="s">
        <v>206</v>
      </c>
      <c r="C11" s="89">
        <v>7000</v>
      </c>
      <c r="D11" s="89">
        <v>4</v>
      </c>
      <c r="E11" s="89" t="s">
        <v>33</v>
      </c>
      <c r="F11" s="105">
        <v>63</v>
      </c>
      <c r="G11" s="105">
        <v>62</v>
      </c>
      <c r="H11" s="105">
        <v>61</v>
      </c>
      <c r="I11" s="8">
        <f t="shared" si="0"/>
        <v>28000</v>
      </c>
      <c r="J11" s="40">
        <v>32000</v>
      </c>
      <c r="K11" s="79">
        <f t="shared" si="1"/>
        <v>60000</v>
      </c>
    </row>
    <row r="12" spans="1:11" s="34" customFormat="1">
      <c r="A12" s="53">
        <v>43698</v>
      </c>
      <c r="B12" s="89" t="s">
        <v>230</v>
      </c>
      <c r="C12" s="89">
        <v>3500</v>
      </c>
      <c r="D12" s="89">
        <v>4</v>
      </c>
      <c r="E12" s="89" t="s">
        <v>33</v>
      </c>
      <c r="F12" s="105">
        <v>252</v>
      </c>
      <c r="G12" s="105">
        <v>250</v>
      </c>
      <c r="H12" s="105">
        <v>0</v>
      </c>
      <c r="I12" s="8">
        <f t="shared" si="0"/>
        <v>28000</v>
      </c>
      <c r="J12" s="18">
        <v>0</v>
      </c>
      <c r="K12" s="79">
        <f t="shared" si="1"/>
        <v>28000</v>
      </c>
    </row>
    <row r="13" spans="1:11" s="34" customFormat="1">
      <c r="A13" s="53">
        <v>43698</v>
      </c>
      <c r="B13" s="89" t="s">
        <v>206</v>
      </c>
      <c r="C13" s="89">
        <v>7000</v>
      </c>
      <c r="D13" s="89">
        <v>4</v>
      </c>
      <c r="E13" s="89" t="s">
        <v>33</v>
      </c>
      <c r="F13" s="105">
        <v>65.5</v>
      </c>
      <c r="G13" s="105">
        <v>64.5</v>
      </c>
      <c r="H13" s="105">
        <v>63.5</v>
      </c>
      <c r="I13" s="8">
        <f t="shared" si="0"/>
        <v>28000</v>
      </c>
      <c r="J13" s="40">
        <v>32000</v>
      </c>
      <c r="K13" s="79">
        <f t="shared" si="1"/>
        <v>60000</v>
      </c>
    </row>
    <row r="14" spans="1:11" s="34" customFormat="1">
      <c r="A14" s="53">
        <v>43697</v>
      </c>
      <c r="B14" s="89" t="s">
        <v>206</v>
      </c>
      <c r="C14" s="89">
        <v>7000</v>
      </c>
      <c r="D14" s="89">
        <v>4</v>
      </c>
      <c r="E14" s="89" t="s">
        <v>33</v>
      </c>
      <c r="F14" s="105">
        <v>67</v>
      </c>
      <c r="G14" s="105">
        <v>66</v>
      </c>
      <c r="H14" s="105">
        <v>65</v>
      </c>
      <c r="I14" s="8">
        <f t="shared" si="0"/>
        <v>28000</v>
      </c>
      <c r="J14" s="40">
        <v>32000</v>
      </c>
      <c r="K14" s="79">
        <f t="shared" si="1"/>
        <v>60000</v>
      </c>
    </row>
    <row r="15" spans="1:11" s="34" customFormat="1">
      <c r="A15" s="53">
        <v>43696</v>
      </c>
      <c r="B15" s="89" t="s">
        <v>220</v>
      </c>
      <c r="C15" s="89">
        <v>5334</v>
      </c>
      <c r="D15" s="89">
        <v>4</v>
      </c>
      <c r="E15" s="89" t="s">
        <v>33</v>
      </c>
      <c r="F15" s="105">
        <v>129</v>
      </c>
      <c r="G15" s="105">
        <v>127.5</v>
      </c>
      <c r="H15" s="105">
        <v>0</v>
      </c>
      <c r="I15" s="8">
        <f t="shared" si="0"/>
        <v>32004</v>
      </c>
      <c r="J15" s="89">
        <v>0</v>
      </c>
      <c r="K15" s="79">
        <f t="shared" si="1"/>
        <v>32004</v>
      </c>
    </row>
    <row r="16" spans="1:11" s="34" customFormat="1">
      <c r="A16" s="53">
        <v>43693</v>
      </c>
      <c r="B16" s="89" t="s">
        <v>377</v>
      </c>
      <c r="C16" s="89">
        <v>4000</v>
      </c>
      <c r="D16" s="89">
        <v>4</v>
      </c>
      <c r="E16" s="89" t="s">
        <v>8</v>
      </c>
      <c r="F16" s="105">
        <v>130.5</v>
      </c>
      <c r="G16" s="105">
        <v>132</v>
      </c>
      <c r="H16" s="105">
        <v>134</v>
      </c>
      <c r="I16" s="8">
        <f t="shared" si="0"/>
        <v>24000</v>
      </c>
      <c r="J16" s="40">
        <v>32000</v>
      </c>
      <c r="K16" s="79">
        <f t="shared" si="1"/>
        <v>56000</v>
      </c>
    </row>
    <row r="17" spans="1:12" s="34" customFormat="1">
      <c r="A17" s="53">
        <v>43691</v>
      </c>
      <c r="B17" s="89" t="s">
        <v>221</v>
      </c>
      <c r="C17" s="89">
        <v>8000</v>
      </c>
      <c r="D17" s="89">
        <v>4</v>
      </c>
      <c r="E17" s="7" t="s">
        <v>33</v>
      </c>
      <c r="F17" s="105">
        <v>64</v>
      </c>
      <c r="G17" s="105">
        <v>63</v>
      </c>
      <c r="H17" s="105">
        <v>62</v>
      </c>
      <c r="I17" s="8">
        <f t="shared" si="0"/>
        <v>32000</v>
      </c>
      <c r="J17" s="40">
        <v>32000</v>
      </c>
      <c r="K17" s="79">
        <f t="shared" si="1"/>
        <v>64000</v>
      </c>
    </row>
    <row r="18" spans="1:12" s="34" customFormat="1">
      <c r="A18" s="53">
        <v>43690</v>
      </c>
      <c r="B18" s="89" t="s">
        <v>334</v>
      </c>
      <c r="C18" s="89">
        <v>2600</v>
      </c>
      <c r="D18" s="89">
        <v>4</v>
      </c>
      <c r="E18" s="89" t="s">
        <v>8</v>
      </c>
      <c r="F18" s="105">
        <v>394</v>
      </c>
      <c r="G18" s="105">
        <v>396</v>
      </c>
      <c r="H18" s="105">
        <v>0</v>
      </c>
      <c r="I18" s="8">
        <f t="shared" si="0"/>
        <v>20800</v>
      </c>
      <c r="J18" s="89">
        <v>0</v>
      </c>
      <c r="K18" s="79">
        <f t="shared" ref="K18:K19" si="2">SUM(I18:J18)</f>
        <v>20800</v>
      </c>
    </row>
    <row r="19" spans="1:12" s="34" customFormat="1">
      <c r="A19" s="53">
        <v>43686</v>
      </c>
      <c r="B19" s="5" t="s">
        <v>331</v>
      </c>
      <c r="C19" s="20">
        <v>3500</v>
      </c>
      <c r="D19" s="77">
        <v>4</v>
      </c>
      <c r="E19" s="17" t="s">
        <v>8</v>
      </c>
      <c r="F19" s="13">
        <v>181</v>
      </c>
      <c r="G19" s="13">
        <v>183</v>
      </c>
      <c r="H19" s="13">
        <v>0</v>
      </c>
      <c r="I19" s="8">
        <f t="shared" si="0"/>
        <v>28000</v>
      </c>
      <c r="J19" s="40">
        <v>0</v>
      </c>
      <c r="K19" s="79">
        <f t="shared" si="2"/>
        <v>28000</v>
      </c>
    </row>
    <row r="20" spans="1:12" s="34" customFormat="1">
      <c r="A20" s="53">
        <v>43685</v>
      </c>
      <c r="B20" s="5" t="s">
        <v>334</v>
      </c>
      <c r="C20" s="20">
        <v>2600</v>
      </c>
      <c r="D20" s="77">
        <v>4</v>
      </c>
      <c r="E20" s="17" t="s">
        <v>8</v>
      </c>
      <c r="F20" s="13">
        <v>384</v>
      </c>
      <c r="G20" s="13">
        <v>385</v>
      </c>
      <c r="H20" s="13">
        <v>0</v>
      </c>
      <c r="I20" s="8">
        <f t="shared" ref="I20" si="3">IF(E20="SELL", F20-G20, G20-F20)*(C20*D20)</f>
        <v>10400</v>
      </c>
      <c r="J20" s="40">
        <v>0</v>
      </c>
      <c r="K20" s="79">
        <f t="shared" ref="K20" si="4">SUM(I20:J20)</f>
        <v>10400</v>
      </c>
    </row>
    <row r="21" spans="1:12" s="34" customFormat="1">
      <c r="A21" s="53">
        <v>43684</v>
      </c>
      <c r="B21" s="5" t="s">
        <v>320</v>
      </c>
      <c r="C21" s="20">
        <v>6000</v>
      </c>
      <c r="D21" s="77">
        <v>4</v>
      </c>
      <c r="E21" s="17" t="s">
        <v>8</v>
      </c>
      <c r="F21" s="13">
        <v>94.5</v>
      </c>
      <c r="G21" s="13">
        <v>96</v>
      </c>
      <c r="H21" s="13">
        <v>0</v>
      </c>
      <c r="I21" s="8">
        <f t="shared" ref="I21" si="5">IF(E21="SELL", F21-G21, G21-F21)*(C21*D21)</f>
        <v>36000</v>
      </c>
      <c r="J21" s="40">
        <v>0</v>
      </c>
      <c r="K21" s="79">
        <f t="shared" ref="K21" si="6">SUM(I21:J21)</f>
        <v>36000</v>
      </c>
      <c r="L21" s="88"/>
    </row>
    <row r="22" spans="1:12" s="34" customFormat="1">
      <c r="A22" s="53">
        <v>43683</v>
      </c>
      <c r="B22" s="5" t="s">
        <v>178</v>
      </c>
      <c r="C22" s="20">
        <v>1200</v>
      </c>
      <c r="D22" s="77">
        <v>4</v>
      </c>
      <c r="E22" s="17" t="s">
        <v>8</v>
      </c>
      <c r="F22" s="13">
        <v>783</v>
      </c>
      <c r="G22" s="13">
        <v>778</v>
      </c>
      <c r="H22" s="13">
        <v>0</v>
      </c>
      <c r="I22" s="8">
        <f t="shared" ref="I22" si="7">IF(E22="SELL", F22-G22, G22-F22)*(C22*D22)</f>
        <v>-24000</v>
      </c>
      <c r="J22" s="40">
        <v>0</v>
      </c>
      <c r="K22" s="79">
        <f t="shared" ref="K22" si="8">SUM(I22:J22)</f>
        <v>-24000</v>
      </c>
    </row>
    <row r="23" spans="1:12" s="34" customFormat="1">
      <c r="A23" s="53">
        <v>43682</v>
      </c>
      <c r="B23" s="5" t="s">
        <v>149</v>
      </c>
      <c r="C23" s="20">
        <v>2500</v>
      </c>
      <c r="D23" s="77">
        <v>4</v>
      </c>
      <c r="E23" s="17" t="s">
        <v>8</v>
      </c>
      <c r="F23" s="13">
        <v>261.5</v>
      </c>
      <c r="G23" s="13">
        <v>262</v>
      </c>
      <c r="H23" s="13">
        <v>0</v>
      </c>
      <c r="I23" s="8">
        <f t="shared" ref="I23" si="9">IF(E23="SELL", F23-G23, G23-F23)*(C23*D23)</f>
        <v>5000</v>
      </c>
      <c r="J23" s="40">
        <v>0</v>
      </c>
      <c r="K23" s="79">
        <f t="shared" ref="K23" si="10">SUM(I23:J23)</f>
        <v>5000</v>
      </c>
    </row>
    <row r="24" spans="1:12" s="34" customFormat="1">
      <c r="A24" s="53">
        <v>43679</v>
      </c>
      <c r="B24" s="5" t="s">
        <v>344</v>
      </c>
      <c r="C24" s="20">
        <v>200</v>
      </c>
      <c r="D24" s="77">
        <v>4</v>
      </c>
      <c r="E24" s="17" t="s">
        <v>8</v>
      </c>
      <c r="F24" s="8">
        <v>2615</v>
      </c>
      <c r="G24" s="8">
        <v>2580</v>
      </c>
      <c r="H24" s="8">
        <v>0</v>
      </c>
      <c r="I24" s="8">
        <f t="shared" ref="I24" si="11">IF(E24="SELL", F24-G24, G24-F24)*(C24*D24)</f>
        <v>-28000</v>
      </c>
      <c r="J24" s="40">
        <v>0</v>
      </c>
      <c r="K24" s="79">
        <f t="shared" ref="K24" si="12">SUM(I24:J24)</f>
        <v>-28000</v>
      </c>
    </row>
    <row r="25" spans="1:12" s="34" customFormat="1">
      <c r="A25" s="53">
        <v>43679</v>
      </c>
      <c r="B25" s="5" t="s">
        <v>269</v>
      </c>
      <c r="C25" s="20">
        <v>3000</v>
      </c>
      <c r="D25" s="77">
        <v>4</v>
      </c>
      <c r="E25" s="17" t="s">
        <v>8</v>
      </c>
      <c r="F25" s="8">
        <v>318</v>
      </c>
      <c r="G25" s="8">
        <v>315</v>
      </c>
      <c r="H25" s="8">
        <v>0</v>
      </c>
      <c r="I25" s="8">
        <f t="shared" ref="I25" si="13">IF(E25="SELL", F25-G25, G25-F25)*(C25*D25)</f>
        <v>-36000</v>
      </c>
      <c r="J25" s="40">
        <v>0</v>
      </c>
      <c r="K25" s="79">
        <f t="shared" ref="K25" si="14">SUM(I25:J25)</f>
        <v>-36000</v>
      </c>
    </row>
    <row r="26" spans="1:12" s="34" customFormat="1">
      <c r="A26" s="53">
        <v>43678</v>
      </c>
      <c r="B26" s="5" t="s">
        <v>317</v>
      </c>
      <c r="C26" s="20">
        <v>1200</v>
      </c>
      <c r="D26" s="77">
        <v>4</v>
      </c>
      <c r="E26" s="17" t="s">
        <v>8</v>
      </c>
      <c r="F26" s="8">
        <v>677</v>
      </c>
      <c r="G26" s="8">
        <v>683</v>
      </c>
      <c r="H26" s="8">
        <v>0</v>
      </c>
      <c r="I26" s="8">
        <v>0</v>
      </c>
      <c r="J26" s="40">
        <v>0</v>
      </c>
      <c r="K26" s="3" t="s">
        <v>256</v>
      </c>
    </row>
    <row r="27" spans="1:12" s="34" customFormat="1">
      <c r="A27" s="33"/>
      <c r="B27" s="33"/>
      <c r="C27" s="33"/>
      <c r="D27" s="33"/>
      <c r="E27" s="33"/>
      <c r="F27" s="33"/>
      <c r="G27" s="33"/>
      <c r="H27" s="33"/>
      <c r="I27" s="33"/>
      <c r="J27" s="33"/>
      <c r="K27" s="59"/>
    </row>
    <row r="28" spans="1:12" s="34" customFormat="1">
      <c r="A28" s="53">
        <v>43677</v>
      </c>
      <c r="B28" s="5" t="s">
        <v>357</v>
      </c>
      <c r="C28" s="20">
        <v>250</v>
      </c>
      <c r="D28" s="77">
        <v>4</v>
      </c>
      <c r="E28" s="17" t="s">
        <v>8</v>
      </c>
      <c r="F28" s="8">
        <v>3215</v>
      </c>
      <c r="G28" s="8">
        <v>3245</v>
      </c>
      <c r="H28" s="8">
        <v>3275</v>
      </c>
      <c r="I28" s="8">
        <f t="shared" ref="I28:I29" si="15">IF(E28="SELL", F28-G28, G28-F28)*(C28*D28)</f>
        <v>30000</v>
      </c>
      <c r="J28" s="40">
        <f t="shared" ref="J28:J29" si="16">(H28-G28)*(C28*D28)</f>
        <v>30000</v>
      </c>
      <c r="K28" s="79">
        <f t="shared" ref="K28:K29" si="17">SUM(I28:J28)</f>
        <v>60000</v>
      </c>
    </row>
    <row r="29" spans="1:12" s="34" customFormat="1">
      <c r="A29" s="53">
        <v>43677</v>
      </c>
      <c r="B29" s="5" t="s">
        <v>348</v>
      </c>
      <c r="C29" s="20">
        <v>700</v>
      </c>
      <c r="D29" s="77">
        <v>4</v>
      </c>
      <c r="E29" s="17" t="s">
        <v>8</v>
      </c>
      <c r="F29" s="8">
        <v>795</v>
      </c>
      <c r="G29" s="8">
        <v>805</v>
      </c>
      <c r="H29" s="8">
        <v>820</v>
      </c>
      <c r="I29" s="8">
        <f t="shared" si="15"/>
        <v>28000</v>
      </c>
      <c r="J29" s="40">
        <f t="shared" si="16"/>
        <v>42000</v>
      </c>
      <c r="K29" s="79">
        <f t="shared" si="17"/>
        <v>70000</v>
      </c>
    </row>
    <row r="30" spans="1:12" s="34" customFormat="1">
      <c r="A30" s="53">
        <v>43676</v>
      </c>
      <c r="B30" s="5" t="s">
        <v>348</v>
      </c>
      <c r="C30" s="20">
        <v>700</v>
      </c>
      <c r="D30" s="77">
        <v>4</v>
      </c>
      <c r="E30" s="17" t="s">
        <v>33</v>
      </c>
      <c r="F30" s="8">
        <v>805</v>
      </c>
      <c r="G30" s="8">
        <v>795</v>
      </c>
      <c r="H30" s="8">
        <v>0</v>
      </c>
      <c r="I30" s="8">
        <f t="shared" ref="I30" si="18">IF(E30="SELL", F30-G30, G30-F30)*(C30*D30)</f>
        <v>28000</v>
      </c>
      <c r="J30" s="40">
        <v>0</v>
      </c>
      <c r="K30" s="79">
        <f t="shared" ref="K30" si="19">SUM(I30:J30)</f>
        <v>28000</v>
      </c>
    </row>
    <row r="31" spans="1:12" s="34" customFormat="1">
      <c r="A31" s="53">
        <v>43675</v>
      </c>
      <c r="B31" s="5" t="s">
        <v>149</v>
      </c>
      <c r="C31" s="20">
        <v>2500</v>
      </c>
      <c r="D31" s="77">
        <v>4</v>
      </c>
      <c r="E31" s="17" t="s">
        <v>8</v>
      </c>
      <c r="F31" s="8">
        <v>247</v>
      </c>
      <c r="G31" s="8">
        <v>249.5</v>
      </c>
      <c r="H31" s="8">
        <v>0</v>
      </c>
      <c r="I31" s="8">
        <f t="shared" ref="I31" si="20">IF(E31="SELL", F31-G31, G31-F31)*(C31*D31)</f>
        <v>25000</v>
      </c>
      <c r="J31" s="40">
        <v>0</v>
      </c>
      <c r="K31" s="79">
        <f t="shared" ref="K31" si="21">SUM(I31:J31)</f>
        <v>25000</v>
      </c>
    </row>
    <row r="32" spans="1:12" s="34" customFormat="1">
      <c r="A32" s="53">
        <v>43672</v>
      </c>
      <c r="B32" s="5" t="s">
        <v>348</v>
      </c>
      <c r="C32" s="20">
        <v>700</v>
      </c>
      <c r="D32" s="77">
        <v>4</v>
      </c>
      <c r="E32" s="17" t="s">
        <v>33</v>
      </c>
      <c r="F32" s="8">
        <v>830</v>
      </c>
      <c r="G32" s="8">
        <v>820</v>
      </c>
      <c r="H32" s="8">
        <v>0</v>
      </c>
      <c r="I32" s="8">
        <f t="shared" ref="I32:I33" si="22">IF(E32="SELL", F32-G32, G32-F32)*(C32*D32)</f>
        <v>28000</v>
      </c>
      <c r="J32" s="40">
        <v>0</v>
      </c>
      <c r="K32" s="79">
        <f t="shared" ref="K32:K33" si="23">SUM(I32:J32)</f>
        <v>28000</v>
      </c>
    </row>
    <row r="33" spans="1:11" s="34" customFormat="1">
      <c r="A33" s="53">
        <v>43671</v>
      </c>
      <c r="B33" s="5" t="s">
        <v>327</v>
      </c>
      <c r="C33" s="20">
        <v>1200</v>
      </c>
      <c r="D33" s="77">
        <v>4</v>
      </c>
      <c r="E33" s="17" t="s">
        <v>8</v>
      </c>
      <c r="F33" s="8">
        <v>430</v>
      </c>
      <c r="G33" s="8">
        <v>436</v>
      </c>
      <c r="H33" s="8">
        <v>0</v>
      </c>
      <c r="I33" s="8">
        <f t="shared" si="22"/>
        <v>28800</v>
      </c>
      <c r="J33" s="40">
        <v>0</v>
      </c>
      <c r="K33" s="79">
        <f t="shared" si="23"/>
        <v>28800</v>
      </c>
    </row>
    <row r="34" spans="1:11" s="34" customFormat="1">
      <c r="A34" s="53">
        <v>43671</v>
      </c>
      <c r="B34" s="5" t="s">
        <v>180</v>
      </c>
      <c r="C34" s="20">
        <v>500</v>
      </c>
      <c r="D34" s="77">
        <v>4</v>
      </c>
      <c r="E34" s="17" t="s">
        <v>8</v>
      </c>
      <c r="F34" s="8">
        <v>1160</v>
      </c>
      <c r="G34" s="8">
        <v>1175</v>
      </c>
      <c r="H34" s="8">
        <v>0</v>
      </c>
      <c r="I34" s="8">
        <f t="shared" ref="I34" si="24">IF(E34="SELL", F34-G34, G34-F34)*(C34*D34)</f>
        <v>30000</v>
      </c>
      <c r="J34" s="40">
        <v>0</v>
      </c>
      <c r="K34" s="79">
        <f t="shared" ref="K34" si="25">SUM(I34:J34)</f>
        <v>30000</v>
      </c>
    </row>
    <row r="35" spans="1:11" s="34" customFormat="1">
      <c r="A35" s="53">
        <v>43670</v>
      </c>
      <c r="B35" s="5" t="s">
        <v>310</v>
      </c>
      <c r="C35" s="20">
        <v>1250</v>
      </c>
      <c r="D35" s="77">
        <v>4</v>
      </c>
      <c r="E35" s="17" t="s">
        <v>33</v>
      </c>
      <c r="F35" s="8">
        <v>583</v>
      </c>
      <c r="G35" s="8">
        <v>577</v>
      </c>
      <c r="H35" s="8">
        <v>0</v>
      </c>
      <c r="I35" s="8">
        <f t="shared" ref="I35" si="26">IF(E35="SELL", F35-G35, G35-F35)*(C35*D35)</f>
        <v>30000</v>
      </c>
      <c r="J35" s="40">
        <v>0</v>
      </c>
      <c r="K35" s="79">
        <f t="shared" ref="K35" si="27">SUM(I35:J35)</f>
        <v>30000</v>
      </c>
    </row>
    <row r="36" spans="1:11" s="34" customFormat="1">
      <c r="A36" s="53">
        <v>43669</v>
      </c>
      <c r="B36" s="5" t="s">
        <v>103</v>
      </c>
      <c r="C36" s="20">
        <v>1300</v>
      </c>
      <c r="D36" s="77">
        <v>4</v>
      </c>
      <c r="E36" s="17" t="s">
        <v>8</v>
      </c>
      <c r="F36" s="8">
        <v>514</v>
      </c>
      <c r="G36" s="8">
        <v>520</v>
      </c>
      <c r="H36" s="8">
        <v>0</v>
      </c>
      <c r="I36" s="8">
        <f t="shared" ref="I36:I37" si="28">IF(E36="SELL", F36-G36, G36-F36)*(C36*D36)</f>
        <v>31200</v>
      </c>
      <c r="J36" s="40">
        <v>0</v>
      </c>
      <c r="K36" s="79">
        <f t="shared" ref="K36:K37" si="29">SUM(I36:J36)</f>
        <v>31200</v>
      </c>
    </row>
    <row r="37" spans="1:11" s="34" customFormat="1">
      <c r="A37" s="53">
        <v>43669</v>
      </c>
      <c r="B37" s="5" t="s">
        <v>264</v>
      </c>
      <c r="C37" s="20">
        <v>1400</v>
      </c>
      <c r="D37" s="77">
        <v>4</v>
      </c>
      <c r="E37" s="17" t="s">
        <v>33</v>
      </c>
      <c r="F37" s="8">
        <v>725</v>
      </c>
      <c r="G37" s="8">
        <v>720</v>
      </c>
      <c r="H37" s="8">
        <v>0</v>
      </c>
      <c r="I37" s="8">
        <f t="shared" si="28"/>
        <v>28000</v>
      </c>
      <c r="J37" s="40">
        <v>0</v>
      </c>
      <c r="K37" s="79">
        <f t="shared" si="29"/>
        <v>28000</v>
      </c>
    </row>
    <row r="38" spans="1:11" s="34" customFormat="1">
      <c r="A38" s="53">
        <v>43668</v>
      </c>
      <c r="B38" s="5" t="s">
        <v>350</v>
      </c>
      <c r="C38" s="20">
        <v>3399</v>
      </c>
      <c r="D38" s="77">
        <v>4</v>
      </c>
      <c r="E38" s="17" t="s">
        <v>8</v>
      </c>
      <c r="F38" s="8">
        <v>159.75</v>
      </c>
      <c r="G38" s="8">
        <v>161</v>
      </c>
      <c r="H38" s="8">
        <v>0</v>
      </c>
      <c r="I38" s="8">
        <f t="shared" ref="I38:I39" si="30">IF(E38="SELL", F38-G38, G38-F38)*(C38*D38)</f>
        <v>16995</v>
      </c>
      <c r="J38" s="40">
        <v>0</v>
      </c>
      <c r="K38" s="79">
        <f t="shared" ref="K38:K39" si="31">SUM(I38:J38)</f>
        <v>16995</v>
      </c>
    </row>
    <row r="39" spans="1:11" s="34" customFormat="1">
      <c r="A39" s="53">
        <v>43668</v>
      </c>
      <c r="B39" s="5" t="s">
        <v>349</v>
      </c>
      <c r="C39" s="20">
        <v>500</v>
      </c>
      <c r="D39" s="77">
        <v>4</v>
      </c>
      <c r="E39" s="17" t="s">
        <v>8</v>
      </c>
      <c r="F39" s="8">
        <v>1512</v>
      </c>
      <c r="G39" s="8">
        <v>1497</v>
      </c>
      <c r="H39" s="8">
        <v>0</v>
      </c>
      <c r="I39" s="8">
        <f t="shared" si="30"/>
        <v>-30000</v>
      </c>
      <c r="J39" s="40">
        <v>0</v>
      </c>
      <c r="K39" s="79">
        <f t="shared" si="31"/>
        <v>-30000</v>
      </c>
    </row>
    <row r="40" spans="1:11" s="34" customFormat="1">
      <c r="A40" s="53">
        <v>43665</v>
      </c>
      <c r="B40" s="5" t="s">
        <v>343</v>
      </c>
      <c r="C40" s="20">
        <v>6000</v>
      </c>
      <c r="D40" s="77">
        <v>4</v>
      </c>
      <c r="E40" s="17" t="s">
        <v>8</v>
      </c>
      <c r="F40" s="8">
        <v>148</v>
      </c>
      <c r="G40" s="8">
        <v>149.25</v>
      </c>
      <c r="H40" s="8">
        <v>0</v>
      </c>
      <c r="I40" s="8">
        <f t="shared" ref="I40:I41" si="32">IF(E40="SELL", F40-G40, G40-F40)*(C40*D40)</f>
        <v>30000</v>
      </c>
      <c r="J40" s="40">
        <v>0</v>
      </c>
      <c r="K40" s="79">
        <f t="shared" ref="K40:K41" si="33">SUM(I40:J40)</f>
        <v>30000</v>
      </c>
    </row>
    <row r="41" spans="1:11" s="34" customFormat="1">
      <c r="A41" s="53">
        <v>43665</v>
      </c>
      <c r="B41" s="5" t="s">
        <v>150</v>
      </c>
      <c r="C41" s="20">
        <v>500</v>
      </c>
      <c r="D41" s="77">
        <v>4</v>
      </c>
      <c r="E41" s="17" t="s">
        <v>8</v>
      </c>
      <c r="F41" s="8">
        <v>2320</v>
      </c>
      <c r="G41" s="8">
        <v>2305</v>
      </c>
      <c r="H41" s="8">
        <v>0</v>
      </c>
      <c r="I41" s="8">
        <f t="shared" si="32"/>
        <v>-30000</v>
      </c>
      <c r="J41" s="40">
        <v>0</v>
      </c>
      <c r="K41" s="79">
        <f t="shared" si="33"/>
        <v>-30000</v>
      </c>
    </row>
    <row r="42" spans="1:11" s="34" customFormat="1">
      <c r="A42" s="53">
        <v>43664</v>
      </c>
      <c r="B42" s="5" t="s">
        <v>348</v>
      </c>
      <c r="C42" s="20">
        <v>700</v>
      </c>
      <c r="D42" s="77">
        <v>4</v>
      </c>
      <c r="E42" s="17" t="s">
        <v>8</v>
      </c>
      <c r="F42" s="8">
        <v>850</v>
      </c>
      <c r="G42" s="8">
        <v>860</v>
      </c>
      <c r="H42" s="8">
        <v>0</v>
      </c>
      <c r="I42" s="8">
        <f t="shared" ref="I42" si="34">IF(E42="SELL", F42-G42, G42-F42)*(C42*D42)</f>
        <v>28000</v>
      </c>
      <c r="J42" s="40">
        <v>0</v>
      </c>
      <c r="K42" s="79">
        <f t="shared" ref="K42" si="35">SUM(I42:J42)</f>
        <v>28000</v>
      </c>
    </row>
    <row r="43" spans="1:11" s="34" customFormat="1">
      <c r="A43" s="53">
        <v>43664</v>
      </c>
      <c r="B43" s="5" t="s">
        <v>340</v>
      </c>
      <c r="C43" s="20">
        <v>1200</v>
      </c>
      <c r="D43" s="77">
        <v>4</v>
      </c>
      <c r="E43" s="17" t="s">
        <v>8</v>
      </c>
      <c r="F43" s="8">
        <v>427</v>
      </c>
      <c r="G43" s="8">
        <v>433</v>
      </c>
      <c r="H43" s="8">
        <v>0</v>
      </c>
      <c r="I43" s="8">
        <v>0</v>
      </c>
      <c r="J43" s="40">
        <v>0</v>
      </c>
      <c r="K43" s="3" t="s">
        <v>256</v>
      </c>
    </row>
    <row r="44" spans="1:11" s="34" customFormat="1">
      <c r="A44" s="53">
        <v>43663</v>
      </c>
      <c r="B44" s="5" t="s">
        <v>103</v>
      </c>
      <c r="C44" s="20">
        <v>1300</v>
      </c>
      <c r="D44" s="77">
        <v>4</v>
      </c>
      <c r="E44" s="17" t="s">
        <v>8</v>
      </c>
      <c r="F44" s="8">
        <v>575</v>
      </c>
      <c r="G44" s="8">
        <v>581</v>
      </c>
      <c r="H44" s="8">
        <v>0</v>
      </c>
      <c r="I44" s="8">
        <v>0</v>
      </c>
      <c r="J44" s="40">
        <v>0</v>
      </c>
      <c r="K44" s="3" t="s">
        <v>256</v>
      </c>
    </row>
    <row r="45" spans="1:11" s="34" customFormat="1">
      <c r="A45" s="53">
        <v>43663</v>
      </c>
      <c r="B45" s="5" t="s">
        <v>149</v>
      </c>
      <c r="C45" s="20">
        <v>2500</v>
      </c>
      <c r="D45" s="77">
        <v>4</v>
      </c>
      <c r="E45" s="17" t="s">
        <v>8</v>
      </c>
      <c r="F45" s="8">
        <v>278.5</v>
      </c>
      <c r="G45" s="8">
        <v>275.5</v>
      </c>
      <c r="H45" s="8">
        <v>0</v>
      </c>
      <c r="I45" s="8">
        <f t="shared" ref="I45:I46" si="36">IF(E45="SELL", F45-G45, G45-F45)*(C45*D45)</f>
        <v>-30000</v>
      </c>
      <c r="J45" s="40">
        <v>0</v>
      </c>
      <c r="K45" s="79">
        <f t="shared" ref="K45:K46" si="37">SUM(I45:J45)</f>
        <v>-30000</v>
      </c>
    </row>
    <row r="46" spans="1:11" s="34" customFormat="1">
      <c r="A46" s="53">
        <v>43663</v>
      </c>
      <c r="B46" s="5" t="s">
        <v>344</v>
      </c>
      <c r="C46" s="20">
        <v>200</v>
      </c>
      <c r="D46" s="77">
        <v>4</v>
      </c>
      <c r="E46" s="17" t="s">
        <v>8</v>
      </c>
      <c r="F46" s="8">
        <v>2795</v>
      </c>
      <c r="G46" s="8">
        <v>2810</v>
      </c>
      <c r="H46" s="8">
        <v>0</v>
      </c>
      <c r="I46" s="8">
        <f t="shared" si="36"/>
        <v>12000</v>
      </c>
      <c r="J46" s="40">
        <v>0</v>
      </c>
      <c r="K46" s="79">
        <f t="shared" si="37"/>
        <v>12000</v>
      </c>
    </row>
    <row r="47" spans="1:11" s="34" customFormat="1">
      <c r="A47" s="53">
        <v>43662</v>
      </c>
      <c r="B47" s="5" t="s">
        <v>221</v>
      </c>
      <c r="C47" s="20">
        <v>8000</v>
      </c>
      <c r="D47" s="77">
        <v>4</v>
      </c>
      <c r="E47" s="17" t="s">
        <v>8</v>
      </c>
      <c r="F47" s="8">
        <v>84.5</v>
      </c>
      <c r="G47" s="8">
        <v>85.25</v>
      </c>
      <c r="H47" s="8">
        <v>0</v>
      </c>
      <c r="I47" s="8">
        <f t="shared" ref="I47:I48" si="38">IF(E47="SELL", F47-G47, G47-F47)*(C47*D47)</f>
        <v>24000</v>
      </c>
      <c r="J47" s="40">
        <v>0</v>
      </c>
      <c r="K47" s="79">
        <f t="shared" ref="K47:K48" si="39">SUM(I47:J47)</f>
        <v>24000</v>
      </c>
    </row>
    <row r="48" spans="1:11" s="34" customFormat="1">
      <c r="A48" s="53">
        <v>43662</v>
      </c>
      <c r="B48" s="5" t="s">
        <v>261</v>
      </c>
      <c r="C48" s="20">
        <v>600</v>
      </c>
      <c r="D48" s="77">
        <v>4</v>
      </c>
      <c r="E48" s="17" t="s">
        <v>8</v>
      </c>
      <c r="F48" s="8">
        <v>1065</v>
      </c>
      <c r="G48" s="8">
        <v>1080</v>
      </c>
      <c r="H48" s="8">
        <v>0</v>
      </c>
      <c r="I48" s="8">
        <f t="shared" si="38"/>
        <v>36000</v>
      </c>
      <c r="J48" s="40">
        <v>0</v>
      </c>
      <c r="K48" s="79">
        <f t="shared" si="39"/>
        <v>36000</v>
      </c>
    </row>
    <row r="49" spans="1:11" s="34" customFormat="1">
      <c r="A49" s="53">
        <v>43662</v>
      </c>
      <c r="B49" s="5" t="s">
        <v>178</v>
      </c>
      <c r="C49" s="20">
        <v>1200</v>
      </c>
      <c r="D49" s="77">
        <v>4</v>
      </c>
      <c r="E49" s="17" t="s">
        <v>33</v>
      </c>
      <c r="F49" s="8">
        <v>781</v>
      </c>
      <c r="G49" s="8">
        <v>775</v>
      </c>
      <c r="H49" s="8">
        <v>0</v>
      </c>
      <c r="I49" s="8">
        <v>0</v>
      </c>
      <c r="J49" s="40">
        <v>0</v>
      </c>
      <c r="K49" s="3" t="s">
        <v>256</v>
      </c>
    </row>
    <row r="50" spans="1:11" s="34" customFormat="1">
      <c r="A50" s="53">
        <v>43661</v>
      </c>
      <c r="B50" s="5" t="s">
        <v>264</v>
      </c>
      <c r="C50" s="20">
        <v>1400</v>
      </c>
      <c r="D50" s="77">
        <v>4</v>
      </c>
      <c r="E50" s="17" t="s">
        <v>8</v>
      </c>
      <c r="F50" s="8">
        <v>749</v>
      </c>
      <c r="G50" s="8">
        <v>754</v>
      </c>
      <c r="H50" s="8">
        <v>0</v>
      </c>
      <c r="I50" s="8">
        <f t="shared" ref="I50" si="40">IF(E50="SELL", F50-G50, G50-F50)*(C50*D50)</f>
        <v>28000</v>
      </c>
      <c r="J50" s="40">
        <v>0</v>
      </c>
      <c r="K50" s="79">
        <f t="shared" ref="K50" si="41">SUM(I50:J50)</f>
        <v>28000</v>
      </c>
    </row>
    <row r="51" spans="1:11" s="34" customFormat="1">
      <c r="A51" s="53">
        <v>43658</v>
      </c>
      <c r="B51" s="5" t="s">
        <v>303</v>
      </c>
      <c r="C51" s="20">
        <v>1200</v>
      </c>
      <c r="D51" s="77">
        <v>4</v>
      </c>
      <c r="E51" s="17" t="s">
        <v>8</v>
      </c>
      <c r="F51" s="8">
        <v>642</v>
      </c>
      <c r="G51" s="8">
        <v>645.5</v>
      </c>
      <c r="H51" s="8">
        <v>0</v>
      </c>
      <c r="I51" s="8">
        <f t="shared" ref="I51" si="42">IF(E51="SELL", F51-G51, G51-F51)*(C51*D51)</f>
        <v>16800</v>
      </c>
      <c r="J51" s="40">
        <v>0</v>
      </c>
      <c r="K51" s="79">
        <f t="shared" ref="K51" si="43">SUM(I51:J51)</f>
        <v>16800</v>
      </c>
    </row>
    <row r="52" spans="1:11" s="34" customFormat="1">
      <c r="A52" s="53">
        <v>43657</v>
      </c>
      <c r="B52" s="5" t="s">
        <v>337</v>
      </c>
      <c r="C52" s="20">
        <v>1500</v>
      </c>
      <c r="D52" s="77">
        <v>4</v>
      </c>
      <c r="E52" s="17" t="s">
        <v>8</v>
      </c>
      <c r="F52" s="8">
        <v>615</v>
      </c>
      <c r="G52" s="8">
        <v>620</v>
      </c>
      <c r="H52" s="8">
        <v>0</v>
      </c>
      <c r="I52" s="8">
        <f t="shared" ref="I52" si="44">IF(E52="SELL", F52-G52, G52-F52)*(C52*D52)</f>
        <v>30000</v>
      </c>
      <c r="J52" s="40">
        <v>0</v>
      </c>
      <c r="K52" s="79">
        <f t="shared" ref="K52" si="45">SUM(I52:J52)</f>
        <v>30000</v>
      </c>
    </row>
    <row r="53" spans="1:11" s="34" customFormat="1">
      <c r="A53" s="53">
        <v>43656</v>
      </c>
      <c r="B53" s="5" t="s">
        <v>335</v>
      </c>
      <c r="C53" s="20">
        <v>250</v>
      </c>
      <c r="D53" s="77">
        <v>4</v>
      </c>
      <c r="E53" s="17" t="s">
        <v>8</v>
      </c>
      <c r="F53" s="8">
        <v>2115</v>
      </c>
      <c r="G53" s="8">
        <v>2130</v>
      </c>
      <c r="H53" s="8">
        <v>0</v>
      </c>
      <c r="I53" s="8">
        <f t="shared" ref="I53" si="46">IF(E53="SELL", F53-G53, G53-F53)*(C53*D53)</f>
        <v>15000</v>
      </c>
      <c r="J53" s="40">
        <v>0</v>
      </c>
      <c r="K53" s="79">
        <f t="shared" ref="K53" si="47">SUM(I53:J53)</f>
        <v>15000</v>
      </c>
    </row>
    <row r="54" spans="1:11" s="34" customFormat="1">
      <c r="A54" s="53">
        <v>43655</v>
      </c>
      <c r="B54" s="5" t="s">
        <v>334</v>
      </c>
      <c r="C54" s="20">
        <v>2600</v>
      </c>
      <c r="D54" s="77">
        <v>4</v>
      </c>
      <c r="E54" s="17" t="s">
        <v>8</v>
      </c>
      <c r="F54" s="8">
        <v>373</v>
      </c>
      <c r="G54" s="8">
        <v>376</v>
      </c>
      <c r="H54" s="8">
        <v>0</v>
      </c>
      <c r="I54" s="8">
        <f t="shared" ref="I54" si="48">IF(E54="SELL", F54-G54, G54-F54)*(C54*D54)</f>
        <v>31200</v>
      </c>
      <c r="J54" s="40">
        <v>0</v>
      </c>
      <c r="K54" s="79">
        <f t="shared" ref="K54" si="49">SUM(I54:J54)</f>
        <v>31200</v>
      </c>
    </row>
    <row r="55" spans="1:11" s="34" customFormat="1">
      <c r="A55" s="53">
        <v>43654</v>
      </c>
      <c r="B55" s="5" t="s">
        <v>257</v>
      </c>
      <c r="C55" s="20">
        <v>2667</v>
      </c>
      <c r="D55" s="77">
        <v>4</v>
      </c>
      <c r="E55" s="17" t="s">
        <v>8</v>
      </c>
      <c r="F55" s="8">
        <v>298</v>
      </c>
      <c r="G55" s="8">
        <v>301</v>
      </c>
      <c r="H55" s="8">
        <v>305</v>
      </c>
      <c r="I55" s="8">
        <f t="shared" ref="I55" si="50">IF(E55="SELL", F55-G55, G55-F55)*(C55*D55)</f>
        <v>32004</v>
      </c>
      <c r="J55" s="40">
        <f>(H55-G55)*(C55*D55)</f>
        <v>42672</v>
      </c>
      <c r="K55" s="79">
        <f t="shared" ref="K55" si="51">SUM(I55:J55)</f>
        <v>74676</v>
      </c>
    </row>
    <row r="56" spans="1:11" s="34" customFormat="1">
      <c r="A56" s="53">
        <v>43651</v>
      </c>
      <c r="B56" s="5" t="s">
        <v>332</v>
      </c>
      <c r="C56" s="20">
        <v>302</v>
      </c>
      <c r="D56" s="77">
        <v>4</v>
      </c>
      <c r="E56" s="17" t="s">
        <v>8</v>
      </c>
      <c r="F56" s="8">
        <v>1945</v>
      </c>
      <c r="G56" s="8">
        <v>1965</v>
      </c>
      <c r="H56" s="8">
        <v>1990</v>
      </c>
      <c r="I56" s="8">
        <f t="shared" ref="I56:I61" si="52">IF(E56="SELL", F56-G56, G56-F56)*(C56*D56)</f>
        <v>24160</v>
      </c>
      <c r="J56" s="40">
        <f>(H56-G56)*(C56*D56)</f>
        <v>30200</v>
      </c>
      <c r="K56" s="79">
        <f t="shared" ref="K56:K61" si="53">SUM(I56:J56)</f>
        <v>54360</v>
      </c>
    </row>
    <row r="57" spans="1:11" s="34" customFormat="1">
      <c r="A57" s="53">
        <v>43650</v>
      </c>
      <c r="B57" s="5" t="s">
        <v>327</v>
      </c>
      <c r="C57" s="20">
        <v>1200</v>
      </c>
      <c r="D57" s="77">
        <v>4</v>
      </c>
      <c r="E57" s="17" t="s">
        <v>8</v>
      </c>
      <c r="F57" s="8">
        <v>471</v>
      </c>
      <c r="G57" s="8">
        <v>477</v>
      </c>
      <c r="H57" s="8">
        <v>0</v>
      </c>
      <c r="I57" s="8">
        <f t="shared" si="52"/>
        <v>28800</v>
      </c>
      <c r="J57" s="40">
        <v>0</v>
      </c>
      <c r="K57" s="79">
        <f t="shared" si="53"/>
        <v>28800</v>
      </c>
    </row>
    <row r="58" spans="1:11" s="34" customFormat="1">
      <c r="A58" s="53">
        <v>43649</v>
      </c>
      <c r="B58" s="5" t="s">
        <v>263</v>
      </c>
      <c r="C58" s="20">
        <v>400</v>
      </c>
      <c r="D58" s="77">
        <v>4</v>
      </c>
      <c r="E58" s="17" t="s">
        <v>8</v>
      </c>
      <c r="F58" s="8">
        <v>1700</v>
      </c>
      <c r="G58" s="8">
        <v>1705</v>
      </c>
      <c r="H58" s="8">
        <v>0</v>
      </c>
      <c r="I58" s="8">
        <f t="shared" si="52"/>
        <v>8000</v>
      </c>
      <c r="J58" s="40">
        <v>0</v>
      </c>
      <c r="K58" s="79">
        <f t="shared" si="53"/>
        <v>8000</v>
      </c>
    </row>
    <row r="59" spans="1:11" s="34" customFormat="1">
      <c r="A59" s="53">
        <v>43648</v>
      </c>
      <c r="B59" s="5" t="s">
        <v>103</v>
      </c>
      <c r="C59" s="20">
        <v>1300</v>
      </c>
      <c r="D59" s="77">
        <v>4</v>
      </c>
      <c r="E59" s="17" t="s">
        <v>8</v>
      </c>
      <c r="F59" s="8">
        <v>585</v>
      </c>
      <c r="G59" s="8">
        <v>591</v>
      </c>
      <c r="H59" s="8">
        <v>601</v>
      </c>
      <c r="I59" s="8">
        <f t="shared" si="52"/>
        <v>31200</v>
      </c>
      <c r="J59" s="40">
        <f>(H59-G59)*(C59*D59)</f>
        <v>52000</v>
      </c>
      <c r="K59" s="79">
        <f t="shared" si="53"/>
        <v>83200</v>
      </c>
    </row>
    <row r="60" spans="1:11" s="34" customFormat="1">
      <c r="A60" s="53">
        <v>43647</v>
      </c>
      <c r="B60" s="5" t="s">
        <v>324</v>
      </c>
      <c r="C60" s="20">
        <v>1100</v>
      </c>
      <c r="D60" s="77">
        <v>4</v>
      </c>
      <c r="E60" s="17" t="s">
        <v>8</v>
      </c>
      <c r="F60" s="8">
        <v>407</v>
      </c>
      <c r="G60" s="8">
        <v>409</v>
      </c>
      <c r="H60" s="8">
        <v>0</v>
      </c>
      <c r="I60" s="8">
        <f t="shared" si="52"/>
        <v>8800</v>
      </c>
      <c r="J60" s="40">
        <v>0</v>
      </c>
      <c r="K60" s="79">
        <f t="shared" si="53"/>
        <v>8800</v>
      </c>
    </row>
    <row r="61" spans="1:11" s="34" customFormat="1">
      <c r="A61" s="53">
        <v>43647</v>
      </c>
      <c r="B61" s="5" t="s">
        <v>295</v>
      </c>
      <c r="C61" s="20">
        <v>700</v>
      </c>
      <c r="D61" s="77">
        <v>4</v>
      </c>
      <c r="E61" s="17" t="s">
        <v>8</v>
      </c>
      <c r="F61" s="8">
        <v>628</v>
      </c>
      <c r="G61" s="8">
        <v>631</v>
      </c>
      <c r="H61" s="8">
        <v>0</v>
      </c>
      <c r="I61" s="8">
        <f t="shared" si="52"/>
        <v>8400</v>
      </c>
      <c r="J61" s="40">
        <v>0</v>
      </c>
      <c r="K61" s="79">
        <f t="shared" si="53"/>
        <v>8400</v>
      </c>
    </row>
    <row r="62" spans="1:11" s="34" customForma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59"/>
    </row>
    <row r="63" spans="1:11" s="34" customFormat="1">
      <c r="A63" s="53">
        <v>43644</v>
      </c>
      <c r="B63" s="5" t="s">
        <v>11</v>
      </c>
      <c r="C63" s="20">
        <v>400</v>
      </c>
      <c r="D63" s="77">
        <v>4</v>
      </c>
      <c r="E63" s="17" t="s">
        <v>8</v>
      </c>
      <c r="F63" s="8">
        <v>1670</v>
      </c>
      <c r="G63" s="8">
        <v>1685</v>
      </c>
      <c r="H63" s="8">
        <v>0</v>
      </c>
      <c r="I63" s="8">
        <f>IF(E63="SELL", F63-G63, G63-F63)*(C63*D63)</f>
        <v>24000</v>
      </c>
      <c r="J63" s="40">
        <v>0</v>
      </c>
      <c r="K63" s="79">
        <f>SUM(I63:J63)</f>
        <v>24000</v>
      </c>
    </row>
    <row r="64" spans="1:11" s="34" customFormat="1">
      <c r="A64" s="53">
        <v>43643</v>
      </c>
      <c r="B64" s="5" t="s">
        <v>149</v>
      </c>
      <c r="C64" s="20">
        <v>2500</v>
      </c>
      <c r="D64" s="77">
        <v>4</v>
      </c>
      <c r="E64" s="17" t="s">
        <v>8</v>
      </c>
      <c r="F64" s="8">
        <v>280</v>
      </c>
      <c r="G64" s="8">
        <v>282.5</v>
      </c>
      <c r="H64" s="8">
        <v>285.5</v>
      </c>
      <c r="I64" s="8">
        <f>IF(E64="SELL", F64-G64, G64-F64)*(C64*D64)</f>
        <v>25000</v>
      </c>
      <c r="J64" s="40">
        <f>(H64-G64)*(C64*D64)</f>
        <v>30000</v>
      </c>
      <c r="K64" s="79">
        <f>SUM(I64:J64)</f>
        <v>55000</v>
      </c>
    </row>
    <row r="65" spans="1:11" s="34" customFormat="1">
      <c r="A65" s="53">
        <v>43642</v>
      </c>
      <c r="B65" s="5" t="s">
        <v>103</v>
      </c>
      <c r="C65" s="20">
        <v>1300</v>
      </c>
      <c r="D65" s="77">
        <v>4</v>
      </c>
      <c r="E65" s="17" t="s">
        <v>8</v>
      </c>
      <c r="F65" s="8">
        <v>585</v>
      </c>
      <c r="G65" s="8">
        <v>587</v>
      </c>
      <c r="H65" s="8">
        <v>0</v>
      </c>
      <c r="I65" s="8">
        <f t="shared" ref="I65:I66" si="54">IF(E65="SELL", F65-G65, G65-F65)*(C65*D65)</f>
        <v>10400</v>
      </c>
      <c r="J65" s="40">
        <v>0</v>
      </c>
      <c r="K65" s="79">
        <f t="shared" ref="K65:K66" si="55">SUM(I65:J65)</f>
        <v>10400</v>
      </c>
    </row>
    <row r="66" spans="1:11" s="34" customFormat="1">
      <c r="A66" s="53">
        <v>43642</v>
      </c>
      <c r="B66" s="5" t="s">
        <v>318</v>
      </c>
      <c r="C66" s="20">
        <v>2750</v>
      </c>
      <c r="D66" s="77">
        <v>4</v>
      </c>
      <c r="E66" s="17" t="s">
        <v>8</v>
      </c>
      <c r="F66" s="8">
        <v>313.5</v>
      </c>
      <c r="G66" s="8">
        <v>315</v>
      </c>
      <c r="H66" s="8">
        <v>0</v>
      </c>
      <c r="I66" s="8">
        <f t="shared" si="54"/>
        <v>16500</v>
      </c>
      <c r="J66" s="40">
        <v>0</v>
      </c>
      <c r="K66" s="79">
        <f t="shared" si="55"/>
        <v>16500</v>
      </c>
    </row>
    <row r="67" spans="1:11" s="34" customFormat="1">
      <c r="A67" s="53">
        <v>43641</v>
      </c>
      <c r="B67" s="5" t="s">
        <v>317</v>
      </c>
      <c r="C67" s="20">
        <v>1200</v>
      </c>
      <c r="D67" s="77">
        <v>4</v>
      </c>
      <c r="E67" s="17" t="s">
        <v>8</v>
      </c>
      <c r="F67" s="8">
        <v>764</v>
      </c>
      <c r="G67" s="8">
        <v>770</v>
      </c>
      <c r="H67" s="8">
        <v>780</v>
      </c>
      <c r="I67" s="8">
        <f>IF(E67="SELL", F67-G67, G67-F67)*(C67*D67)</f>
        <v>28800</v>
      </c>
      <c r="J67" s="40">
        <f>(H67-G67)*(C67*D67)</f>
        <v>48000</v>
      </c>
      <c r="K67" s="79">
        <f>SUM(I67:J67)</f>
        <v>76800</v>
      </c>
    </row>
    <row r="68" spans="1:11" s="34" customFormat="1">
      <c r="A68" s="53">
        <v>43640</v>
      </c>
      <c r="B68" s="5" t="s">
        <v>236</v>
      </c>
      <c r="C68" s="20">
        <v>600</v>
      </c>
      <c r="D68" s="77">
        <v>4</v>
      </c>
      <c r="E68" s="17" t="s">
        <v>8</v>
      </c>
      <c r="F68" s="8">
        <v>900</v>
      </c>
      <c r="G68" s="8">
        <v>912</v>
      </c>
      <c r="H68" s="8">
        <v>927</v>
      </c>
      <c r="I68" s="8">
        <f>IF(E68="SELL", F68-G68, G68-F68)*(C68*D68)</f>
        <v>28800</v>
      </c>
      <c r="J68" s="40">
        <f>(H68-G68)*(C68*D68)</f>
        <v>36000</v>
      </c>
      <c r="K68" s="79">
        <f>SUM(I68:J68)</f>
        <v>64800</v>
      </c>
    </row>
    <row r="69" spans="1:11" s="34" customFormat="1">
      <c r="A69" s="53">
        <v>43637</v>
      </c>
      <c r="B69" s="5" t="s">
        <v>310</v>
      </c>
      <c r="C69" s="20">
        <v>1250</v>
      </c>
      <c r="D69" s="77">
        <v>4</v>
      </c>
      <c r="E69" s="17" t="s">
        <v>8</v>
      </c>
      <c r="F69" s="8">
        <v>544</v>
      </c>
      <c r="G69" s="8">
        <v>550</v>
      </c>
      <c r="H69" s="8">
        <v>560</v>
      </c>
      <c r="I69" s="8">
        <f t="shared" ref="I69:I89" si="56">IF(E69="SELL", F69-G69, G69-F69)*(C69*D69)</f>
        <v>30000</v>
      </c>
      <c r="J69" s="40">
        <f t="shared" ref="J69" si="57">(H69-G69)*(C69*D69)</f>
        <v>50000</v>
      </c>
      <c r="K69" s="79">
        <f t="shared" ref="K69:K78" si="58">SUM(I69:J69)</f>
        <v>80000</v>
      </c>
    </row>
    <row r="70" spans="1:11" s="34" customFormat="1">
      <c r="A70" s="53">
        <v>43636</v>
      </c>
      <c r="B70" s="5" t="s">
        <v>305</v>
      </c>
      <c r="C70" s="20">
        <v>800</v>
      </c>
      <c r="D70" s="77">
        <v>4</v>
      </c>
      <c r="E70" s="17" t="s">
        <v>8</v>
      </c>
      <c r="F70" s="8">
        <v>748</v>
      </c>
      <c r="G70" s="13">
        <v>756</v>
      </c>
      <c r="H70" s="8" t="s">
        <v>21</v>
      </c>
      <c r="I70" s="8">
        <f t="shared" si="56"/>
        <v>25600</v>
      </c>
      <c r="J70" s="40">
        <v>0</v>
      </c>
      <c r="K70" s="79">
        <f t="shared" si="58"/>
        <v>25600</v>
      </c>
    </row>
    <row r="71" spans="1:11" s="34" customFormat="1">
      <c r="A71" s="53">
        <v>43635</v>
      </c>
      <c r="B71" s="5" t="s">
        <v>303</v>
      </c>
      <c r="C71" s="20">
        <v>1200</v>
      </c>
      <c r="D71" s="77">
        <v>4</v>
      </c>
      <c r="E71" s="17" t="s">
        <v>8</v>
      </c>
      <c r="F71" s="8">
        <v>623</v>
      </c>
      <c r="G71" s="13">
        <v>629</v>
      </c>
      <c r="H71" s="8" t="s">
        <v>21</v>
      </c>
      <c r="I71" s="8">
        <f t="shared" si="56"/>
        <v>28800</v>
      </c>
      <c r="J71" s="40">
        <v>0</v>
      </c>
      <c r="K71" s="79">
        <f t="shared" si="58"/>
        <v>28800</v>
      </c>
    </row>
    <row r="72" spans="1:11" s="34" customFormat="1">
      <c r="A72" s="53">
        <v>43634</v>
      </c>
      <c r="B72" s="5" t="s">
        <v>189</v>
      </c>
      <c r="C72" s="20">
        <v>800</v>
      </c>
      <c r="D72" s="77">
        <v>4</v>
      </c>
      <c r="E72" s="17" t="s">
        <v>8</v>
      </c>
      <c r="F72" s="8">
        <v>785</v>
      </c>
      <c r="G72" s="13">
        <v>775</v>
      </c>
      <c r="H72" s="8" t="s">
        <v>21</v>
      </c>
      <c r="I72" s="8">
        <f t="shared" si="56"/>
        <v>-32000</v>
      </c>
      <c r="J72" s="40">
        <v>0</v>
      </c>
      <c r="K72" s="79">
        <f t="shared" si="58"/>
        <v>-32000</v>
      </c>
    </row>
    <row r="73" spans="1:11" s="34" customFormat="1">
      <c r="A73" s="53">
        <v>43634</v>
      </c>
      <c r="B73" s="5" t="s">
        <v>113</v>
      </c>
      <c r="C73" s="20">
        <v>3000</v>
      </c>
      <c r="D73" s="77">
        <v>4</v>
      </c>
      <c r="E73" s="17" t="s">
        <v>8</v>
      </c>
      <c r="F73" s="8">
        <v>236.5</v>
      </c>
      <c r="G73" s="13">
        <v>239</v>
      </c>
      <c r="H73" s="8" t="s">
        <v>21</v>
      </c>
      <c r="I73" s="8">
        <f t="shared" si="56"/>
        <v>30000</v>
      </c>
      <c r="J73" s="40">
        <v>0</v>
      </c>
      <c r="K73" s="79">
        <f t="shared" si="58"/>
        <v>30000</v>
      </c>
    </row>
    <row r="74" spans="1:11" s="34" customFormat="1">
      <c r="A74" s="53">
        <v>43633</v>
      </c>
      <c r="B74" s="5" t="s">
        <v>302</v>
      </c>
      <c r="C74" s="20">
        <v>600</v>
      </c>
      <c r="D74" s="77">
        <v>4</v>
      </c>
      <c r="E74" s="17" t="s">
        <v>8</v>
      </c>
      <c r="F74" s="8">
        <v>865</v>
      </c>
      <c r="G74" s="13">
        <v>880</v>
      </c>
      <c r="H74" s="8" t="s">
        <v>21</v>
      </c>
      <c r="I74" s="8">
        <f t="shared" si="56"/>
        <v>36000</v>
      </c>
      <c r="J74" s="40">
        <v>0</v>
      </c>
      <c r="K74" s="79">
        <f t="shared" si="58"/>
        <v>36000</v>
      </c>
    </row>
    <row r="75" spans="1:11" s="34" customFormat="1">
      <c r="A75" s="53">
        <v>43630</v>
      </c>
      <c r="B75" s="5" t="s">
        <v>149</v>
      </c>
      <c r="C75" s="20">
        <v>2500</v>
      </c>
      <c r="D75" s="77">
        <v>4</v>
      </c>
      <c r="E75" s="17" t="s">
        <v>8</v>
      </c>
      <c r="F75" s="8">
        <v>296</v>
      </c>
      <c r="G75" s="13">
        <v>294</v>
      </c>
      <c r="H75" s="8" t="s">
        <v>21</v>
      </c>
      <c r="I75" s="8">
        <f t="shared" si="56"/>
        <v>-20000</v>
      </c>
      <c r="J75" s="40">
        <v>0</v>
      </c>
      <c r="K75" s="79">
        <f t="shared" si="58"/>
        <v>-20000</v>
      </c>
    </row>
    <row r="76" spans="1:11" s="34" customFormat="1">
      <c r="A76" s="53">
        <v>43630</v>
      </c>
      <c r="B76" s="5" t="s">
        <v>246</v>
      </c>
      <c r="C76" s="20">
        <v>1000</v>
      </c>
      <c r="D76" s="77">
        <v>4</v>
      </c>
      <c r="E76" s="17" t="s">
        <v>8</v>
      </c>
      <c r="F76" s="8">
        <v>783</v>
      </c>
      <c r="G76" s="13">
        <v>784</v>
      </c>
      <c r="H76" s="8" t="s">
        <v>21</v>
      </c>
      <c r="I76" s="8">
        <f t="shared" si="56"/>
        <v>4000</v>
      </c>
      <c r="J76" s="40">
        <v>0</v>
      </c>
      <c r="K76" s="79">
        <f t="shared" si="58"/>
        <v>4000</v>
      </c>
    </row>
    <row r="77" spans="1:11" s="34" customFormat="1">
      <c r="A77" s="53">
        <v>43630</v>
      </c>
      <c r="B77" s="5" t="s">
        <v>190</v>
      </c>
      <c r="C77" s="20">
        <v>1400</v>
      </c>
      <c r="D77" s="77">
        <v>4</v>
      </c>
      <c r="E77" s="17" t="s">
        <v>8</v>
      </c>
      <c r="F77" s="8">
        <v>713</v>
      </c>
      <c r="G77" s="13">
        <v>715</v>
      </c>
      <c r="H77" s="8" t="s">
        <v>21</v>
      </c>
      <c r="I77" s="8">
        <f t="shared" si="56"/>
        <v>11200</v>
      </c>
      <c r="J77" s="40">
        <v>0</v>
      </c>
      <c r="K77" s="79">
        <f t="shared" si="58"/>
        <v>11200</v>
      </c>
    </row>
    <row r="78" spans="1:11" s="34" customFormat="1">
      <c r="A78" s="53">
        <v>43629</v>
      </c>
      <c r="B78" s="5" t="s">
        <v>243</v>
      </c>
      <c r="C78" s="20">
        <v>12000</v>
      </c>
      <c r="D78" s="77">
        <v>4</v>
      </c>
      <c r="E78" s="17" t="s">
        <v>8</v>
      </c>
      <c r="F78" s="8">
        <v>51.5</v>
      </c>
      <c r="G78" s="13">
        <v>51.75</v>
      </c>
      <c r="H78" s="8" t="s">
        <v>21</v>
      </c>
      <c r="I78" s="8">
        <f t="shared" si="56"/>
        <v>12000</v>
      </c>
      <c r="J78" s="40">
        <v>0</v>
      </c>
      <c r="K78" s="79">
        <f t="shared" si="58"/>
        <v>12000</v>
      </c>
    </row>
    <row r="79" spans="1:11" s="34" customFormat="1">
      <c r="A79" s="53">
        <v>43629</v>
      </c>
      <c r="B79" s="5" t="s">
        <v>293</v>
      </c>
      <c r="C79" s="20">
        <v>700</v>
      </c>
      <c r="D79" s="77">
        <v>4</v>
      </c>
      <c r="E79" s="17" t="s">
        <v>33</v>
      </c>
      <c r="F79" s="8">
        <v>1100</v>
      </c>
      <c r="G79" s="8">
        <v>1100</v>
      </c>
      <c r="H79" s="8" t="s">
        <v>21</v>
      </c>
      <c r="I79" s="8">
        <f t="shared" si="56"/>
        <v>0</v>
      </c>
      <c r="J79" s="40">
        <v>0</v>
      </c>
      <c r="K79" s="3" t="s">
        <v>351</v>
      </c>
    </row>
    <row r="80" spans="1:11" s="34" customFormat="1">
      <c r="A80" s="53">
        <v>43628</v>
      </c>
      <c r="B80" s="5" t="s">
        <v>139</v>
      </c>
      <c r="C80" s="20">
        <v>600</v>
      </c>
      <c r="D80" s="77">
        <v>4</v>
      </c>
      <c r="E80" s="17" t="s">
        <v>8</v>
      </c>
      <c r="F80" s="8">
        <v>975</v>
      </c>
      <c r="G80" s="8">
        <v>985</v>
      </c>
      <c r="H80" s="8" t="s">
        <v>21</v>
      </c>
      <c r="I80" s="8">
        <v>0</v>
      </c>
      <c r="J80" s="40">
        <v>0</v>
      </c>
      <c r="K80" s="3" t="s">
        <v>294</v>
      </c>
    </row>
    <row r="81" spans="1:11" s="34" customFormat="1">
      <c r="A81" s="53">
        <v>43628</v>
      </c>
      <c r="B81" s="5" t="s">
        <v>158</v>
      </c>
      <c r="C81" s="20">
        <v>1000</v>
      </c>
      <c r="D81" s="77">
        <v>4</v>
      </c>
      <c r="E81" s="17" t="s">
        <v>8</v>
      </c>
      <c r="F81" s="8">
        <v>528</v>
      </c>
      <c r="G81" s="8">
        <v>521</v>
      </c>
      <c r="H81" s="8" t="s">
        <v>21</v>
      </c>
      <c r="I81" s="8">
        <f t="shared" si="56"/>
        <v>-28000</v>
      </c>
      <c r="J81" s="40">
        <v>0</v>
      </c>
      <c r="K81" s="79">
        <f t="shared" ref="K81:K83" si="59">SUM(I81:J81)</f>
        <v>-28000</v>
      </c>
    </row>
    <row r="82" spans="1:11" s="34" customFormat="1">
      <c r="A82" s="53">
        <v>43628</v>
      </c>
      <c r="B82" s="5" t="s">
        <v>298</v>
      </c>
      <c r="C82" s="20">
        <v>4700</v>
      </c>
      <c r="D82" s="77">
        <v>4</v>
      </c>
      <c r="E82" s="17" t="s">
        <v>8</v>
      </c>
      <c r="F82" s="8">
        <v>104.25</v>
      </c>
      <c r="G82" s="8">
        <v>103</v>
      </c>
      <c r="H82" s="8" t="s">
        <v>21</v>
      </c>
      <c r="I82" s="8">
        <f t="shared" si="56"/>
        <v>-23500</v>
      </c>
      <c r="J82" s="40">
        <v>0</v>
      </c>
      <c r="K82" s="79">
        <f t="shared" si="59"/>
        <v>-23500</v>
      </c>
    </row>
    <row r="83" spans="1:11" s="34" customFormat="1">
      <c r="A83" s="53">
        <v>43627</v>
      </c>
      <c r="B83" s="5" t="s">
        <v>295</v>
      </c>
      <c r="C83" s="20">
        <v>700</v>
      </c>
      <c r="D83" s="77">
        <v>4</v>
      </c>
      <c r="E83" s="17" t="s">
        <v>8</v>
      </c>
      <c r="F83" s="8">
        <v>635</v>
      </c>
      <c r="G83" s="8">
        <v>643</v>
      </c>
      <c r="H83" s="8" t="s">
        <v>21</v>
      </c>
      <c r="I83" s="8">
        <f t="shared" si="56"/>
        <v>22400</v>
      </c>
      <c r="J83" s="40">
        <v>0</v>
      </c>
      <c r="K83" s="79">
        <f t="shared" si="59"/>
        <v>22400</v>
      </c>
    </row>
    <row r="84" spans="1:11" s="34" customFormat="1">
      <c r="A84" s="53">
        <v>43626</v>
      </c>
      <c r="B84" s="5" t="s">
        <v>293</v>
      </c>
      <c r="C84" s="20">
        <v>700</v>
      </c>
      <c r="D84" s="77">
        <v>4</v>
      </c>
      <c r="E84" s="17" t="s">
        <v>8</v>
      </c>
      <c r="F84" s="8">
        <v>1100</v>
      </c>
      <c r="G84" s="8">
        <v>1110</v>
      </c>
      <c r="H84" s="8" t="s">
        <v>21</v>
      </c>
      <c r="I84" s="8">
        <v>0</v>
      </c>
      <c r="J84" s="40">
        <v>0</v>
      </c>
      <c r="K84" s="3" t="s">
        <v>294</v>
      </c>
    </row>
    <row r="85" spans="1:11" s="34" customFormat="1">
      <c r="A85" s="53">
        <v>43626</v>
      </c>
      <c r="B85" s="5" t="s">
        <v>295</v>
      </c>
      <c r="C85" s="20">
        <v>700</v>
      </c>
      <c r="D85" s="77">
        <v>4</v>
      </c>
      <c r="E85" s="17" t="s">
        <v>8</v>
      </c>
      <c r="F85" s="8">
        <v>630</v>
      </c>
      <c r="G85" s="8">
        <v>633</v>
      </c>
      <c r="H85" s="8" t="s">
        <v>21</v>
      </c>
      <c r="I85" s="8">
        <f t="shared" si="56"/>
        <v>8400</v>
      </c>
      <c r="J85" s="40">
        <v>0</v>
      </c>
      <c r="K85" s="79">
        <f t="shared" ref="K85:K89" si="60">SUM(I85:J85)</f>
        <v>8400</v>
      </c>
    </row>
    <row r="86" spans="1:11" s="34" customFormat="1">
      <c r="A86" s="53">
        <v>43623</v>
      </c>
      <c r="B86" s="5" t="s">
        <v>291</v>
      </c>
      <c r="C86" s="20">
        <v>1500</v>
      </c>
      <c r="D86" s="77">
        <v>4</v>
      </c>
      <c r="E86" s="17" t="s">
        <v>8</v>
      </c>
      <c r="F86" s="8">
        <v>526</v>
      </c>
      <c r="G86" s="8">
        <v>532</v>
      </c>
      <c r="H86" s="8" t="s">
        <v>21</v>
      </c>
      <c r="I86" s="8">
        <f t="shared" si="56"/>
        <v>36000</v>
      </c>
      <c r="J86" s="40">
        <v>0</v>
      </c>
      <c r="K86" s="79">
        <f t="shared" si="60"/>
        <v>36000</v>
      </c>
    </row>
    <row r="87" spans="1:11" s="34" customFormat="1">
      <c r="A87" s="53">
        <v>43623</v>
      </c>
      <c r="B87" s="5" t="s">
        <v>258</v>
      </c>
      <c r="C87" s="20">
        <v>700</v>
      </c>
      <c r="D87" s="77">
        <v>4</v>
      </c>
      <c r="E87" s="17" t="s">
        <v>33</v>
      </c>
      <c r="F87" s="8">
        <v>1310</v>
      </c>
      <c r="G87" s="8">
        <v>1301</v>
      </c>
      <c r="H87" s="8" t="s">
        <v>21</v>
      </c>
      <c r="I87" s="8">
        <f t="shared" si="56"/>
        <v>25200</v>
      </c>
      <c r="J87" s="40">
        <v>0</v>
      </c>
      <c r="K87" s="79">
        <f t="shared" si="60"/>
        <v>25200</v>
      </c>
    </row>
    <row r="88" spans="1:11" s="34" customFormat="1">
      <c r="A88" s="53">
        <v>43619</v>
      </c>
      <c r="B88" s="5" t="s">
        <v>150</v>
      </c>
      <c r="C88" s="20">
        <v>300</v>
      </c>
      <c r="D88" s="77">
        <v>4</v>
      </c>
      <c r="E88" s="17" t="s">
        <v>8</v>
      </c>
      <c r="F88" s="8">
        <v>2224</v>
      </c>
      <c r="G88" s="8">
        <v>2236</v>
      </c>
      <c r="H88" s="8" t="s">
        <v>21</v>
      </c>
      <c r="I88" s="8">
        <f t="shared" si="56"/>
        <v>14400</v>
      </c>
      <c r="J88" s="40">
        <v>0</v>
      </c>
      <c r="K88" s="79">
        <f t="shared" si="60"/>
        <v>14400</v>
      </c>
    </row>
    <row r="89" spans="1:11" s="34" customFormat="1">
      <c r="A89" s="53">
        <v>43619</v>
      </c>
      <c r="B89" s="5" t="s">
        <v>103</v>
      </c>
      <c r="C89" s="20">
        <v>1300</v>
      </c>
      <c r="D89" s="77">
        <v>4</v>
      </c>
      <c r="E89" s="17" t="s">
        <v>33</v>
      </c>
      <c r="F89" s="8">
        <v>645</v>
      </c>
      <c r="G89" s="8">
        <v>644</v>
      </c>
      <c r="H89" s="8" t="s">
        <v>21</v>
      </c>
      <c r="I89" s="8">
        <f t="shared" si="56"/>
        <v>5200</v>
      </c>
      <c r="J89" s="40">
        <v>0</v>
      </c>
      <c r="K89" s="79">
        <f t="shared" si="60"/>
        <v>5200</v>
      </c>
    </row>
    <row r="90" spans="1:11" s="34" customForma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59"/>
    </row>
    <row r="91" spans="1:11" s="34" customFormat="1">
      <c r="A91" s="53">
        <v>43609</v>
      </c>
      <c r="B91" s="5" t="s">
        <v>284</v>
      </c>
      <c r="C91" s="20">
        <v>1000</v>
      </c>
      <c r="D91" s="20"/>
      <c r="E91" s="17" t="s">
        <v>8</v>
      </c>
      <c r="F91" s="8">
        <v>571</v>
      </c>
      <c r="G91" s="8">
        <v>572.5</v>
      </c>
      <c r="H91" s="8" t="s">
        <v>21</v>
      </c>
      <c r="I91" s="8">
        <f t="shared" ref="I91" si="61">IF(E91="SELL", F91-G91, G91-F91)*C91</f>
        <v>1500</v>
      </c>
      <c r="J91" s="40">
        <v>0</v>
      </c>
      <c r="K91" s="3">
        <f t="shared" ref="K91" si="62">SUM(I91:J91)</f>
        <v>1500</v>
      </c>
    </row>
    <row r="92" spans="1:11" s="34" customFormat="1">
      <c r="A92" s="53">
        <v>43608</v>
      </c>
      <c r="B92" s="5" t="s">
        <v>134</v>
      </c>
      <c r="C92" s="20">
        <v>250</v>
      </c>
      <c r="D92" s="20"/>
      <c r="E92" s="17" t="s">
        <v>8</v>
      </c>
      <c r="F92" s="8">
        <v>3065</v>
      </c>
      <c r="G92" s="8">
        <v>3077</v>
      </c>
      <c r="H92" s="8" t="s">
        <v>21</v>
      </c>
      <c r="I92" s="8">
        <f t="shared" ref="I92" si="63">IF(E92="SELL", F92-G92, G92-F92)*C92</f>
        <v>3000</v>
      </c>
      <c r="J92" s="40">
        <v>0</v>
      </c>
      <c r="K92" s="3">
        <f t="shared" ref="K92" si="64">SUM(I92:J92)</f>
        <v>3000</v>
      </c>
    </row>
    <row r="93" spans="1:11" s="34" customFormat="1">
      <c r="A93" s="53">
        <v>43607</v>
      </c>
      <c r="B93" s="5" t="s">
        <v>282</v>
      </c>
      <c r="C93" s="20">
        <v>700</v>
      </c>
      <c r="D93" s="20"/>
      <c r="E93" s="17" t="s">
        <v>8</v>
      </c>
      <c r="F93" s="8">
        <v>920</v>
      </c>
      <c r="G93" s="8">
        <v>930</v>
      </c>
      <c r="H93" s="8">
        <v>934</v>
      </c>
      <c r="I93" s="8">
        <f t="shared" ref="I93" si="65">IF(E93="SELL", F93-G93, G93-F93)*C93</f>
        <v>7000</v>
      </c>
      <c r="J93" s="40">
        <f>(H93-G93)*C93</f>
        <v>2800</v>
      </c>
      <c r="K93" s="3">
        <f t="shared" ref="K93" si="66">SUM(I93:J93)</f>
        <v>9800</v>
      </c>
    </row>
    <row r="94" spans="1:11" s="34" customFormat="1">
      <c r="A94" s="53">
        <v>43606</v>
      </c>
      <c r="B94" s="5" t="s">
        <v>264</v>
      </c>
      <c r="C94" s="20">
        <v>1400</v>
      </c>
      <c r="D94" s="20"/>
      <c r="E94" s="17" t="s">
        <v>8</v>
      </c>
      <c r="F94" s="8">
        <v>694</v>
      </c>
      <c r="G94" s="8">
        <v>700</v>
      </c>
      <c r="H94" s="8">
        <v>710</v>
      </c>
      <c r="I94" s="8">
        <f t="shared" ref="I94" si="67">IF(E94="SELL", F94-G94, G94-F94)*C94</f>
        <v>8400</v>
      </c>
      <c r="J94" s="40">
        <f>(H94-G94)*C94</f>
        <v>14000</v>
      </c>
      <c r="K94" s="3">
        <f t="shared" ref="K94" si="68">SUM(I94:J94)</f>
        <v>22400</v>
      </c>
    </row>
    <row r="95" spans="1:11" s="34" customFormat="1">
      <c r="A95" s="53">
        <v>43605</v>
      </c>
      <c r="B95" s="5" t="s">
        <v>118</v>
      </c>
      <c r="C95" s="20">
        <v>302</v>
      </c>
      <c r="D95" s="20"/>
      <c r="E95" s="17" t="s">
        <v>8</v>
      </c>
      <c r="F95" s="8">
        <v>2290</v>
      </c>
      <c r="G95" s="8">
        <v>2305</v>
      </c>
      <c r="H95" s="8" t="s">
        <v>21</v>
      </c>
      <c r="I95" s="8">
        <f t="shared" ref="I95" si="69">IF(E95="SELL", F95-G95, G95-F95)*C95</f>
        <v>4530</v>
      </c>
      <c r="J95" s="40">
        <v>0</v>
      </c>
      <c r="K95" s="3">
        <f t="shared" ref="K95" si="70">SUM(I95:J95)</f>
        <v>4530</v>
      </c>
    </row>
    <row r="96" spans="1:11" s="34" customFormat="1">
      <c r="A96" s="53">
        <v>43602</v>
      </c>
      <c r="B96" s="5" t="s">
        <v>283</v>
      </c>
      <c r="C96" s="20">
        <v>1000</v>
      </c>
      <c r="D96" s="20"/>
      <c r="E96" s="17" t="s">
        <v>8</v>
      </c>
      <c r="F96" s="8">
        <v>737</v>
      </c>
      <c r="G96" s="8">
        <v>742</v>
      </c>
      <c r="H96" s="8" t="s">
        <v>21</v>
      </c>
      <c r="I96" s="8">
        <f t="shared" ref="I96" si="71">IF(E96="SELL", F96-G96, G96-F96)*C96</f>
        <v>5000</v>
      </c>
      <c r="J96" s="40">
        <v>0</v>
      </c>
      <c r="K96" s="3">
        <f t="shared" ref="K96" si="72">SUM(I96:J96)</f>
        <v>5000</v>
      </c>
    </row>
    <row r="97" spans="1:11" s="34" customFormat="1">
      <c r="A97" s="53">
        <v>43600</v>
      </c>
      <c r="B97" s="5" t="s">
        <v>245</v>
      </c>
      <c r="C97" s="20">
        <v>1100</v>
      </c>
      <c r="D97" s="20"/>
      <c r="E97" s="17" t="s">
        <v>33</v>
      </c>
      <c r="F97" s="8">
        <v>425</v>
      </c>
      <c r="G97" s="8">
        <v>418</v>
      </c>
      <c r="H97" s="8" t="s">
        <v>21</v>
      </c>
      <c r="I97" s="8">
        <f t="shared" ref="I97" si="73">IF(E97="SELL", F97-G97, G97-F97)*C97</f>
        <v>7700</v>
      </c>
      <c r="J97" s="40">
        <v>0</v>
      </c>
      <c r="K97" s="3">
        <f t="shared" ref="K97" si="74">SUM(I97:J97)</f>
        <v>7700</v>
      </c>
    </row>
    <row r="98" spans="1:11" s="34" customFormat="1">
      <c r="A98" s="53">
        <v>43598</v>
      </c>
      <c r="B98" s="5" t="s">
        <v>277</v>
      </c>
      <c r="C98" s="20">
        <v>500</v>
      </c>
      <c r="D98" s="20"/>
      <c r="E98" s="17" t="s">
        <v>33</v>
      </c>
      <c r="F98" s="8">
        <v>1265</v>
      </c>
      <c r="G98" s="8">
        <v>1252</v>
      </c>
      <c r="H98" s="8" t="s">
        <v>21</v>
      </c>
      <c r="I98" s="8">
        <f t="shared" ref="I98" si="75">IF(E98="SELL", F98-G98, G98-F98)*C98</f>
        <v>6500</v>
      </c>
      <c r="J98" s="40">
        <v>0</v>
      </c>
      <c r="K98" s="3">
        <f t="shared" ref="K98" si="76">SUM(I98:J98)</f>
        <v>6500</v>
      </c>
    </row>
    <row r="99" spans="1:11" s="34" customFormat="1">
      <c r="A99" s="53">
        <v>43595</v>
      </c>
      <c r="B99" s="5" t="s">
        <v>11</v>
      </c>
      <c r="C99" s="20">
        <v>400</v>
      </c>
      <c r="D99" s="20"/>
      <c r="E99" s="17" t="s">
        <v>33</v>
      </c>
      <c r="F99" s="8">
        <v>1715</v>
      </c>
      <c r="G99" s="8">
        <v>1715</v>
      </c>
      <c r="H99" s="8" t="s">
        <v>21</v>
      </c>
      <c r="I99" s="8">
        <f t="shared" ref="I99:I101" si="77">IF(E99="SELL", F99-G99, G99-F99)*C99</f>
        <v>0</v>
      </c>
      <c r="J99" s="40">
        <v>0</v>
      </c>
      <c r="K99" s="3">
        <f t="shared" ref="K99:K101" si="78">SUM(I99:J99)</f>
        <v>0</v>
      </c>
    </row>
    <row r="100" spans="1:11" s="34" customFormat="1">
      <c r="A100" s="53">
        <v>43594</v>
      </c>
      <c r="B100" s="5" t="s">
        <v>148</v>
      </c>
      <c r="C100" s="20">
        <v>500</v>
      </c>
      <c r="D100" s="20"/>
      <c r="E100" s="17" t="s">
        <v>33</v>
      </c>
      <c r="F100" s="8">
        <v>1366</v>
      </c>
      <c r="G100" s="8">
        <v>1359</v>
      </c>
      <c r="H100" s="8" t="s">
        <v>21</v>
      </c>
      <c r="I100" s="8">
        <f t="shared" si="77"/>
        <v>3500</v>
      </c>
      <c r="J100" s="40">
        <v>0</v>
      </c>
      <c r="K100" s="3">
        <f t="shared" si="78"/>
        <v>3500</v>
      </c>
    </row>
    <row r="101" spans="1:11" s="34" customFormat="1">
      <c r="A101" s="53">
        <v>43592</v>
      </c>
      <c r="B101" s="5" t="s">
        <v>280</v>
      </c>
      <c r="C101" s="20">
        <v>2600</v>
      </c>
      <c r="D101" s="20"/>
      <c r="E101" s="17" t="s">
        <v>8</v>
      </c>
      <c r="F101" s="8">
        <v>366</v>
      </c>
      <c r="G101" s="8">
        <v>367.8</v>
      </c>
      <c r="H101" s="8" t="s">
        <v>21</v>
      </c>
      <c r="I101" s="8">
        <f t="shared" si="77"/>
        <v>4680.0000000000291</v>
      </c>
      <c r="J101" s="40">
        <v>0</v>
      </c>
      <c r="K101" s="3">
        <f t="shared" si="78"/>
        <v>4680.0000000000291</v>
      </c>
    </row>
    <row r="102" spans="1:11" s="34" customFormat="1">
      <c r="A102" s="53">
        <v>43588</v>
      </c>
      <c r="B102" s="5" t="s">
        <v>134</v>
      </c>
      <c r="C102" s="20">
        <v>250</v>
      </c>
      <c r="D102" s="20"/>
      <c r="E102" s="17" t="s">
        <v>8</v>
      </c>
      <c r="F102" s="8">
        <v>3070</v>
      </c>
      <c r="G102" s="8">
        <v>3078</v>
      </c>
      <c r="H102" s="8" t="s">
        <v>21</v>
      </c>
      <c r="I102" s="8">
        <f t="shared" ref="I102:I103" si="79">IF(E102="SELL", F102-G102, G102-F102)*C102</f>
        <v>2000</v>
      </c>
      <c r="J102" s="40">
        <v>0</v>
      </c>
      <c r="K102" s="3">
        <f t="shared" ref="K102:K103" si="80">SUM(I102:J102)</f>
        <v>2000</v>
      </c>
    </row>
    <row r="103" spans="1:11" s="34" customFormat="1">
      <c r="A103" s="53">
        <v>43587</v>
      </c>
      <c r="B103" s="5" t="s">
        <v>275</v>
      </c>
      <c r="C103" s="20">
        <v>1560</v>
      </c>
      <c r="D103" s="20"/>
      <c r="E103" s="17" t="s">
        <v>8</v>
      </c>
      <c r="F103" s="8">
        <v>521</v>
      </c>
      <c r="G103" s="8">
        <v>525</v>
      </c>
      <c r="H103" s="8" t="s">
        <v>21</v>
      </c>
      <c r="I103" s="8">
        <f t="shared" si="79"/>
        <v>6240</v>
      </c>
      <c r="J103" s="40">
        <v>0</v>
      </c>
      <c r="K103" s="3">
        <f t="shared" si="80"/>
        <v>6240</v>
      </c>
    </row>
    <row r="104" spans="1:11" s="34" customFormat="1">
      <c r="A104" s="62"/>
      <c r="B104" s="63"/>
      <c r="C104" s="68"/>
      <c r="D104" s="68"/>
      <c r="E104" s="65"/>
      <c r="F104" s="66"/>
      <c r="G104" s="66"/>
      <c r="H104" s="66"/>
      <c r="I104" s="66"/>
      <c r="J104" s="69"/>
      <c r="K104" s="67"/>
    </row>
    <row r="105" spans="1:11" s="34" customFormat="1">
      <c r="A105" s="53">
        <v>43585</v>
      </c>
      <c r="B105" s="5" t="s">
        <v>205</v>
      </c>
      <c r="C105" s="20">
        <v>1850</v>
      </c>
      <c r="D105" s="20"/>
      <c r="E105" s="17" t="s">
        <v>33</v>
      </c>
      <c r="F105" s="8">
        <v>318</v>
      </c>
      <c r="G105" s="8">
        <v>322</v>
      </c>
      <c r="H105" s="8" t="s">
        <v>21</v>
      </c>
      <c r="I105" s="8">
        <f t="shared" ref="I105:I110" si="81">IF(E105="SELL", F105-G105, G105-F105)*C105</f>
        <v>-7400</v>
      </c>
      <c r="J105" s="40">
        <v>0</v>
      </c>
      <c r="K105" s="3">
        <f t="shared" ref="K105" si="82">SUM(I105:J105)</f>
        <v>-7400</v>
      </c>
    </row>
    <row r="106" spans="1:11" s="34" customFormat="1">
      <c r="A106" s="53">
        <v>43580</v>
      </c>
      <c r="B106" s="5" t="s">
        <v>114</v>
      </c>
      <c r="C106" s="20">
        <v>2000</v>
      </c>
      <c r="D106" s="20"/>
      <c r="E106" s="17" t="s">
        <v>33</v>
      </c>
      <c r="F106" s="8">
        <v>281</v>
      </c>
      <c r="G106" s="8">
        <v>277</v>
      </c>
      <c r="H106" s="8">
        <v>273</v>
      </c>
      <c r="I106" s="8">
        <f t="shared" si="81"/>
        <v>8000</v>
      </c>
      <c r="J106" s="40">
        <f>(G106-H106)*C106</f>
        <v>8000</v>
      </c>
      <c r="K106" s="3">
        <f t="shared" ref="K106:K108" si="83">SUM(I106:J106)</f>
        <v>16000</v>
      </c>
    </row>
    <row r="107" spans="1:11" s="34" customFormat="1">
      <c r="A107" s="53">
        <v>43579</v>
      </c>
      <c r="B107" s="5" t="s">
        <v>276</v>
      </c>
      <c r="C107" s="20">
        <v>700</v>
      </c>
      <c r="D107" s="20"/>
      <c r="E107" s="17" t="s">
        <v>8</v>
      </c>
      <c r="F107" s="8">
        <v>1130</v>
      </c>
      <c r="G107" s="8">
        <v>1140</v>
      </c>
      <c r="H107" s="8" t="s">
        <v>21</v>
      </c>
      <c r="I107" s="8">
        <f t="shared" si="81"/>
        <v>7000</v>
      </c>
      <c r="J107" s="40">
        <v>0</v>
      </c>
      <c r="K107" s="3">
        <f t="shared" ref="K107" si="84">SUM(I107:J107)</f>
        <v>7000</v>
      </c>
    </row>
    <row r="108" spans="1:11" s="34" customFormat="1">
      <c r="A108" s="53">
        <v>43579</v>
      </c>
      <c r="B108" s="5" t="s">
        <v>59</v>
      </c>
      <c r="C108" s="20">
        <v>1400</v>
      </c>
      <c r="D108" s="20"/>
      <c r="E108" s="17" t="s">
        <v>8</v>
      </c>
      <c r="F108" s="8">
        <v>578</v>
      </c>
      <c r="G108" s="8">
        <v>581.9</v>
      </c>
      <c r="H108" s="8" t="s">
        <v>21</v>
      </c>
      <c r="I108" s="8">
        <f t="shared" si="81"/>
        <v>5459.9999999999682</v>
      </c>
      <c r="J108" s="40">
        <v>0</v>
      </c>
      <c r="K108" s="3">
        <f t="shared" si="83"/>
        <v>5459.9999999999682</v>
      </c>
    </row>
    <row r="109" spans="1:11" s="34" customFormat="1">
      <c r="A109" s="53">
        <v>43578</v>
      </c>
      <c r="B109" s="5" t="s">
        <v>148</v>
      </c>
      <c r="C109" s="20">
        <v>500</v>
      </c>
      <c r="D109" s="20"/>
      <c r="E109" s="17" t="s">
        <v>8</v>
      </c>
      <c r="F109" s="8">
        <v>1372</v>
      </c>
      <c r="G109" s="8">
        <v>1384</v>
      </c>
      <c r="H109" s="8" t="s">
        <v>21</v>
      </c>
      <c r="I109" s="8">
        <f t="shared" si="81"/>
        <v>6000</v>
      </c>
      <c r="J109" s="40">
        <v>0</v>
      </c>
      <c r="K109" s="3">
        <f t="shared" ref="K109" si="85">SUM(I109:J109)</f>
        <v>6000</v>
      </c>
    </row>
    <row r="110" spans="1:11" s="34" customFormat="1">
      <c r="A110" s="53">
        <v>43577</v>
      </c>
      <c r="B110" s="5" t="s">
        <v>277</v>
      </c>
      <c r="C110" s="20">
        <v>500</v>
      </c>
      <c r="D110" s="20"/>
      <c r="E110" s="17" t="s">
        <v>33</v>
      </c>
      <c r="F110" s="8">
        <v>1450</v>
      </c>
      <c r="G110" s="8">
        <v>1435</v>
      </c>
      <c r="H110" s="8">
        <v>1420</v>
      </c>
      <c r="I110" s="8">
        <f t="shared" si="81"/>
        <v>7500</v>
      </c>
      <c r="J110" s="40">
        <f>(G110-H110)*C110</f>
        <v>7500</v>
      </c>
      <c r="K110" s="3">
        <f t="shared" ref="K110" si="86">SUM(I110:J110)</f>
        <v>15000</v>
      </c>
    </row>
    <row r="111" spans="1:11" s="34" customFormat="1">
      <c r="A111" s="60">
        <v>43567</v>
      </c>
      <c r="B111" s="23" t="s">
        <v>257</v>
      </c>
      <c r="C111" s="23">
        <v>2667</v>
      </c>
      <c r="D111" s="23"/>
      <c r="E111" s="23" t="s">
        <v>8</v>
      </c>
      <c r="F111" s="24">
        <v>351.5</v>
      </c>
      <c r="G111" s="24">
        <v>355.5</v>
      </c>
      <c r="H111" s="25">
        <v>0</v>
      </c>
      <c r="I111" s="51">
        <f t="shared" ref="I111:I113" si="87">(G111-F111)*C111</f>
        <v>10668</v>
      </c>
      <c r="J111" s="40">
        <v>0</v>
      </c>
      <c r="K111" s="51">
        <f t="shared" ref="K111:K127" si="88">+J111+I111</f>
        <v>10668</v>
      </c>
    </row>
    <row r="112" spans="1:11" s="34" customFormat="1">
      <c r="A112" s="60">
        <v>43567</v>
      </c>
      <c r="B112" s="23" t="s">
        <v>213</v>
      </c>
      <c r="C112" s="23">
        <v>600</v>
      </c>
      <c r="D112" s="23"/>
      <c r="E112" s="23" t="s">
        <v>8</v>
      </c>
      <c r="F112" s="24">
        <v>1720</v>
      </c>
      <c r="G112" s="24">
        <v>1725</v>
      </c>
      <c r="H112" s="25">
        <v>0</v>
      </c>
      <c r="I112" s="51">
        <f t="shared" si="87"/>
        <v>3000</v>
      </c>
      <c r="J112" s="40">
        <v>0</v>
      </c>
      <c r="K112" s="51">
        <f t="shared" si="88"/>
        <v>3000</v>
      </c>
    </row>
    <row r="113" spans="1:11" s="34" customFormat="1">
      <c r="A113" s="60">
        <v>43566</v>
      </c>
      <c r="B113" s="23" t="s">
        <v>190</v>
      </c>
      <c r="C113" s="23">
        <v>1400</v>
      </c>
      <c r="D113" s="23"/>
      <c r="E113" s="23" t="s">
        <v>8</v>
      </c>
      <c r="F113" s="24">
        <v>597</v>
      </c>
      <c r="G113" s="24">
        <v>599</v>
      </c>
      <c r="H113" s="25">
        <v>0</v>
      </c>
      <c r="I113" s="51">
        <f t="shared" si="87"/>
        <v>2800</v>
      </c>
      <c r="J113" s="40">
        <v>0</v>
      </c>
      <c r="K113" s="51">
        <f t="shared" si="88"/>
        <v>2800</v>
      </c>
    </row>
    <row r="114" spans="1:11" s="34" customFormat="1">
      <c r="A114" s="60">
        <v>43566</v>
      </c>
      <c r="B114" s="23" t="s">
        <v>258</v>
      </c>
      <c r="C114" s="23">
        <v>700</v>
      </c>
      <c r="D114" s="23"/>
      <c r="E114" s="30" t="s">
        <v>168</v>
      </c>
      <c r="F114" s="25">
        <v>1410</v>
      </c>
      <c r="G114" s="25">
        <v>1425</v>
      </c>
      <c r="H114" s="25">
        <v>0</v>
      </c>
      <c r="I114" s="51">
        <f>(F114-G114)*C114</f>
        <v>-10500</v>
      </c>
      <c r="J114" s="51">
        <v>0</v>
      </c>
      <c r="K114" s="29">
        <f t="shared" si="88"/>
        <v>-10500</v>
      </c>
    </row>
    <row r="115" spans="1:11" s="34" customFormat="1">
      <c r="A115" s="60">
        <v>43565</v>
      </c>
      <c r="B115" s="23" t="s">
        <v>235</v>
      </c>
      <c r="C115" s="23">
        <v>500</v>
      </c>
      <c r="D115" s="23"/>
      <c r="E115" s="23" t="s">
        <v>8</v>
      </c>
      <c r="F115" s="24">
        <v>2495</v>
      </c>
      <c r="G115" s="24">
        <v>2475</v>
      </c>
      <c r="H115" s="25">
        <v>0</v>
      </c>
      <c r="I115" s="51">
        <f t="shared" ref="I115:I117" si="89">(G115-F115)*C115</f>
        <v>-10000</v>
      </c>
      <c r="J115" s="40">
        <v>0</v>
      </c>
      <c r="K115" s="29">
        <f t="shared" si="88"/>
        <v>-10000</v>
      </c>
    </row>
    <row r="116" spans="1:11" s="34" customFormat="1">
      <c r="A116" s="60">
        <v>43565</v>
      </c>
      <c r="B116" s="23" t="s">
        <v>243</v>
      </c>
      <c r="C116" s="23">
        <v>12000</v>
      </c>
      <c r="D116" s="23"/>
      <c r="E116" s="23" t="s">
        <v>8</v>
      </c>
      <c r="F116" s="24">
        <v>59</v>
      </c>
      <c r="G116" s="24">
        <v>58.5</v>
      </c>
      <c r="H116" s="25">
        <v>0</v>
      </c>
      <c r="I116" s="51">
        <f t="shared" si="89"/>
        <v>-6000</v>
      </c>
      <c r="J116" s="40">
        <v>0</v>
      </c>
      <c r="K116" s="29">
        <f t="shared" si="88"/>
        <v>-6000</v>
      </c>
    </row>
    <row r="117" spans="1:11" s="34" customFormat="1">
      <c r="A117" s="60">
        <v>43564</v>
      </c>
      <c r="B117" s="23" t="s">
        <v>259</v>
      </c>
      <c r="C117" s="23">
        <v>700</v>
      </c>
      <c r="D117" s="23"/>
      <c r="E117" s="23" t="s">
        <v>8</v>
      </c>
      <c r="F117" s="24">
        <v>965</v>
      </c>
      <c r="G117" s="24">
        <v>979.5</v>
      </c>
      <c r="H117" s="25">
        <v>0</v>
      </c>
      <c r="I117" s="51">
        <f t="shared" si="89"/>
        <v>10150</v>
      </c>
      <c r="J117" s="40">
        <v>0</v>
      </c>
      <c r="K117" s="51">
        <f t="shared" si="88"/>
        <v>10150</v>
      </c>
    </row>
    <row r="118" spans="1:11" s="34" customFormat="1">
      <c r="A118" s="60">
        <v>43564</v>
      </c>
      <c r="B118" s="23" t="s">
        <v>260</v>
      </c>
      <c r="C118" s="23">
        <v>500</v>
      </c>
      <c r="D118" s="23"/>
      <c r="E118" s="30" t="s">
        <v>168</v>
      </c>
      <c r="F118" s="25">
        <v>2480</v>
      </c>
      <c r="G118" s="25">
        <v>2465</v>
      </c>
      <c r="H118" s="25">
        <v>0</v>
      </c>
      <c r="I118" s="51">
        <f>(F118-G118)*C118</f>
        <v>7500</v>
      </c>
      <c r="J118" s="51">
        <v>0</v>
      </c>
      <c r="K118" s="51">
        <f t="shared" si="88"/>
        <v>7500</v>
      </c>
    </row>
    <row r="119" spans="1:11" s="34" customFormat="1">
      <c r="A119" s="60">
        <v>43563</v>
      </c>
      <c r="B119" s="23" t="s">
        <v>158</v>
      </c>
      <c r="C119" s="23">
        <v>1000</v>
      </c>
      <c r="D119" s="23"/>
      <c r="E119" s="23" t="s">
        <v>8</v>
      </c>
      <c r="F119" s="24">
        <v>645</v>
      </c>
      <c r="G119" s="24">
        <v>635</v>
      </c>
      <c r="H119" s="25">
        <v>0</v>
      </c>
      <c r="I119" s="51">
        <f t="shared" ref="I119:I122" si="90">(G119-F119)*C119</f>
        <v>-10000</v>
      </c>
      <c r="J119" s="40">
        <v>0</v>
      </c>
      <c r="K119" s="29">
        <f t="shared" si="88"/>
        <v>-10000</v>
      </c>
    </row>
    <row r="120" spans="1:11" s="34" customFormat="1">
      <c r="A120" s="60">
        <v>43563</v>
      </c>
      <c r="B120" s="23" t="s">
        <v>138</v>
      </c>
      <c r="C120" s="23">
        <v>1200</v>
      </c>
      <c r="D120" s="23"/>
      <c r="E120" s="23" t="s">
        <v>8</v>
      </c>
      <c r="F120" s="24">
        <v>951</v>
      </c>
      <c r="G120" s="24">
        <v>953</v>
      </c>
      <c r="H120" s="25">
        <v>0</v>
      </c>
      <c r="I120" s="51">
        <f t="shared" si="90"/>
        <v>2400</v>
      </c>
      <c r="J120" s="40">
        <v>0</v>
      </c>
      <c r="K120" s="51">
        <f t="shared" si="88"/>
        <v>2400</v>
      </c>
    </row>
    <row r="121" spans="1:11" s="34" customFormat="1">
      <c r="A121" s="60">
        <v>43563</v>
      </c>
      <c r="B121" s="23" t="s">
        <v>235</v>
      </c>
      <c r="C121" s="23">
        <v>500</v>
      </c>
      <c r="D121" s="23"/>
      <c r="E121" s="23" t="s">
        <v>8</v>
      </c>
      <c r="F121" s="24">
        <v>2500</v>
      </c>
      <c r="G121" s="24">
        <v>2500</v>
      </c>
      <c r="H121" s="25">
        <v>0</v>
      </c>
      <c r="I121" s="51">
        <f t="shared" si="90"/>
        <v>0</v>
      </c>
      <c r="J121" s="40">
        <v>0</v>
      </c>
      <c r="K121" s="51">
        <f t="shared" si="88"/>
        <v>0</v>
      </c>
    </row>
    <row r="122" spans="1:11" s="34" customFormat="1">
      <c r="A122" s="60">
        <v>43560</v>
      </c>
      <c r="B122" s="23" t="s">
        <v>261</v>
      </c>
      <c r="C122" s="23">
        <v>600</v>
      </c>
      <c r="D122" s="23"/>
      <c r="E122" s="23" t="s">
        <v>8</v>
      </c>
      <c r="F122" s="24">
        <v>1230</v>
      </c>
      <c r="G122" s="24">
        <v>1247</v>
      </c>
      <c r="H122" s="25">
        <v>0</v>
      </c>
      <c r="I122" s="51">
        <f t="shared" si="90"/>
        <v>10200</v>
      </c>
      <c r="J122" s="40">
        <v>0</v>
      </c>
      <c r="K122" s="51">
        <f t="shared" si="88"/>
        <v>10200</v>
      </c>
    </row>
    <row r="123" spans="1:11" s="34" customFormat="1">
      <c r="A123" s="60">
        <v>43559</v>
      </c>
      <c r="B123" s="23" t="s">
        <v>140</v>
      </c>
      <c r="C123" s="23">
        <v>700</v>
      </c>
      <c r="D123" s="23"/>
      <c r="E123" s="30" t="s">
        <v>168</v>
      </c>
      <c r="F123" s="25">
        <v>1125</v>
      </c>
      <c r="G123" s="25">
        <v>1125</v>
      </c>
      <c r="H123" s="25">
        <v>0</v>
      </c>
      <c r="I123" s="51">
        <f>(F123-G123)*C123</f>
        <v>0</v>
      </c>
      <c r="J123" s="51">
        <v>0</v>
      </c>
      <c r="K123" s="51">
        <f t="shared" si="88"/>
        <v>0</v>
      </c>
    </row>
    <row r="124" spans="1:11" s="34" customFormat="1">
      <c r="A124" s="60">
        <v>43559</v>
      </c>
      <c r="B124" s="23" t="s">
        <v>235</v>
      </c>
      <c r="C124" s="23">
        <v>500</v>
      </c>
      <c r="D124" s="23"/>
      <c r="E124" s="23" t="s">
        <v>8</v>
      </c>
      <c r="F124" s="24">
        <v>2490</v>
      </c>
      <c r="G124" s="24">
        <v>2509</v>
      </c>
      <c r="H124" s="25">
        <v>0</v>
      </c>
      <c r="I124" s="51">
        <f t="shared" ref="I124:I125" si="91">(G124-F124)*C124</f>
        <v>9500</v>
      </c>
      <c r="J124" s="40">
        <v>0</v>
      </c>
      <c r="K124" s="51">
        <f t="shared" si="88"/>
        <v>9500</v>
      </c>
    </row>
    <row r="125" spans="1:11" s="34" customFormat="1">
      <c r="A125" s="60">
        <v>43558</v>
      </c>
      <c r="B125" s="23" t="s">
        <v>258</v>
      </c>
      <c r="C125" s="23">
        <v>700</v>
      </c>
      <c r="D125" s="23"/>
      <c r="E125" s="23" t="s">
        <v>8</v>
      </c>
      <c r="F125" s="24">
        <v>1420</v>
      </c>
      <c r="G125" s="24">
        <v>1415</v>
      </c>
      <c r="H125" s="25">
        <v>0</v>
      </c>
      <c r="I125" s="51">
        <f t="shared" si="91"/>
        <v>-3500</v>
      </c>
      <c r="J125" s="40">
        <v>0</v>
      </c>
      <c r="K125" s="29">
        <f t="shared" si="88"/>
        <v>-3500</v>
      </c>
    </row>
    <row r="126" spans="1:11" s="34" customFormat="1">
      <c r="A126" s="60">
        <v>43557</v>
      </c>
      <c r="B126" s="23" t="s">
        <v>235</v>
      </c>
      <c r="C126" s="23">
        <v>600</v>
      </c>
      <c r="D126" s="23"/>
      <c r="E126" s="30" t="s">
        <v>168</v>
      </c>
      <c r="F126" s="25">
        <v>1025</v>
      </c>
      <c r="G126" s="25">
        <v>1008</v>
      </c>
      <c r="H126" s="25">
        <v>0</v>
      </c>
      <c r="I126" s="51">
        <f>(F126-G126)*C126</f>
        <v>10200</v>
      </c>
      <c r="J126" s="51">
        <v>0</v>
      </c>
      <c r="K126" s="51">
        <f t="shared" si="88"/>
        <v>10200</v>
      </c>
    </row>
    <row r="127" spans="1:11" s="34" customFormat="1">
      <c r="A127" s="60">
        <v>43556</v>
      </c>
      <c r="B127" s="23" t="s">
        <v>262</v>
      </c>
      <c r="C127" s="23">
        <v>8000</v>
      </c>
      <c r="D127" s="23"/>
      <c r="E127" s="23" t="s">
        <v>8</v>
      </c>
      <c r="F127" s="24">
        <v>40</v>
      </c>
      <c r="G127" s="24">
        <v>41.25</v>
      </c>
      <c r="H127" s="25">
        <v>0</v>
      </c>
      <c r="I127" s="51">
        <f t="shared" ref="I127" si="92">(G127-F127)*C127</f>
        <v>10000</v>
      </c>
      <c r="J127" s="40">
        <v>0</v>
      </c>
      <c r="K127" s="51">
        <f t="shared" si="88"/>
        <v>10000</v>
      </c>
    </row>
    <row r="128" spans="1:11" s="34" customForma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59"/>
    </row>
    <row r="129" spans="1:11" s="14" customFormat="1">
      <c r="A129" s="4">
        <v>43496</v>
      </c>
      <c r="B129" s="5" t="s">
        <v>112</v>
      </c>
      <c r="C129" s="20">
        <v>1500</v>
      </c>
      <c r="D129" s="20"/>
      <c r="E129" s="17" t="s">
        <v>8</v>
      </c>
      <c r="F129" s="8">
        <v>345</v>
      </c>
      <c r="G129" s="8">
        <v>340</v>
      </c>
      <c r="H129" s="8" t="s">
        <v>21</v>
      </c>
      <c r="I129" s="8">
        <f t="shared" ref="I129:I192" si="93">IF(E129="SELL", F129-G129, G129-F129)*C129</f>
        <v>-7500</v>
      </c>
      <c r="J129" s="15">
        <v>0</v>
      </c>
      <c r="K129" s="3">
        <f t="shared" ref="K129:K133" si="94">SUM(I129:J129)</f>
        <v>-7500</v>
      </c>
    </row>
    <row r="130" spans="1:11" s="14" customFormat="1">
      <c r="A130" s="4">
        <v>43495</v>
      </c>
      <c r="B130" s="5" t="s">
        <v>113</v>
      </c>
      <c r="C130" s="20">
        <v>3000</v>
      </c>
      <c r="D130" s="20"/>
      <c r="E130" s="17" t="s">
        <v>8</v>
      </c>
      <c r="F130" s="8">
        <v>207</v>
      </c>
      <c r="G130" s="8">
        <v>208.5</v>
      </c>
      <c r="H130" s="8" t="s">
        <v>21</v>
      </c>
      <c r="I130" s="8">
        <f t="shared" si="93"/>
        <v>4500</v>
      </c>
      <c r="J130" s="15">
        <v>0</v>
      </c>
      <c r="K130" s="3">
        <f t="shared" si="94"/>
        <v>4500</v>
      </c>
    </row>
    <row r="131" spans="1:11" s="14" customFormat="1">
      <c r="A131" s="4">
        <v>43494</v>
      </c>
      <c r="B131" s="5" t="s">
        <v>114</v>
      </c>
      <c r="C131" s="20">
        <v>2000</v>
      </c>
      <c r="D131" s="20"/>
      <c r="E131" s="17" t="s">
        <v>8</v>
      </c>
      <c r="F131" s="8">
        <v>295</v>
      </c>
      <c r="G131" s="8">
        <v>297.3</v>
      </c>
      <c r="H131" s="8" t="s">
        <v>21</v>
      </c>
      <c r="I131" s="8">
        <f t="shared" si="93"/>
        <v>4600.0000000000227</v>
      </c>
      <c r="J131" s="15">
        <v>0</v>
      </c>
      <c r="K131" s="3">
        <f t="shared" si="94"/>
        <v>4600.0000000000227</v>
      </c>
    </row>
    <row r="132" spans="1:11" s="14" customFormat="1">
      <c r="A132" s="4">
        <v>43489</v>
      </c>
      <c r="B132" s="5" t="s">
        <v>63</v>
      </c>
      <c r="C132" s="20">
        <v>400</v>
      </c>
      <c r="D132" s="20"/>
      <c r="E132" s="17" t="s">
        <v>8</v>
      </c>
      <c r="F132" s="8">
        <v>1517</v>
      </c>
      <c r="G132" s="8">
        <v>1500</v>
      </c>
      <c r="H132" s="8" t="s">
        <v>21</v>
      </c>
      <c r="I132" s="8">
        <f t="shared" si="93"/>
        <v>-6800</v>
      </c>
      <c r="J132" s="15">
        <v>0</v>
      </c>
      <c r="K132" s="3">
        <f t="shared" si="94"/>
        <v>-6800</v>
      </c>
    </row>
    <row r="133" spans="1:11" s="14" customFormat="1">
      <c r="A133" s="4">
        <v>43489</v>
      </c>
      <c r="B133" s="5" t="s">
        <v>115</v>
      </c>
      <c r="C133" s="20">
        <v>700</v>
      </c>
      <c r="D133" s="20"/>
      <c r="E133" s="17" t="s">
        <v>8</v>
      </c>
      <c r="F133" s="8">
        <v>1327</v>
      </c>
      <c r="G133" s="8">
        <v>1329</v>
      </c>
      <c r="H133" s="8" t="s">
        <v>21</v>
      </c>
      <c r="I133" s="8">
        <f t="shared" si="93"/>
        <v>1400</v>
      </c>
      <c r="J133" s="15">
        <v>0</v>
      </c>
      <c r="K133" s="3">
        <f t="shared" si="94"/>
        <v>1400</v>
      </c>
    </row>
    <row r="134" spans="1:11" s="14" customFormat="1">
      <c r="A134" s="4">
        <v>43487</v>
      </c>
      <c r="B134" s="5" t="s">
        <v>116</v>
      </c>
      <c r="C134" s="20">
        <v>600</v>
      </c>
      <c r="D134" s="20"/>
      <c r="E134" s="17" t="s">
        <v>8</v>
      </c>
      <c r="F134" s="8">
        <v>1105</v>
      </c>
      <c r="G134" s="8">
        <v>1119</v>
      </c>
      <c r="H134" s="8">
        <v>1130</v>
      </c>
      <c r="I134" s="8">
        <f t="shared" si="93"/>
        <v>8400</v>
      </c>
      <c r="J134" s="15">
        <f>(H134-G134)*C134</f>
        <v>6600</v>
      </c>
      <c r="K134" s="3">
        <f t="shared" ref="K134" si="95">SUM(I134:J134)</f>
        <v>15000</v>
      </c>
    </row>
    <row r="135" spans="1:11" s="14" customFormat="1">
      <c r="A135" s="4">
        <v>43486</v>
      </c>
      <c r="B135" s="5" t="s">
        <v>117</v>
      </c>
      <c r="C135" s="20">
        <v>600</v>
      </c>
      <c r="D135" s="20"/>
      <c r="E135" s="17" t="s">
        <v>8</v>
      </c>
      <c r="F135" s="8">
        <v>1428</v>
      </c>
      <c r="G135" s="8">
        <v>1434</v>
      </c>
      <c r="H135" s="8" t="s">
        <v>21</v>
      </c>
      <c r="I135" s="8">
        <f t="shared" si="93"/>
        <v>3600</v>
      </c>
      <c r="J135" s="15">
        <v>0</v>
      </c>
      <c r="K135" s="3">
        <f t="shared" ref="K135:K146" si="96">SUM(I135:J135)</f>
        <v>3600</v>
      </c>
    </row>
    <row r="136" spans="1:11" s="14" customFormat="1">
      <c r="A136" s="4">
        <v>43483</v>
      </c>
      <c r="B136" s="5" t="s">
        <v>118</v>
      </c>
      <c r="C136" s="20">
        <v>302</v>
      </c>
      <c r="D136" s="20"/>
      <c r="E136" s="17" t="s">
        <v>33</v>
      </c>
      <c r="F136" s="8">
        <v>2315</v>
      </c>
      <c r="G136" s="8">
        <v>2285</v>
      </c>
      <c r="H136" s="8" t="s">
        <v>21</v>
      </c>
      <c r="I136" s="8">
        <f t="shared" si="93"/>
        <v>9060</v>
      </c>
      <c r="J136" s="15">
        <v>0</v>
      </c>
      <c r="K136" s="3">
        <f t="shared" si="96"/>
        <v>9060</v>
      </c>
    </row>
    <row r="137" spans="1:11" s="14" customFormat="1">
      <c r="A137" s="4">
        <v>43482</v>
      </c>
      <c r="B137" s="5" t="s">
        <v>119</v>
      </c>
      <c r="C137" s="20">
        <v>700</v>
      </c>
      <c r="D137" s="20"/>
      <c r="E137" s="17" t="s">
        <v>8</v>
      </c>
      <c r="F137" s="8">
        <v>786</v>
      </c>
      <c r="G137" s="8">
        <v>786</v>
      </c>
      <c r="H137" s="8" t="s">
        <v>21</v>
      </c>
      <c r="I137" s="8">
        <f t="shared" si="93"/>
        <v>0</v>
      </c>
      <c r="J137" s="15">
        <v>0</v>
      </c>
      <c r="K137" s="3">
        <f t="shared" si="96"/>
        <v>0</v>
      </c>
    </row>
    <row r="138" spans="1:11" s="14" customFormat="1">
      <c r="A138" s="4">
        <v>43481</v>
      </c>
      <c r="B138" s="5" t="s">
        <v>120</v>
      </c>
      <c r="C138" s="20">
        <v>1000</v>
      </c>
      <c r="D138" s="20"/>
      <c r="E138" s="17" t="s">
        <v>8</v>
      </c>
      <c r="F138" s="8">
        <v>539</v>
      </c>
      <c r="G138" s="8">
        <v>539</v>
      </c>
      <c r="H138" s="8" t="s">
        <v>21</v>
      </c>
      <c r="I138" s="8">
        <f t="shared" si="93"/>
        <v>0</v>
      </c>
      <c r="J138" s="15">
        <v>0</v>
      </c>
      <c r="K138" s="3">
        <f t="shared" si="96"/>
        <v>0</v>
      </c>
    </row>
    <row r="139" spans="1:11" s="14" customFormat="1">
      <c r="A139" s="4">
        <v>43480</v>
      </c>
      <c r="B139" s="5" t="s">
        <v>121</v>
      </c>
      <c r="C139" s="20">
        <v>700</v>
      </c>
      <c r="D139" s="20"/>
      <c r="E139" s="17" t="s">
        <v>8</v>
      </c>
      <c r="F139" s="8">
        <v>775</v>
      </c>
      <c r="G139" s="8">
        <v>783</v>
      </c>
      <c r="H139" s="8" t="s">
        <v>21</v>
      </c>
      <c r="I139" s="8">
        <f t="shared" si="93"/>
        <v>5600</v>
      </c>
      <c r="J139" s="15">
        <v>0</v>
      </c>
      <c r="K139" s="3">
        <f t="shared" si="96"/>
        <v>5600</v>
      </c>
    </row>
    <row r="140" spans="1:11" s="14" customFormat="1">
      <c r="A140" s="4">
        <v>43479</v>
      </c>
      <c r="B140" s="5" t="s">
        <v>110</v>
      </c>
      <c r="C140" s="20">
        <v>500</v>
      </c>
      <c r="D140" s="20"/>
      <c r="E140" s="17" t="s">
        <v>8</v>
      </c>
      <c r="F140" s="8">
        <v>1325</v>
      </c>
      <c r="G140" s="8">
        <v>1328</v>
      </c>
      <c r="H140" s="8" t="s">
        <v>21</v>
      </c>
      <c r="I140" s="8">
        <f t="shared" si="93"/>
        <v>1500</v>
      </c>
      <c r="J140" s="15">
        <v>0</v>
      </c>
      <c r="K140" s="3">
        <f t="shared" si="96"/>
        <v>1500</v>
      </c>
    </row>
    <row r="141" spans="1:11" s="14" customFormat="1">
      <c r="A141" s="4">
        <v>43476</v>
      </c>
      <c r="B141" s="5" t="s">
        <v>9</v>
      </c>
      <c r="C141" s="20">
        <v>550</v>
      </c>
      <c r="D141" s="20"/>
      <c r="E141" s="17" t="s">
        <v>8</v>
      </c>
      <c r="F141" s="8">
        <v>678</v>
      </c>
      <c r="G141" s="8">
        <v>686.7</v>
      </c>
      <c r="H141" s="8" t="s">
        <v>21</v>
      </c>
      <c r="I141" s="8">
        <f t="shared" si="93"/>
        <v>4785.0000000000255</v>
      </c>
      <c r="J141" s="15">
        <v>0</v>
      </c>
      <c r="K141" s="3">
        <f t="shared" si="96"/>
        <v>4785.0000000000255</v>
      </c>
    </row>
    <row r="142" spans="1:11" s="14" customFormat="1">
      <c r="A142" s="4">
        <v>43475</v>
      </c>
      <c r="B142" s="5" t="s">
        <v>118</v>
      </c>
      <c r="C142" s="20">
        <v>300</v>
      </c>
      <c r="D142" s="20"/>
      <c r="E142" s="17" t="s">
        <v>33</v>
      </c>
      <c r="F142" s="8">
        <v>2300</v>
      </c>
      <c r="G142" s="8">
        <v>2290</v>
      </c>
      <c r="H142" s="8" t="s">
        <v>21</v>
      </c>
      <c r="I142" s="8">
        <f t="shared" si="93"/>
        <v>3000</v>
      </c>
      <c r="J142" s="15">
        <v>0</v>
      </c>
      <c r="K142" s="3">
        <f t="shared" si="96"/>
        <v>3000</v>
      </c>
    </row>
    <row r="143" spans="1:11" s="14" customFormat="1">
      <c r="A143" s="4">
        <v>43472</v>
      </c>
      <c r="B143" s="5" t="s">
        <v>122</v>
      </c>
      <c r="C143" s="20">
        <v>3000</v>
      </c>
      <c r="D143" s="20"/>
      <c r="E143" s="17" t="s">
        <v>8</v>
      </c>
      <c r="F143" s="8">
        <v>270</v>
      </c>
      <c r="G143" s="8">
        <v>268.39999999999998</v>
      </c>
      <c r="H143" s="8" t="s">
        <v>21</v>
      </c>
      <c r="I143" s="8">
        <f t="shared" si="93"/>
        <v>-4800.0000000000682</v>
      </c>
      <c r="J143" s="15">
        <v>0</v>
      </c>
      <c r="K143" s="3">
        <f t="shared" si="96"/>
        <v>-4800.0000000000682</v>
      </c>
    </row>
    <row r="144" spans="1:11" s="14" customFormat="1">
      <c r="A144" s="4">
        <v>43468</v>
      </c>
      <c r="B144" s="5" t="s">
        <v>114</v>
      </c>
      <c r="C144" s="20">
        <v>2000</v>
      </c>
      <c r="D144" s="20"/>
      <c r="E144" s="17" t="s">
        <v>8</v>
      </c>
      <c r="F144" s="8">
        <v>270</v>
      </c>
      <c r="G144" s="8">
        <v>273.5</v>
      </c>
      <c r="H144" s="8" t="s">
        <v>21</v>
      </c>
      <c r="I144" s="8">
        <f t="shared" si="93"/>
        <v>7000</v>
      </c>
      <c r="J144" s="15">
        <v>0</v>
      </c>
      <c r="K144" s="3">
        <f t="shared" si="96"/>
        <v>7000</v>
      </c>
    </row>
    <row r="145" spans="1:11" s="14" customFormat="1">
      <c r="A145" s="4">
        <v>43466</v>
      </c>
      <c r="B145" s="5" t="s">
        <v>123</v>
      </c>
      <c r="C145" s="20">
        <v>2000</v>
      </c>
      <c r="D145" s="20"/>
      <c r="E145" s="17" t="s">
        <v>8</v>
      </c>
      <c r="F145" s="8">
        <v>251</v>
      </c>
      <c r="G145" s="8">
        <v>254</v>
      </c>
      <c r="H145" s="8" t="s">
        <v>21</v>
      </c>
      <c r="I145" s="8">
        <f t="shared" si="93"/>
        <v>6000</v>
      </c>
      <c r="J145" s="15">
        <v>0</v>
      </c>
      <c r="K145" s="3">
        <f t="shared" si="96"/>
        <v>6000</v>
      </c>
    </row>
    <row r="146" spans="1:11" s="14" customFormat="1">
      <c r="A146" s="4">
        <v>43462</v>
      </c>
      <c r="B146" s="5" t="s">
        <v>124</v>
      </c>
      <c r="C146" s="20">
        <v>250</v>
      </c>
      <c r="D146" s="20"/>
      <c r="E146" s="17" t="s">
        <v>8</v>
      </c>
      <c r="F146" s="8">
        <v>2630</v>
      </c>
      <c r="G146" s="8">
        <v>2653</v>
      </c>
      <c r="H146" s="8" t="s">
        <v>21</v>
      </c>
      <c r="I146" s="8">
        <f t="shared" si="93"/>
        <v>5750</v>
      </c>
      <c r="J146" s="15">
        <v>0</v>
      </c>
      <c r="K146" s="3">
        <f t="shared" si="96"/>
        <v>5750</v>
      </c>
    </row>
    <row r="147" spans="1:11" s="14" customFormat="1">
      <c r="A147" s="4">
        <v>43461</v>
      </c>
      <c r="B147" s="5" t="s">
        <v>125</v>
      </c>
      <c r="C147" s="20">
        <v>500</v>
      </c>
      <c r="D147" s="20"/>
      <c r="E147" s="17" t="s">
        <v>8</v>
      </c>
      <c r="F147" s="8">
        <v>1052</v>
      </c>
      <c r="G147" s="8">
        <v>1070</v>
      </c>
      <c r="H147" s="8">
        <v>1080</v>
      </c>
      <c r="I147" s="8">
        <f t="shared" si="93"/>
        <v>9000</v>
      </c>
      <c r="J147" s="15">
        <f>(H147-G147)*C147</f>
        <v>5000</v>
      </c>
      <c r="K147" s="3">
        <f t="shared" ref="K147" si="97">SUM(I147:J147)</f>
        <v>14000</v>
      </c>
    </row>
    <row r="148" spans="1:11" s="14" customFormat="1">
      <c r="A148" s="4">
        <v>43460</v>
      </c>
      <c r="B148" s="5" t="s">
        <v>126</v>
      </c>
      <c r="C148" s="20">
        <v>500</v>
      </c>
      <c r="D148" s="20"/>
      <c r="E148" s="17" t="s">
        <v>8</v>
      </c>
      <c r="F148" s="8">
        <v>1023</v>
      </c>
      <c r="G148" s="8">
        <v>1040</v>
      </c>
      <c r="H148" s="8">
        <v>1046</v>
      </c>
      <c r="I148" s="8">
        <f t="shared" si="93"/>
        <v>8500</v>
      </c>
      <c r="J148" s="15">
        <f>(H148-G148)*C148</f>
        <v>3000</v>
      </c>
      <c r="K148" s="3">
        <f t="shared" ref="K148" si="98">SUM(I148:J148)</f>
        <v>11500</v>
      </c>
    </row>
    <row r="149" spans="1:11" s="14" customFormat="1">
      <c r="A149" s="4">
        <v>43455</v>
      </c>
      <c r="B149" s="5" t="s">
        <v>127</v>
      </c>
      <c r="C149" s="20">
        <v>700</v>
      </c>
      <c r="D149" s="20"/>
      <c r="E149" s="17" t="s">
        <v>33</v>
      </c>
      <c r="F149" s="8">
        <v>1353</v>
      </c>
      <c r="G149" s="8">
        <v>1341</v>
      </c>
      <c r="H149" s="8" t="s">
        <v>21</v>
      </c>
      <c r="I149" s="8">
        <f t="shared" si="93"/>
        <v>8400</v>
      </c>
      <c r="J149" s="15">
        <v>0</v>
      </c>
      <c r="K149" s="3">
        <f t="shared" ref="K149:K153" si="99">SUM(I149:J149)</f>
        <v>8400</v>
      </c>
    </row>
    <row r="150" spans="1:11" s="14" customFormat="1">
      <c r="A150" s="4">
        <v>43454</v>
      </c>
      <c r="B150" s="5" t="s">
        <v>125</v>
      </c>
      <c r="C150" s="20">
        <v>500</v>
      </c>
      <c r="D150" s="20"/>
      <c r="E150" s="17" t="s">
        <v>8</v>
      </c>
      <c r="F150" s="8">
        <v>1942</v>
      </c>
      <c r="G150" s="8">
        <v>1958</v>
      </c>
      <c r="H150" s="8" t="s">
        <v>21</v>
      </c>
      <c r="I150" s="8">
        <f t="shared" si="93"/>
        <v>8000</v>
      </c>
      <c r="J150" s="15">
        <v>0</v>
      </c>
      <c r="K150" s="3">
        <f t="shared" si="99"/>
        <v>8000</v>
      </c>
    </row>
    <row r="151" spans="1:11" s="14" customFormat="1">
      <c r="A151" s="4">
        <v>43453</v>
      </c>
      <c r="B151" s="5" t="s">
        <v>128</v>
      </c>
      <c r="C151" s="20">
        <v>1250</v>
      </c>
      <c r="D151" s="20"/>
      <c r="E151" s="17" t="s">
        <v>8</v>
      </c>
      <c r="F151" s="8">
        <v>457</v>
      </c>
      <c r="G151" s="8">
        <v>457</v>
      </c>
      <c r="H151" s="8" t="s">
        <v>21</v>
      </c>
      <c r="I151" s="8">
        <f t="shared" si="93"/>
        <v>0</v>
      </c>
      <c r="J151" s="15">
        <v>0</v>
      </c>
      <c r="K151" s="3">
        <f t="shared" si="99"/>
        <v>0</v>
      </c>
    </row>
    <row r="152" spans="1:11" s="14" customFormat="1">
      <c r="A152" s="4">
        <v>43452</v>
      </c>
      <c r="B152" s="5" t="s">
        <v>115</v>
      </c>
      <c r="C152" s="20">
        <v>700</v>
      </c>
      <c r="D152" s="20"/>
      <c r="E152" s="17" t="s">
        <v>8</v>
      </c>
      <c r="F152" s="8">
        <v>1314</v>
      </c>
      <c r="G152" s="8">
        <v>1328</v>
      </c>
      <c r="H152" s="8" t="s">
        <v>21</v>
      </c>
      <c r="I152" s="8">
        <f t="shared" si="93"/>
        <v>9800</v>
      </c>
      <c r="J152" s="15">
        <v>0</v>
      </c>
      <c r="K152" s="3">
        <f t="shared" si="99"/>
        <v>9800</v>
      </c>
    </row>
    <row r="153" spans="1:11" s="14" customFormat="1">
      <c r="A153" s="4">
        <v>43451</v>
      </c>
      <c r="B153" s="5" t="s">
        <v>129</v>
      </c>
      <c r="C153" s="20">
        <v>750</v>
      </c>
      <c r="D153" s="20"/>
      <c r="E153" s="17" t="s">
        <v>8</v>
      </c>
      <c r="F153" s="8">
        <v>707</v>
      </c>
      <c r="G153" s="8">
        <v>717</v>
      </c>
      <c r="H153" s="8" t="s">
        <v>21</v>
      </c>
      <c r="I153" s="8">
        <f t="shared" si="93"/>
        <v>7500</v>
      </c>
      <c r="J153" s="15">
        <v>0</v>
      </c>
      <c r="K153" s="3">
        <f t="shared" si="99"/>
        <v>7500</v>
      </c>
    </row>
    <row r="154" spans="1:11" s="14" customFormat="1">
      <c r="A154" s="4">
        <v>43451</v>
      </c>
      <c r="B154" s="5" t="s">
        <v>127</v>
      </c>
      <c r="C154" s="20">
        <v>700</v>
      </c>
      <c r="D154" s="20"/>
      <c r="E154" s="17" t="s">
        <v>8</v>
      </c>
      <c r="F154" s="8">
        <v>1291</v>
      </c>
      <c r="G154" s="8">
        <v>1303</v>
      </c>
      <c r="H154" s="8">
        <v>1315</v>
      </c>
      <c r="I154" s="8">
        <f t="shared" si="93"/>
        <v>8400</v>
      </c>
      <c r="J154" s="15">
        <f>(H154-G154)*C154</f>
        <v>8400</v>
      </c>
      <c r="K154" s="3">
        <f t="shared" ref="K154" si="100">SUM(I154:J154)</f>
        <v>16800</v>
      </c>
    </row>
    <row r="155" spans="1:11" s="14" customFormat="1">
      <c r="A155" s="4">
        <v>43447</v>
      </c>
      <c r="B155" s="5" t="s">
        <v>130</v>
      </c>
      <c r="C155" s="20">
        <v>500</v>
      </c>
      <c r="D155" s="20"/>
      <c r="E155" s="17" t="s">
        <v>8</v>
      </c>
      <c r="F155" s="8">
        <v>1802</v>
      </c>
      <c r="G155" s="8">
        <v>1818.95</v>
      </c>
      <c r="H155" s="8" t="s">
        <v>21</v>
      </c>
      <c r="I155" s="8">
        <f t="shared" si="93"/>
        <v>8475.0000000000218</v>
      </c>
      <c r="J155" s="15">
        <v>0</v>
      </c>
      <c r="K155" s="3">
        <f t="shared" ref="K155:K160" si="101">SUM(I155:J155)</f>
        <v>8475.0000000000218</v>
      </c>
    </row>
    <row r="156" spans="1:11" s="14" customFormat="1">
      <c r="A156" s="4">
        <v>43446</v>
      </c>
      <c r="B156" s="5" t="s">
        <v>130</v>
      </c>
      <c r="C156" s="20">
        <v>500</v>
      </c>
      <c r="D156" s="20"/>
      <c r="E156" s="17" t="s">
        <v>8</v>
      </c>
      <c r="F156" s="8">
        <v>1750</v>
      </c>
      <c r="G156" s="8">
        <v>1770</v>
      </c>
      <c r="H156" s="8" t="s">
        <v>21</v>
      </c>
      <c r="I156" s="8">
        <f t="shared" si="93"/>
        <v>10000</v>
      </c>
      <c r="J156" s="15">
        <v>0</v>
      </c>
      <c r="K156" s="3">
        <f t="shared" si="101"/>
        <v>10000</v>
      </c>
    </row>
    <row r="157" spans="1:11" s="14" customFormat="1">
      <c r="A157" s="4">
        <v>43445</v>
      </c>
      <c r="B157" s="5" t="s">
        <v>131</v>
      </c>
      <c r="C157" s="20">
        <v>6000</v>
      </c>
      <c r="D157" s="20"/>
      <c r="E157" s="17" t="s">
        <v>8</v>
      </c>
      <c r="F157" s="8">
        <v>103.5</v>
      </c>
      <c r="G157" s="8">
        <v>104.5</v>
      </c>
      <c r="H157" s="8" t="s">
        <v>21</v>
      </c>
      <c r="I157" s="8">
        <f t="shared" si="93"/>
        <v>6000</v>
      </c>
      <c r="J157" s="15">
        <v>0</v>
      </c>
      <c r="K157" s="3">
        <f t="shared" si="101"/>
        <v>6000</v>
      </c>
    </row>
    <row r="158" spans="1:11" s="14" customFormat="1">
      <c r="A158" s="4">
        <v>43441</v>
      </c>
      <c r="B158" s="5" t="s">
        <v>115</v>
      </c>
      <c r="C158" s="20">
        <v>700</v>
      </c>
      <c r="D158" s="20"/>
      <c r="E158" s="17" t="s">
        <v>8</v>
      </c>
      <c r="F158" s="8">
        <v>1240</v>
      </c>
      <c r="G158" s="8">
        <v>1240</v>
      </c>
      <c r="H158" s="8" t="s">
        <v>21</v>
      </c>
      <c r="I158" s="8">
        <f t="shared" si="93"/>
        <v>0</v>
      </c>
      <c r="J158" s="15">
        <v>0</v>
      </c>
      <c r="K158" s="3">
        <f t="shared" si="101"/>
        <v>0</v>
      </c>
    </row>
    <row r="159" spans="1:11" s="14" customFormat="1">
      <c r="A159" s="4">
        <v>43439</v>
      </c>
      <c r="B159" s="5" t="s">
        <v>132</v>
      </c>
      <c r="C159" s="20">
        <v>800</v>
      </c>
      <c r="D159" s="20"/>
      <c r="E159" s="17" t="s">
        <v>33</v>
      </c>
      <c r="F159" s="8">
        <v>905</v>
      </c>
      <c r="G159" s="8">
        <v>894</v>
      </c>
      <c r="H159" s="8" t="s">
        <v>21</v>
      </c>
      <c r="I159" s="8">
        <f t="shared" si="93"/>
        <v>8800</v>
      </c>
      <c r="J159" s="15">
        <v>0</v>
      </c>
      <c r="K159" s="3">
        <f t="shared" si="101"/>
        <v>8800</v>
      </c>
    </row>
    <row r="160" spans="1:11" s="14" customFormat="1">
      <c r="A160" s="4">
        <v>43438</v>
      </c>
      <c r="B160" s="5" t="s">
        <v>133</v>
      </c>
      <c r="C160" s="20">
        <v>150</v>
      </c>
      <c r="D160" s="20"/>
      <c r="E160" s="17" t="s">
        <v>8</v>
      </c>
      <c r="F160" s="8">
        <v>3540</v>
      </c>
      <c r="G160" s="8">
        <v>3594</v>
      </c>
      <c r="H160" s="8" t="s">
        <v>21</v>
      </c>
      <c r="I160" s="8">
        <f t="shared" si="93"/>
        <v>8100</v>
      </c>
      <c r="J160" s="15">
        <v>0</v>
      </c>
      <c r="K160" s="3">
        <f t="shared" si="101"/>
        <v>8100</v>
      </c>
    </row>
    <row r="161" spans="1:11" s="14" customFormat="1">
      <c r="A161" s="4">
        <v>43437</v>
      </c>
      <c r="B161" s="5" t="s">
        <v>11</v>
      </c>
      <c r="C161" s="20">
        <v>400</v>
      </c>
      <c r="D161" s="20"/>
      <c r="E161" s="17" t="s">
        <v>8</v>
      </c>
      <c r="F161" s="8">
        <v>1498</v>
      </c>
      <c r="G161" s="8">
        <v>1520</v>
      </c>
      <c r="H161" s="8">
        <v>1527</v>
      </c>
      <c r="I161" s="8">
        <f t="shared" si="93"/>
        <v>8800</v>
      </c>
      <c r="J161" s="15">
        <f>(H161-G161)*C161</f>
        <v>2800</v>
      </c>
      <c r="K161" s="3">
        <f t="shared" ref="K161" si="102">SUM(I161:J161)</f>
        <v>11600</v>
      </c>
    </row>
    <row r="162" spans="1:11" s="14" customFormat="1">
      <c r="A162" s="4">
        <v>43433</v>
      </c>
      <c r="B162" s="5" t="s">
        <v>134</v>
      </c>
      <c r="C162" s="20">
        <v>250</v>
      </c>
      <c r="D162" s="20"/>
      <c r="E162" s="17" t="s">
        <v>8</v>
      </c>
      <c r="F162" s="8">
        <v>2680</v>
      </c>
      <c r="G162" s="8">
        <v>2715</v>
      </c>
      <c r="H162" s="8" t="s">
        <v>21</v>
      </c>
      <c r="I162" s="8">
        <f t="shared" si="93"/>
        <v>8750</v>
      </c>
      <c r="J162" s="8">
        <f t="shared" ref="J162" si="103">IF(E162="SELL",IF(H162="-","0",G162-H162),IF(E162="BUY",IF(H162="-","0",H162-G162)))*C162</f>
        <v>0</v>
      </c>
      <c r="K162" s="3">
        <f t="shared" ref="K162:K176" si="104">SUM(I162:J162)</f>
        <v>8750</v>
      </c>
    </row>
    <row r="163" spans="1:11" s="14" customFormat="1">
      <c r="A163" s="4">
        <v>43432</v>
      </c>
      <c r="B163" s="5" t="s">
        <v>135</v>
      </c>
      <c r="C163" s="20">
        <v>4500</v>
      </c>
      <c r="D163" s="20"/>
      <c r="E163" s="17" t="s">
        <v>8</v>
      </c>
      <c r="F163" s="8">
        <v>137</v>
      </c>
      <c r="G163" s="8">
        <v>139.6</v>
      </c>
      <c r="H163" s="8" t="s">
        <v>21</v>
      </c>
      <c r="I163" s="8">
        <f t="shared" si="93"/>
        <v>11699.999999999975</v>
      </c>
      <c r="J163" s="15">
        <v>0</v>
      </c>
      <c r="K163" s="3">
        <f t="shared" si="104"/>
        <v>11699.999999999975</v>
      </c>
    </row>
    <row r="164" spans="1:11" s="14" customFormat="1">
      <c r="A164" s="4">
        <v>43431</v>
      </c>
      <c r="B164" s="5" t="s">
        <v>115</v>
      </c>
      <c r="C164" s="20">
        <v>700</v>
      </c>
      <c r="D164" s="20"/>
      <c r="E164" s="17" t="s">
        <v>8</v>
      </c>
      <c r="F164" s="8">
        <v>1218</v>
      </c>
      <c r="G164" s="8">
        <v>1232</v>
      </c>
      <c r="H164" s="8" t="s">
        <v>21</v>
      </c>
      <c r="I164" s="8">
        <f t="shared" si="93"/>
        <v>9800</v>
      </c>
      <c r="J164" s="8">
        <f t="shared" ref="J164" si="105">IF(E164="SELL",IF(H164="-","0",G164-H164),IF(E164="BUY",IF(H164="-","0",H164-G164)))*C164</f>
        <v>0</v>
      </c>
      <c r="K164" s="3">
        <f t="shared" si="104"/>
        <v>9800</v>
      </c>
    </row>
    <row r="165" spans="1:11" s="14" customFormat="1">
      <c r="A165" s="4">
        <v>43430</v>
      </c>
      <c r="B165" s="5" t="s">
        <v>115</v>
      </c>
      <c r="C165" s="20">
        <v>700</v>
      </c>
      <c r="D165" s="20"/>
      <c r="E165" s="17" t="s">
        <v>8</v>
      </c>
      <c r="F165" s="8">
        <v>1176</v>
      </c>
      <c r="G165" s="8">
        <v>1188</v>
      </c>
      <c r="H165" s="8">
        <v>1198</v>
      </c>
      <c r="I165" s="8">
        <f t="shared" si="93"/>
        <v>8400</v>
      </c>
      <c r="J165" s="15">
        <f>(H165-G165)*C165</f>
        <v>7000</v>
      </c>
      <c r="K165" s="3">
        <f t="shared" si="104"/>
        <v>15400</v>
      </c>
    </row>
    <row r="166" spans="1:11" s="14" customFormat="1">
      <c r="A166" s="4">
        <v>43424</v>
      </c>
      <c r="B166" s="5" t="s">
        <v>68</v>
      </c>
      <c r="C166" s="20">
        <v>1250</v>
      </c>
      <c r="D166" s="20"/>
      <c r="E166" s="17" t="s">
        <v>33</v>
      </c>
      <c r="F166" s="8">
        <v>430</v>
      </c>
      <c r="G166" s="8">
        <v>425</v>
      </c>
      <c r="H166" s="8" t="s">
        <v>21</v>
      </c>
      <c r="I166" s="8">
        <f t="shared" si="93"/>
        <v>6250</v>
      </c>
      <c r="J166" s="8">
        <f t="shared" ref="J166:J172" si="106">IF(E166="SELL",IF(H166="-","0",G166-H166),IF(E166="BUY",IF(H166="-","0",H166-G166)))*C166</f>
        <v>0</v>
      </c>
      <c r="K166" s="3">
        <f t="shared" si="104"/>
        <v>6250</v>
      </c>
    </row>
    <row r="167" spans="1:11" s="14" customFormat="1">
      <c r="A167" s="4">
        <v>43423</v>
      </c>
      <c r="B167" s="5" t="s">
        <v>136</v>
      </c>
      <c r="C167" s="20">
        <v>2800</v>
      </c>
      <c r="D167" s="20"/>
      <c r="E167" s="17" t="s">
        <v>8</v>
      </c>
      <c r="F167" s="8">
        <v>101.5</v>
      </c>
      <c r="G167" s="8">
        <v>102.8</v>
      </c>
      <c r="H167" s="8" t="s">
        <v>21</v>
      </c>
      <c r="I167" s="8">
        <f t="shared" si="93"/>
        <v>3639.9999999999918</v>
      </c>
      <c r="J167" s="8">
        <f t="shared" si="106"/>
        <v>0</v>
      </c>
      <c r="K167" s="3">
        <f t="shared" si="104"/>
        <v>3639.9999999999918</v>
      </c>
    </row>
    <row r="168" spans="1:11" s="14" customFormat="1">
      <c r="A168" s="4">
        <v>43420</v>
      </c>
      <c r="B168" s="5" t="s">
        <v>137</v>
      </c>
      <c r="C168" s="20">
        <v>100</v>
      </c>
      <c r="D168" s="20"/>
      <c r="E168" s="17" t="s">
        <v>8</v>
      </c>
      <c r="F168" s="8">
        <v>5970</v>
      </c>
      <c r="G168" s="8">
        <v>6030</v>
      </c>
      <c r="H168" s="8" t="s">
        <v>21</v>
      </c>
      <c r="I168" s="8">
        <f t="shared" si="93"/>
        <v>6000</v>
      </c>
      <c r="J168" s="8">
        <f t="shared" si="106"/>
        <v>0</v>
      </c>
      <c r="K168" s="3">
        <f t="shared" si="104"/>
        <v>6000</v>
      </c>
    </row>
    <row r="169" spans="1:11" s="14" customFormat="1">
      <c r="A169" s="4">
        <v>43418</v>
      </c>
      <c r="B169" s="5" t="s">
        <v>138</v>
      </c>
      <c r="C169" s="20">
        <v>1200</v>
      </c>
      <c r="D169" s="20"/>
      <c r="E169" s="17" t="s">
        <v>8</v>
      </c>
      <c r="F169" s="8">
        <v>760</v>
      </c>
      <c r="G169" s="8">
        <v>770</v>
      </c>
      <c r="H169" s="8" t="s">
        <v>21</v>
      </c>
      <c r="I169" s="8">
        <f t="shared" si="93"/>
        <v>12000</v>
      </c>
      <c r="J169" s="8">
        <f t="shared" si="106"/>
        <v>0</v>
      </c>
      <c r="K169" s="3">
        <f t="shared" si="104"/>
        <v>12000</v>
      </c>
    </row>
    <row r="170" spans="1:11" s="14" customFormat="1">
      <c r="A170" s="4">
        <v>43416</v>
      </c>
      <c r="B170" s="5" t="s">
        <v>122</v>
      </c>
      <c r="C170" s="20">
        <v>3000</v>
      </c>
      <c r="D170" s="20"/>
      <c r="E170" s="17" t="s">
        <v>33</v>
      </c>
      <c r="F170" s="8">
        <v>261.5</v>
      </c>
      <c r="G170" s="8">
        <v>259</v>
      </c>
      <c r="H170" s="8" t="s">
        <v>21</v>
      </c>
      <c r="I170" s="8">
        <f t="shared" si="93"/>
        <v>7500</v>
      </c>
      <c r="J170" s="8">
        <f t="shared" si="106"/>
        <v>0</v>
      </c>
      <c r="K170" s="3">
        <f t="shared" si="104"/>
        <v>7500</v>
      </c>
    </row>
    <row r="171" spans="1:11" s="14" customFormat="1">
      <c r="A171" s="4">
        <v>43409</v>
      </c>
      <c r="B171" s="5" t="s">
        <v>63</v>
      </c>
      <c r="C171" s="20">
        <v>400</v>
      </c>
      <c r="D171" s="20"/>
      <c r="E171" s="17" t="s">
        <v>33</v>
      </c>
      <c r="F171" s="8">
        <v>1472</v>
      </c>
      <c r="G171" s="8">
        <v>1456</v>
      </c>
      <c r="H171" s="8" t="s">
        <v>21</v>
      </c>
      <c r="I171" s="8">
        <f t="shared" si="93"/>
        <v>6400</v>
      </c>
      <c r="J171" s="8">
        <f t="shared" si="106"/>
        <v>0</v>
      </c>
      <c r="K171" s="3">
        <f t="shared" si="104"/>
        <v>6400</v>
      </c>
    </row>
    <row r="172" spans="1:11" s="14" customFormat="1">
      <c r="A172" s="4">
        <v>43406</v>
      </c>
      <c r="B172" s="5" t="s">
        <v>79</v>
      </c>
      <c r="C172" s="20">
        <v>700</v>
      </c>
      <c r="D172" s="20"/>
      <c r="E172" s="17" t="s">
        <v>8</v>
      </c>
      <c r="F172" s="8">
        <v>780</v>
      </c>
      <c r="G172" s="8">
        <v>793</v>
      </c>
      <c r="H172" s="8" t="s">
        <v>21</v>
      </c>
      <c r="I172" s="8">
        <f t="shared" si="93"/>
        <v>9100</v>
      </c>
      <c r="J172" s="8">
        <f t="shared" si="106"/>
        <v>0</v>
      </c>
      <c r="K172" s="3">
        <f t="shared" si="104"/>
        <v>9100</v>
      </c>
    </row>
    <row r="173" spans="1:11" s="14" customFormat="1">
      <c r="A173" s="4">
        <v>43405</v>
      </c>
      <c r="B173" s="5" t="s">
        <v>132</v>
      </c>
      <c r="C173" s="20">
        <v>800</v>
      </c>
      <c r="D173" s="20"/>
      <c r="E173" s="17" t="s">
        <v>8</v>
      </c>
      <c r="F173" s="8">
        <v>1130</v>
      </c>
      <c r="G173" s="8">
        <v>1140</v>
      </c>
      <c r="H173" s="8">
        <v>1150</v>
      </c>
      <c r="I173" s="8">
        <f t="shared" si="93"/>
        <v>8000</v>
      </c>
      <c r="J173" s="15">
        <f>(H173-G173)*C173</f>
        <v>8000</v>
      </c>
      <c r="K173" s="3">
        <f t="shared" si="104"/>
        <v>16000</v>
      </c>
    </row>
    <row r="174" spans="1:11" s="14" customFormat="1">
      <c r="A174" s="4">
        <v>43404</v>
      </c>
      <c r="B174" s="5" t="s">
        <v>139</v>
      </c>
      <c r="C174" s="20">
        <v>600</v>
      </c>
      <c r="D174" s="20"/>
      <c r="E174" s="17" t="s">
        <v>8</v>
      </c>
      <c r="F174" s="8">
        <v>838</v>
      </c>
      <c r="G174" s="8">
        <v>854</v>
      </c>
      <c r="H174" s="8" t="s">
        <v>21</v>
      </c>
      <c r="I174" s="8">
        <f t="shared" si="93"/>
        <v>9600</v>
      </c>
      <c r="J174" s="15">
        <v>0</v>
      </c>
      <c r="K174" s="3">
        <f t="shared" si="104"/>
        <v>9600</v>
      </c>
    </row>
    <row r="175" spans="1:11" s="14" customFormat="1">
      <c r="A175" s="4">
        <v>43403</v>
      </c>
      <c r="B175" s="5" t="s">
        <v>140</v>
      </c>
      <c r="C175" s="20">
        <v>700</v>
      </c>
      <c r="D175" s="20"/>
      <c r="E175" s="17" t="s">
        <v>8</v>
      </c>
      <c r="F175" s="8">
        <v>787</v>
      </c>
      <c r="G175" s="8">
        <v>796.5</v>
      </c>
      <c r="H175" s="8" t="s">
        <v>21</v>
      </c>
      <c r="I175" s="8">
        <f t="shared" si="93"/>
        <v>6650</v>
      </c>
      <c r="J175" s="15">
        <v>0</v>
      </c>
      <c r="K175" s="3">
        <f t="shared" si="104"/>
        <v>6650</v>
      </c>
    </row>
    <row r="176" spans="1:11" s="14" customFormat="1">
      <c r="A176" s="4">
        <v>43402</v>
      </c>
      <c r="B176" s="5" t="s">
        <v>122</v>
      </c>
      <c r="C176" s="20">
        <v>3000</v>
      </c>
      <c r="D176" s="20"/>
      <c r="E176" s="17" t="s">
        <v>8</v>
      </c>
      <c r="F176" s="8">
        <v>238</v>
      </c>
      <c r="G176" s="8">
        <v>241</v>
      </c>
      <c r="H176" s="8" t="s">
        <v>21</v>
      </c>
      <c r="I176" s="8">
        <f t="shared" si="93"/>
        <v>9000</v>
      </c>
      <c r="J176" s="15">
        <v>0</v>
      </c>
      <c r="K176" s="3">
        <f t="shared" si="104"/>
        <v>9000</v>
      </c>
    </row>
    <row r="177" spans="1:11" s="14" customFormat="1">
      <c r="A177" s="4">
        <v>43399</v>
      </c>
      <c r="B177" s="5" t="s">
        <v>141</v>
      </c>
      <c r="C177" s="20">
        <v>800</v>
      </c>
      <c r="D177" s="20"/>
      <c r="E177" s="17" t="s">
        <v>8</v>
      </c>
      <c r="F177" s="8">
        <v>697</v>
      </c>
      <c r="G177" s="8">
        <v>710</v>
      </c>
      <c r="H177" s="8">
        <v>730</v>
      </c>
      <c r="I177" s="8">
        <f t="shared" si="93"/>
        <v>10400</v>
      </c>
      <c r="J177" s="15">
        <f>(H177-G177)*C177</f>
        <v>16000</v>
      </c>
      <c r="K177" s="3">
        <f t="shared" ref="K177" si="107">SUM(I177:J177)</f>
        <v>26400</v>
      </c>
    </row>
    <row r="178" spans="1:11" s="14" customFormat="1">
      <c r="A178" s="4">
        <v>43398</v>
      </c>
      <c r="B178" s="5" t="s">
        <v>142</v>
      </c>
      <c r="C178" s="20">
        <v>1100</v>
      </c>
      <c r="D178" s="20"/>
      <c r="E178" s="17" t="s">
        <v>8</v>
      </c>
      <c r="F178" s="8">
        <v>920</v>
      </c>
      <c r="G178" s="8">
        <v>925</v>
      </c>
      <c r="H178" s="8" t="s">
        <v>21</v>
      </c>
      <c r="I178" s="8">
        <f t="shared" si="93"/>
        <v>5500</v>
      </c>
      <c r="J178" s="8">
        <f t="shared" ref="J178:J195" si="108">IF(E178="SELL",IF(H178="-","0",G178-H178),IF(E178="BUY",IF(H178="-","0",H178-G178)))*C178</f>
        <v>0</v>
      </c>
      <c r="K178" s="3">
        <f t="shared" ref="K178:K195" si="109">SUM(I178:J178)</f>
        <v>5500</v>
      </c>
    </row>
    <row r="179" spans="1:11" s="14" customFormat="1">
      <c r="A179" s="4">
        <v>43395</v>
      </c>
      <c r="B179" s="5" t="s">
        <v>11</v>
      </c>
      <c r="C179" s="20">
        <v>400</v>
      </c>
      <c r="D179" s="20"/>
      <c r="E179" s="17" t="s">
        <v>8</v>
      </c>
      <c r="F179" s="8">
        <v>1330</v>
      </c>
      <c r="G179" s="8">
        <v>1310</v>
      </c>
      <c r="H179" s="8">
        <v>1890</v>
      </c>
      <c r="I179" s="8">
        <f t="shared" si="93"/>
        <v>-8000</v>
      </c>
      <c r="J179" s="8">
        <f t="shared" si="108"/>
        <v>0</v>
      </c>
      <c r="K179" s="3">
        <f t="shared" si="109"/>
        <v>-8000</v>
      </c>
    </row>
    <row r="180" spans="1:11" s="14" customFormat="1">
      <c r="A180" s="4">
        <v>43392</v>
      </c>
      <c r="B180" s="5" t="s">
        <v>118</v>
      </c>
      <c r="C180" s="20">
        <v>302</v>
      </c>
      <c r="D180" s="20"/>
      <c r="E180" s="17" t="s">
        <v>33</v>
      </c>
      <c r="F180" s="8">
        <v>1960</v>
      </c>
      <c r="G180" s="8">
        <v>1930</v>
      </c>
      <c r="H180" s="8">
        <v>1890</v>
      </c>
      <c r="I180" s="8">
        <f t="shared" si="93"/>
        <v>9060</v>
      </c>
      <c r="J180" s="8">
        <f t="shared" si="108"/>
        <v>12080</v>
      </c>
      <c r="K180" s="3">
        <f t="shared" si="109"/>
        <v>21140</v>
      </c>
    </row>
    <row r="181" spans="1:11" s="14" customFormat="1">
      <c r="A181" s="4">
        <v>43390</v>
      </c>
      <c r="B181" s="5" t="s">
        <v>143</v>
      </c>
      <c r="C181" s="20">
        <v>1250</v>
      </c>
      <c r="D181" s="20"/>
      <c r="E181" s="17" t="s">
        <v>8</v>
      </c>
      <c r="F181" s="8">
        <v>548</v>
      </c>
      <c r="G181" s="8">
        <v>553</v>
      </c>
      <c r="H181" s="8" t="s">
        <v>21</v>
      </c>
      <c r="I181" s="8">
        <f t="shared" si="93"/>
        <v>6250</v>
      </c>
      <c r="J181" s="8">
        <f t="shared" si="108"/>
        <v>0</v>
      </c>
      <c r="K181" s="3">
        <f t="shared" si="109"/>
        <v>6250</v>
      </c>
    </row>
    <row r="182" spans="1:11" s="14" customFormat="1">
      <c r="A182" s="4">
        <v>43386</v>
      </c>
      <c r="B182" s="5" t="s">
        <v>79</v>
      </c>
      <c r="C182" s="20">
        <v>700</v>
      </c>
      <c r="D182" s="20"/>
      <c r="E182" s="17" t="s">
        <v>8</v>
      </c>
      <c r="F182" s="8">
        <v>705</v>
      </c>
      <c r="G182" s="8">
        <v>717.5</v>
      </c>
      <c r="H182" s="8" t="s">
        <v>21</v>
      </c>
      <c r="I182" s="8">
        <f t="shared" si="93"/>
        <v>8750</v>
      </c>
      <c r="J182" s="8">
        <f t="shared" si="108"/>
        <v>0</v>
      </c>
      <c r="K182" s="3">
        <f t="shared" si="109"/>
        <v>8750</v>
      </c>
    </row>
    <row r="183" spans="1:11" s="14" customFormat="1">
      <c r="A183" s="4">
        <v>43385</v>
      </c>
      <c r="B183" s="5" t="s">
        <v>9</v>
      </c>
      <c r="C183" s="20">
        <v>550</v>
      </c>
      <c r="D183" s="20"/>
      <c r="E183" s="17" t="s">
        <v>8</v>
      </c>
      <c r="F183" s="8">
        <v>895</v>
      </c>
      <c r="G183" s="8">
        <v>913</v>
      </c>
      <c r="H183" s="8" t="s">
        <v>21</v>
      </c>
      <c r="I183" s="8">
        <f t="shared" si="93"/>
        <v>9900</v>
      </c>
      <c r="J183" s="8">
        <f t="shared" si="108"/>
        <v>0</v>
      </c>
      <c r="K183" s="3">
        <f t="shared" si="109"/>
        <v>9900</v>
      </c>
    </row>
    <row r="184" spans="1:11" s="14" customFormat="1">
      <c r="A184" s="4">
        <v>43383</v>
      </c>
      <c r="B184" s="5" t="s">
        <v>127</v>
      </c>
      <c r="C184" s="20">
        <v>700</v>
      </c>
      <c r="D184" s="20"/>
      <c r="E184" s="17" t="s">
        <v>8</v>
      </c>
      <c r="F184" s="8">
        <v>1295</v>
      </c>
      <c r="G184" s="8">
        <v>1283</v>
      </c>
      <c r="H184" s="8" t="s">
        <v>21</v>
      </c>
      <c r="I184" s="8">
        <f t="shared" si="93"/>
        <v>-8400</v>
      </c>
      <c r="J184" s="8">
        <f t="shared" si="108"/>
        <v>0</v>
      </c>
      <c r="K184" s="3">
        <f t="shared" si="109"/>
        <v>-8400</v>
      </c>
    </row>
    <row r="185" spans="1:11" s="14" customFormat="1">
      <c r="A185" s="4">
        <v>43381</v>
      </c>
      <c r="B185" s="5" t="s">
        <v>144</v>
      </c>
      <c r="C185" s="20">
        <v>1100</v>
      </c>
      <c r="D185" s="20"/>
      <c r="E185" s="17" t="s">
        <v>33</v>
      </c>
      <c r="F185" s="8">
        <v>581</v>
      </c>
      <c r="G185" s="8">
        <v>571</v>
      </c>
      <c r="H185" s="8">
        <v>560</v>
      </c>
      <c r="I185" s="8">
        <f t="shared" si="93"/>
        <v>11000</v>
      </c>
      <c r="J185" s="8">
        <f t="shared" si="108"/>
        <v>12100</v>
      </c>
      <c r="K185" s="3">
        <f t="shared" si="109"/>
        <v>23100</v>
      </c>
    </row>
    <row r="186" spans="1:11" s="14" customFormat="1">
      <c r="A186" s="4">
        <v>43378</v>
      </c>
      <c r="B186" s="5" t="s">
        <v>145</v>
      </c>
      <c r="C186" s="20">
        <v>750</v>
      </c>
      <c r="D186" s="20"/>
      <c r="E186" s="17" t="s">
        <v>33</v>
      </c>
      <c r="F186" s="8">
        <v>1232</v>
      </c>
      <c r="G186" s="8">
        <v>1220</v>
      </c>
      <c r="H186" s="8" t="s">
        <v>21</v>
      </c>
      <c r="I186" s="8">
        <f t="shared" si="93"/>
        <v>9000</v>
      </c>
      <c r="J186" s="8">
        <f t="shared" si="108"/>
        <v>0</v>
      </c>
      <c r="K186" s="3">
        <f t="shared" si="109"/>
        <v>9000</v>
      </c>
    </row>
    <row r="187" spans="1:11" s="14" customFormat="1">
      <c r="A187" s="4">
        <v>43376</v>
      </c>
      <c r="B187" s="5" t="s">
        <v>146</v>
      </c>
      <c r="C187" s="20">
        <v>800</v>
      </c>
      <c r="D187" s="20"/>
      <c r="E187" s="17" t="s">
        <v>8</v>
      </c>
      <c r="F187" s="8">
        <v>1203</v>
      </c>
      <c r="G187" s="8">
        <v>1215</v>
      </c>
      <c r="H187" s="8" t="s">
        <v>21</v>
      </c>
      <c r="I187" s="8">
        <f t="shared" si="93"/>
        <v>9600</v>
      </c>
      <c r="J187" s="8">
        <f t="shared" si="108"/>
        <v>0</v>
      </c>
      <c r="K187" s="3">
        <f t="shared" si="109"/>
        <v>9600</v>
      </c>
    </row>
    <row r="188" spans="1:11" s="14" customFormat="1">
      <c r="A188" s="4">
        <v>43374</v>
      </c>
      <c r="B188" s="5" t="s">
        <v>147</v>
      </c>
      <c r="C188" s="20">
        <v>1000</v>
      </c>
      <c r="D188" s="20"/>
      <c r="E188" s="17" t="s">
        <v>33</v>
      </c>
      <c r="F188" s="8">
        <v>1005</v>
      </c>
      <c r="G188" s="8">
        <v>996</v>
      </c>
      <c r="H188" s="8" t="s">
        <v>21</v>
      </c>
      <c r="I188" s="8">
        <f t="shared" si="93"/>
        <v>9000</v>
      </c>
      <c r="J188" s="8">
        <f t="shared" si="108"/>
        <v>0</v>
      </c>
      <c r="K188" s="3">
        <f t="shared" si="109"/>
        <v>9000</v>
      </c>
    </row>
    <row r="189" spans="1:11" s="14" customFormat="1">
      <c r="A189" s="4">
        <v>43370</v>
      </c>
      <c r="B189" s="5" t="s">
        <v>148</v>
      </c>
      <c r="C189" s="20">
        <v>1000</v>
      </c>
      <c r="D189" s="20"/>
      <c r="E189" s="17" t="s">
        <v>8</v>
      </c>
      <c r="F189" s="8">
        <v>1252</v>
      </c>
      <c r="G189" s="8">
        <v>1254</v>
      </c>
      <c r="H189" s="8" t="s">
        <v>21</v>
      </c>
      <c r="I189" s="8">
        <f t="shared" si="93"/>
        <v>2000</v>
      </c>
      <c r="J189" s="8">
        <f t="shared" si="108"/>
        <v>0</v>
      </c>
      <c r="K189" s="3">
        <f t="shared" si="109"/>
        <v>2000</v>
      </c>
    </row>
    <row r="190" spans="1:11" s="14" customFormat="1">
      <c r="A190" s="4">
        <v>43367</v>
      </c>
      <c r="B190" s="5" t="s">
        <v>149</v>
      </c>
      <c r="C190" s="20">
        <v>500</v>
      </c>
      <c r="D190" s="20"/>
      <c r="E190" s="17" t="s">
        <v>33</v>
      </c>
      <c r="F190" s="8">
        <v>1275</v>
      </c>
      <c r="G190" s="8">
        <v>1257</v>
      </c>
      <c r="H190" s="8" t="s">
        <v>21</v>
      </c>
      <c r="I190" s="8">
        <f t="shared" si="93"/>
        <v>9000</v>
      </c>
      <c r="J190" s="8">
        <f t="shared" si="108"/>
        <v>0</v>
      </c>
      <c r="K190" s="3">
        <f t="shared" si="109"/>
        <v>9000</v>
      </c>
    </row>
    <row r="191" spans="1:11" s="14" customFormat="1">
      <c r="A191" s="4">
        <v>43362</v>
      </c>
      <c r="B191" s="5" t="s">
        <v>144</v>
      </c>
      <c r="C191" s="20">
        <v>1100</v>
      </c>
      <c r="D191" s="20"/>
      <c r="E191" s="17" t="s">
        <v>33</v>
      </c>
      <c r="F191" s="8">
        <v>751</v>
      </c>
      <c r="G191" s="8">
        <v>742</v>
      </c>
      <c r="H191" s="8">
        <v>730</v>
      </c>
      <c r="I191" s="8">
        <f t="shared" si="93"/>
        <v>9900</v>
      </c>
      <c r="J191" s="8">
        <f t="shared" si="108"/>
        <v>13200</v>
      </c>
      <c r="K191" s="3">
        <f t="shared" si="109"/>
        <v>23100</v>
      </c>
    </row>
    <row r="192" spans="1:11" s="14" customFormat="1">
      <c r="A192" s="4">
        <v>43360</v>
      </c>
      <c r="B192" s="5" t="s">
        <v>150</v>
      </c>
      <c r="C192" s="20">
        <v>500</v>
      </c>
      <c r="D192" s="20"/>
      <c r="E192" s="17" t="s">
        <v>33</v>
      </c>
      <c r="F192" s="8">
        <v>2002</v>
      </c>
      <c r="G192" s="8">
        <v>1998</v>
      </c>
      <c r="H192" s="8" t="s">
        <v>21</v>
      </c>
      <c r="I192" s="8">
        <f t="shared" si="93"/>
        <v>2000</v>
      </c>
      <c r="J192" s="8">
        <f t="shared" si="108"/>
        <v>0</v>
      </c>
      <c r="K192" s="3">
        <f t="shared" si="109"/>
        <v>2000</v>
      </c>
    </row>
    <row r="193" spans="1:11" s="14" customFormat="1">
      <c r="A193" s="4">
        <v>43357</v>
      </c>
      <c r="B193" s="5" t="s">
        <v>118</v>
      </c>
      <c r="C193" s="20">
        <v>300</v>
      </c>
      <c r="D193" s="20"/>
      <c r="E193" s="17" t="s">
        <v>8</v>
      </c>
      <c r="F193" s="8">
        <v>2950</v>
      </c>
      <c r="G193" s="8">
        <v>2975</v>
      </c>
      <c r="H193" s="8" t="s">
        <v>21</v>
      </c>
      <c r="I193" s="8">
        <f t="shared" ref="I193:I198" si="110">IF(E193="SELL", F193-G193, G193-F193)*C193</f>
        <v>7500</v>
      </c>
      <c r="J193" s="8">
        <f t="shared" si="108"/>
        <v>0</v>
      </c>
      <c r="K193" s="3">
        <f t="shared" si="109"/>
        <v>7500</v>
      </c>
    </row>
    <row r="194" spans="1:11" s="14" customFormat="1">
      <c r="A194" s="4">
        <v>43353</v>
      </c>
      <c r="B194" s="5" t="s">
        <v>151</v>
      </c>
      <c r="C194" s="20">
        <v>1200</v>
      </c>
      <c r="D194" s="20"/>
      <c r="E194" s="17" t="s">
        <v>8</v>
      </c>
      <c r="F194" s="8">
        <v>512</v>
      </c>
      <c r="G194" s="8">
        <v>504</v>
      </c>
      <c r="H194" s="8" t="s">
        <v>21</v>
      </c>
      <c r="I194" s="8">
        <f t="shared" si="110"/>
        <v>-9600</v>
      </c>
      <c r="J194" s="8">
        <f t="shared" si="108"/>
        <v>0</v>
      </c>
      <c r="K194" s="3">
        <f t="shared" si="109"/>
        <v>-9600</v>
      </c>
    </row>
    <row r="195" spans="1:11" s="14" customFormat="1">
      <c r="A195" s="4">
        <v>43350</v>
      </c>
      <c r="B195" s="5" t="s">
        <v>148</v>
      </c>
      <c r="C195" s="20">
        <v>1000</v>
      </c>
      <c r="D195" s="20"/>
      <c r="E195" s="17" t="s">
        <v>8</v>
      </c>
      <c r="F195" s="8">
        <v>1078</v>
      </c>
      <c r="G195" s="8">
        <v>1084</v>
      </c>
      <c r="H195" s="8" t="s">
        <v>21</v>
      </c>
      <c r="I195" s="8">
        <f t="shared" si="110"/>
        <v>6000</v>
      </c>
      <c r="J195" s="8">
        <f t="shared" si="108"/>
        <v>0</v>
      </c>
      <c r="K195" s="3">
        <f t="shared" si="109"/>
        <v>6000</v>
      </c>
    </row>
    <row r="196" spans="1:11" s="14" customFormat="1">
      <c r="A196" s="4">
        <v>43349</v>
      </c>
      <c r="B196" s="5" t="s">
        <v>122</v>
      </c>
      <c r="C196" s="20">
        <v>3000</v>
      </c>
      <c r="D196" s="20"/>
      <c r="E196" s="17" t="s">
        <v>8</v>
      </c>
      <c r="F196" s="8">
        <v>258</v>
      </c>
      <c r="G196" s="8">
        <v>261.5</v>
      </c>
      <c r="H196" s="8">
        <v>265</v>
      </c>
      <c r="I196" s="8">
        <f t="shared" si="110"/>
        <v>10500</v>
      </c>
      <c r="J196" s="15">
        <f>(H196-G196)*C196</f>
        <v>10500</v>
      </c>
      <c r="K196" s="3">
        <f t="shared" ref="K196:K241" si="111">SUM(I196:J196)*5</f>
        <v>105000</v>
      </c>
    </row>
    <row r="197" spans="1:11" s="14" customFormat="1">
      <c r="A197" s="4">
        <v>43348</v>
      </c>
      <c r="B197" s="5" t="s">
        <v>152</v>
      </c>
      <c r="C197" s="20">
        <v>2666</v>
      </c>
      <c r="D197" s="20"/>
      <c r="E197" s="17" t="s">
        <v>33</v>
      </c>
      <c r="F197" s="8">
        <v>268</v>
      </c>
      <c r="G197" s="8">
        <v>269.5</v>
      </c>
      <c r="H197" s="8" t="s">
        <v>21</v>
      </c>
      <c r="I197" s="8">
        <f t="shared" si="110"/>
        <v>-3999</v>
      </c>
      <c r="J197" s="8">
        <f>IF(E197="SELL",IF(H197="-","0",G197-H197),IF(E197="BUY",IF(H197="-","0",H197-G197)))*C197</f>
        <v>0</v>
      </c>
      <c r="K197" s="3">
        <f t="shared" si="111"/>
        <v>-19995</v>
      </c>
    </row>
    <row r="198" spans="1:11" s="14" customFormat="1">
      <c r="A198" s="21">
        <v>43343</v>
      </c>
      <c r="B198" s="9" t="s">
        <v>153</v>
      </c>
      <c r="C198" s="9">
        <v>500</v>
      </c>
      <c r="D198" s="9"/>
      <c r="E198" s="10" t="s">
        <v>33</v>
      </c>
      <c r="F198" s="11">
        <v>2900</v>
      </c>
      <c r="G198" s="11">
        <v>2880</v>
      </c>
      <c r="H198" s="11">
        <v>2866</v>
      </c>
      <c r="I198" s="8">
        <f t="shared" si="110"/>
        <v>10000</v>
      </c>
      <c r="J198" s="16">
        <f>(G198-H198)*C198</f>
        <v>7000</v>
      </c>
      <c r="K198" s="3">
        <f t="shared" si="111"/>
        <v>85000</v>
      </c>
    </row>
    <row r="199" spans="1:11" s="14" customFormat="1">
      <c r="A199" s="21">
        <v>43341</v>
      </c>
      <c r="B199" s="9" t="s">
        <v>68</v>
      </c>
      <c r="C199" s="9">
        <v>1250</v>
      </c>
      <c r="D199" s="9"/>
      <c r="E199" s="10" t="s">
        <v>8</v>
      </c>
      <c r="F199" s="11">
        <v>488</v>
      </c>
      <c r="G199" s="11">
        <v>486</v>
      </c>
      <c r="H199" s="11" t="s">
        <v>21</v>
      </c>
      <c r="I199" s="15">
        <f t="shared" ref="I199:I230" si="112">(G199-F199)*C199</f>
        <v>-2500</v>
      </c>
      <c r="J199" s="15">
        <v>0</v>
      </c>
      <c r="K199" s="3">
        <f t="shared" si="111"/>
        <v>-12500</v>
      </c>
    </row>
    <row r="200" spans="1:11" s="14" customFormat="1">
      <c r="A200" s="21">
        <v>43340</v>
      </c>
      <c r="B200" s="9" t="s">
        <v>132</v>
      </c>
      <c r="C200" s="9">
        <v>800</v>
      </c>
      <c r="D200" s="9"/>
      <c r="E200" s="10" t="s">
        <v>8</v>
      </c>
      <c r="F200" s="11">
        <v>1393</v>
      </c>
      <c r="G200" s="11">
        <v>1406</v>
      </c>
      <c r="H200" s="11">
        <v>1415</v>
      </c>
      <c r="I200" s="15">
        <f t="shared" si="112"/>
        <v>10400</v>
      </c>
      <c r="J200" s="15">
        <f>(H200-G200)*C200</f>
        <v>7200</v>
      </c>
      <c r="K200" s="3">
        <f t="shared" si="111"/>
        <v>88000</v>
      </c>
    </row>
    <row r="201" spans="1:11" s="14" customFormat="1">
      <c r="A201" s="21">
        <v>43339</v>
      </c>
      <c r="B201" s="9" t="s">
        <v>154</v>
      </c>
      <c r="C201" s="9">
        <v>750</v>
      </c>
      <c r="D201" s="9"/>
      <c r="E201" s="10" t="s">
        <v>8</v>
      </c>
      <c r="F201" s="11">
        <v>1090</v>
      </c>
      <c r="G201" s="11">
        <v>1088</v>
      </c>
      <c r="H201" s="11" t="s">
        <v>21</v>
      </c>
      <c r="I201" s="15">
        <f t="shared" si="112"/>
        <v>-1500</v>
      </c>
      <c r="J201" s="15">
        <v>0</v>
      </c>
      <c r="K201" s="3">
        <f t="shared" si="111"/>
        <v>-7500</v>
      </c>
    </row>
    <row r="202" spans="1:11" s="14" customFormat="1">
      <c r="A202" s="21">
        <v>43336</v>
      </c>
      <c r="B202" s="9" t="s">
        <v>148</v>
      </c>
      <c r="C202" s="9">
        <v>1000</v>
      </c>
      <c r="D202" s="9"/>
      <c r="E202" s="10" t="s">
        <v>8</v>
      </c>
      <c r="F202" s="11">
        <v>1273</v>
      </c>
      <c r="G202" s="11">
        <v>1278.8</v>
      </c>
      <c r="H202" s="11" t="s">
        <v>21</v>
      </c>
      <c r="I202" s="15">
        <f t="shared" si="112"/>
        <v>5799.9999999999545</v>
      </c>
      <c r="J202" s="15">
        <v>0</v>
      </c>
      <c r="K202" s="3">
        <f t="shared" si="111"/>
        <v>28999.999999999774</v>
      </c>
    </row>
    <row r="203" spans="1:11" s="14" customFormat="1">
      <c r="A203" s="21">
        <v>43335</v>
      </c>
      <c r="B203" s="9" t="s">
        <v>79</v>
      </c>
      <c r="C203" s="9">
        <v>700</v>
      </c>
      <c r="D203" s="9"/>
      <c r="E203" s="10" t="s">
        <v>8</v>
      </c>
      <c r="F203" s="11">
        <v>770</v>
      </c>
      <c r="G203" s="11">
        <v>783</v>
      </c>
      <c r="H203" s="11" t="s">
        <v>21</v>
      </c>
      <c r="I203" s="15">
        <f t="shared" si="112"/>
        <v>9100</v>
      </c>
      <c r="J203" s="15">
        <v>0</v>
      </c>
      <c r="K203" s="3">
        <f t="shared" si="111"/>
        <v>45500</v>
      </c>
    </row>
    <row r="204" spans="1:11" s="14" customFormat="1">
      <c r="A204" s="21">
        <v>43333</v>
      </c>
      <c r="B204" s="9" t="s">
        <v>155</v>
      </c>
      <c r="C204" s="9">
        <v>1100</v>
      </c>
      <c r="D204" s="9"/>
      <c r="E204" s="10" t="s">
        <v>8</v>
      </c>
      <c r="F204" s="11">
        <v>567</v>
      </c>
      <c r="G204" s="11">
        <v>572.5</v>
      </c>
      <c r="H204" s="11" t="s">
        <v>21</v>
      </c>
      <c r="I204" s="15">
        <f t="shared" si="112"/>
        <v>6050</v>
      </c>
      <c r="J204" s="15">
        <v>0</v>
      </c>
      <c r="K204" s="3">
        <f t="shared" si="111"/>
        <v>30250</v>
      </c>
    </row>
    <row r="205" spans="1:11" s="14" customFormat="1">
      <c r="A205" s="21">
        <v>43332</v>
      </c>
      <c r="B205" s="9" t="s">
        <v>79</v>
      </c>
      <c r="C205" s="9">
        <v>700</v>
      </c>
      <c r="D205" s="9"/>
      <c r="E205" s="10" t="s">
        <v>8</v>
      </c>
      <c r="F205" s="11">
        <v>697</v>
      </c>
      <c r="G205" s="11">
        <v>710</v>
      </c>
      <c r="H205" s="11">
        <v>716</v>
      </c>
      <c r="I205" s="15">
        <f t="shared" si="112"/>
        <v>9100</v>
      </c>
      <c r="J205" s="15">
        <f>(H205-G205)*C205</f>
        <v>4200</v>
      </c>
      <c r="K205" s="3">
        <f t="shared" si="111"/>
        <v>66500</v>
      </c>
    </row>
    <row r="206" spans="1:11" s="14" customFormat="1">
      <c r="A206" s="21">
        <v>43329</v>
      </c>
      <c r="B206" s="9" t="s">
        <v>156</v>
      </c>
      <c r="C206" s="9">
        <v>1500</v>
      </c>
      <c r="D206" s="9"/>
      <c r="E206" s="10" t="s">
        <v>8</v>
      </c>
      <c r="F206" s="11">
        <v>668</v>
      </c>
      <c r="G206" s="11">
        <v>675</v>
      </c>
      <c r="H206" s="11" t="s">
        <v>21</v>
      </c>
      <c r="I206" s="15">
        <f t="shared" si="112"/>
        <v>10500</v>
      </c>
      <c r="J206" s="15">
        <v>0</v>
      </c>
      <c r="K206" s="3">
        <f t="shared" si="111"/>
        <v>52500</v>
      </c>
    </row>
    <row r="207" spans="1:11" s="14" customFormat="1">
      <c r="A207" s="21">
        <v>43328</v>
      </c>
      <c r="B207" s="9" t="s">
        <v>157</v>
      </c>
      <c r="C207" s="9">
        <v>800</v>
      </c>
      <c r="D207" s="9"/>
      <c r="E207" s="10" t="s">
        <v>8</v>
      </c>
      <c r="F207" s="11">
        <v>1340</v>
      </c>
      <c r="G207" s="11">
        <v>1350</v>
      </c>
      <c r="H207" s="11" t="s">
        <v>21</v>
      </c>
      <c r="I207" s="15">
        <f t="shared" si="112"/>
        <v>8000</v>
      </c>
      <c r="J207" s="15">
        <v>0</v>
      </c>
      <c r="K207" s="3">
        <f t="shared" si="111"/>
        <v>40000</v>
      </c>
    </row>
    <row r="208" spans="1:11" s="14" customFormat="1">
      <c r="A208" s="21">
        <v>43326</v>
      </c>
      <c r="B208" s="9" t="s">
        <v>132</v>
      </c>
      <c r="C208" s="9">
        <v>800</v>
      </c>
      <c r="D208" s="9"/>
      <c r="E208" s="10" t="s">
        <v>8</v>
      </c>
      <c r="F208" s="11">
        <v>1296</v>
      </c>
      <c r="G208" s="11">
        <v>1310</v>
      </c>
      <c r="H208" s="11">
        <v>1340</v>
      </c>
      <c r="I208" s="15">
        <f t="shared" si="112"/>
        <v>11200</v>
      </c>
      <c r="J208" s="15">
        <f>(H208-G208)*C208</f>
        <v>24000</v>
      </c>
      <c r="K208" s="3">
        <f t="shared" si="111"/>
        <v>176000</v>
      </c>
    </row>
    <row r="209" spans="1:11" s="14" customFormat="1">
      <c r="A209" s="21">
        <v>43322</v>
      </c>
      <c r="B209" s="9" t="s">
        <v>142</v>
      </c>
      <c r="C209" s="9">
        <v>1100</v>
      </c>
      <c r="D209" s="9"/>
      <c r="E209" s="10" t="s">
        <v>8</v>
      </c>
      <c r="F209" s="11">
        <v>976</v>
      </c>
      <c r="G209" s="11">
        <v>979.8</v>
      </c>
      <c r="H209" s="11" t="s">
        <v>21</v>
      </c>
      <c r="I209" s="15">
        <f t="shared" si="112"/>
        <v>4179.99999999995</v>
      </c>
      <c r="J209" s="15">
        <v>0</v>
      </c>
      <c r="K209" s="3">
        <f t="shared" si="111"/>
        <v>20899.999999999749</v>
      </c>
    </row>
    <row r="210" spans="1:11" s="14" customFormat="1">
      <c r="A210" s="21">
        <v>43321</v>
      </c>
      <c r="B210" s="9" t="s">
        <v>158</v>
      </c>
      <c r="C210" s="9">
        <v>1000</v>
      </c>
      <c r="D210" s="9"/>
      <c r="E210" s="10" t="s">
        <v>8</v>
      </c>
      <c r="F210" s="11">
        <v>824</v>
      </c>
      <c r="G210" s="11">
        <v>833</v>
      </c>
      <c r="H210" s="11" t="s">
        <v>21</v>
      </c>
      <c r="I210" s="15">
        <f t="shared" si="112"/>
        <v>9000</v>
      </c>
      <c r="J210" s="15">
        <v>0</v>
      </c>
      <c r="K210" s="3">
        <f t="shared" si="111"/>
        <v>45000</v>
      </c>
    </row>
    <row r="211" spans="1:11" s="14" customFormat="1">
      <c r="A211" s="21">
        <v>43319</v>
      </c>
      <c r="B211" s="9" t="s">
        <v>130</v>
      </c>
      <c r="C211" s="9">
        <v>500</v>
      </c>
      <c r="D211" s="9"/>
      <c r="E211" s="10" t="s">
        <v>8</v>
      </c>
      <c r="F211" s="11">
        <v>1590</v>
      </c>
      <c r="G211" s="11">
        <v>1575</v>
      </c>
      <c r="H211" s="11" t="s">
        <v>21</v>
      </c>
      <c r="I211" s="15">
        <f t="shared" si="112"/>
        <v>-7500</v>
      </c>
      <c r="J211" s="15">
        <v>0</v>
      </c>
      <c r="K211" s="3">
        <f t="shared" si="111"/>
        <v>-37500</v>
      </c>
    </row>
    <row r="212" spans="1:11" s="14" customFormat="1">
      <c r="A212" s="21">
        <v>43318</v>
      </c>
      <c r="B212" s="9" t="s">
        <v>148</v>
      </c>
      <c r="C212" s="9">
        <v>1000</v>
      </c>
      <c r="D212" s="9"/>
      <c r="E212" s="10" t="s">
        <v>8</v>
      </c>
      <c r="F212" s="11">
        <v>1196</v>
      </c>
      <c r="G212" s="11">
        <v>1201</v>
      </c>
      <c r="H212" s="11" t="s">
        <v>21</v>
      </c>
      <c r="I212" s="15">
        <f t="shared" si="112"/>
        <v>5000</v>
      </c>
      <c r="J212" s="15">
        <v>0</v>
      </c>
      <c r="K212" s="3">
        <f t="shared" si="111"/>
        <v>25000</v>
      </c>
    </row>
    <row r="213" spans="1:11" s="14" customFormat="1">
      <c r="A213" s="21">
        <v>43315</v>
      </c>
      <c r="B213" s="9" t="s">
        <v>79</v>
      </c>
      <c r="C213" s="9">
        <v>700</v>
      </c>
      <c r="D213" s="9"/>
      <c r="E213" s="10" t="s">
        <v>8</v>
      </c>
      <c r="F213" s="11">
        <v>695</v>
      </c>
      <c r="G213" s="11">
        <v>708</v>
      </c>
      <c r="H213" s="11">
        <v>710</v>
      </c>
      <c r="I213" s="15">
        <f t="shared" si="112"/>
        <v>9100</v>
      </c>
      <c r="J213" s="15">
        <f>(H213-G213)*C213</f>
        <v>1400</v>
      </c>
      <c r="K213" s="3">
        <f t="shared" si="111"/>
        <v>52500</v>
      </c>
    </row>
    <row r="214" spans="1:11" s="14" customFormat="1">
      <c r="A214" s="21">
        <v>43315</v>
      </c>
      <c r="B214" s="9" t="s">
        <v>135</v>
      </c>
      <c r="C214" s="9">
        <v>4500</v>
      </c>
      <c r="D214" s="9"/>
      <c r="E214" s="10" t="s">
        <v>8</v>
      </c>
      <c r="F214" s="11">
        <v>181.5</v>
      </c>
      <c r="G214" s="11">
        <v>179.5</v>
      </c>
      <c r="H214" s="11" t="s">
        <v>21</v>
      </c>
      <c r="I214" s="15">
        <f t="shared" si="112"/>
        <v>-9000</v>
      </c>
      <c r="J214" s="15">
        <v>0</v>
      </c>
      <c r="K214" s="3">
        <f t="shared" si="111"/>
        <v>-45000</v>
      </c>
    </row>
    <row r="215" spans="1:11" s="14" customFormat="1">
      <c r="A215" s="21">
        <v>43314</v>
      </c>
      <c r="B215" s="9" t="s">
        <v>63</v>
      </c>
      <c r="C215" s="9">
        <v>800</v>
      </c>
      <c r="D215" s="9"/>
      <c r="E215" s="10" t="s">
        <v>8</v>
      </c>
      <c r="F215" s="11">
        <v>1200</v>
      </c>
      <c r="G215" s="11">
        <v>1210</v>
      </c>
      <c r="H215" s="11">
        <v>1213.9000000000001</v>
      </c>
      <c r="I215" s="15">
        <f t="shared" si="112"/>
        <v>8000</v>
      </c>
      <c r="J215" s="15">
        <f>(H215-G215)*C215</f>
        <v>3120.0000000000728</v>
      </c>
      <c r="K215" s="3">
        <f t="shared" si="111"/>
        <v>55600.000000000364</v>
      </c>
    </row>
    <row r="216" spans="1:11" s="14" customFormat="1">
      <c r="A216" s="21">
        <v>43313</v>
      </c>
      <c r="B216" s="9" t="s">
        <v>159</v>
      </c>
      <c r="C216" s="9">
        <v>1200</v>
      </c>
      <c r="D216" s="9"/>
      <c r="E216" s="10" t="s">
        <v>8</v>
      </c>
      <c r="F216" s="11">
        <v>682</v>
      </c>
      <c r="G216" s="11">
        <v>683</v>
      </c>
      <c r="H216" s="11" t="s">
        <v>21</v>
      </c>
      <c r="I216" s="15">
        <f t="shared" si="112"/>
        <v>1200</v>
      </c>
      <c r="J216" s="15">
        <v>0</v>
      </c>
      <c r="K216" s="3">
        <f t="shared" si="111"/>
        <v>6000</v>
      </c>
    </row>
    <row r="217" spans="1:11" s="14" customFormat="1">
      <c r="A217" s="21">
        <v>43312</v>
      </c>
      <c r="B217" s="9" t="s">
        <v>160</v>
      </c>
      <c r="C217" s="9">
        <v>4500</v>
      </c>
      <c r="D217" s="9"/>
      <c r="E217" s="10" t="s">
        <v>8</v>
      </c>
      <c r="F217" s="11">
        <v>297</v>
      </c>
      <c r="G217" s="11">
        <v>298.5</v>
      </c>
      <c r="H217" s="11" t="s">
        <v>21</v>
      </c>
      <c r="I217" s="15">
        <f t="shared" si="112"/>
        <v>6750</v>
      </c>
      <c r="J217" s="15">
        <v>0</v>
      </c>
      <c r="K217" s="3">
        <f t="shared" si="111"/>
        <v>33750</v>
      </c>
    </row>
    <row r="218" spans="1:11" s="14" customFormat="1">
      <c r="A218" s="21">
        <v>43311</v>
      </c>
      <c r="B218" s="9" t="s">
        <v>80</v>
      </c>
      <c r="C218" s="9">
        <v>800</v>
      </c>
      <c r="D218" s="9"/>
      <c r="E218" s="10" t="s">
        <v>8</v>
      </c>
      <c r="F218" s="11">
        <v>564</v>
      </c>
      <c r="G218" s="11">
        <v>566</v>
      </c>
      <c r="H218" s="11" t="s">
        <v>21</v>
      </c>
      <c r="I218" s="15">
        <f t="shared" si="112"/>
        <v>1600</v>
      </c>
      <c r="J218" s="15">
        <v>0</v>
      </c>
      <c r="K218" s="3">
        <f t="shared" si="111"/>
        <v>8000</v>
      </c>
    </row>
    <row r="219" spans="1:11" s="14" customFormat="1">
      <c r="A219" s="21">
        <v>43307</v>
      </c>
      <c r="B219" s="9" t="s">
        <v>68</v>
      </c>
      <c r="C219" s="9">
        <v>1250</v>
      </c>
      <c r="D219" s="9"/>
      <c r="E219" s="10" t="s">
        <v>8</v>
      </c>
      <c r="F219" s="11">
        <v>512</v>
      </c>
      <c r="G219" s="11">
        <v>518</v>
      </c>
      <c r="H219" s="11" t="s">
        <v>21</v>
      </c>
      <c r="I219" s="15">
        <f t="shared" si="112"/>
        <v>7500</v>
      </c>
      <c r="J219" s="15">
        <v>0</v>
      </c>
      <c r="K219" s="3">
        <f t="shared" si="111"/>
        <v>37500</v>
      </c>
    </row>
    <row r="220" spans="1:11" s="14" customFormat="1">
      <c r="A220" s="21">
        <v>43306</v>
      </c>
      <c r="B220" s="9" t="s">
        <v>121</v>
      </c>
      <c r="C220" s="9">
        <v>700</v>
      </c>
      <c r="D220" s="9"/>
      <c r="E220" s="10" t="s">
        <v>8</v>
      </c>
      <c r="F220" s="11">
        <v>816</v>
      </c>
      <c r="G220" s="11">
        <v>830</v>
      </c>
      <c r="H220" s="11">
        <v>845</v>
      </c>
      <c r="I220" s="15">
        <f t="shared" si="112"/>
        <v>9800</v>
      </c>
      <c r="J220" s="15">
        <f>(H220-G220)*C220</f>
        <v>10500</v>
      </c>
      <c r="K220" s="3">
        <f t="shared" si="111"/>
        <v>101500</v>
      </c>
    </row>
    <row r="221" spans="1:11" s="14" customFormat="1">
      <c r="A221" s="21">
        <v>43306</v>
      </c>
      <c r="B221" s="9" t="s">
        <v>152</v>
      </c>
      <c r="C221" s="9">
        <v>2750</v>
      </c>
      <c r="D221" s="9"/>
      <c r="E221" s="10" t="s">
        <v>8</v>
      </c>
      <c r="F221" s="11">
        <v>292</v>
      </c>
      <c r="G221" s="11">
        <v>294</v>
      </c>
      <c r="H221" s="11">
        <v>296.85000000000002</v>
      </c>
      <c r="I221" s="15">
        <f t="shared" si="112"/>
        <v>5500</v>
      </c>
      <c r="J221" s="15">
        <f>(H221-G221)*C221</f>
        <v>7837.5000000000628</v>
      </c>
      <c r="K221" s="3">
        <f t="shared" si="111"/>
        <v>66687.500000000306</v>
      </c>
    </row>
    <row r="222" spans="1:11" s="14" customFormat="1">
      <c r="A222" s="21">
        <v>43305</v>
      </c>
      <c r="B222" s="9" t="s">
        <v>161</v>
      </c>
      <c r="C222" s="9">
        <v>550</v>
      </c>
      <c r="D222" s="9"/>
      <c r="E222" s="10" t="s">
        <v>8</v>
      </c>
      <c r="F222" s="11">
        <v>923</v>
      </c>
      <c r="G222" s="11">
        <v>926</v>
      </c>
      <c r="H222" s="11" t="s">
        <v>21</v>
      </c>
      <c r="I222" s="15">
        <f t="shared" si="112"/>
        <v>1650</v>
      </c>
      <c r="J222" s="15">
        <v>0</v>
      </c>
      <c r="K222" s="3">
        <f t="shared" si="111"/>
        <v>8250</v>
      </c>
    </row>
    <row r="223" spans="1:11" s="14" customFormat="1">
      <c r="A223" s="21">
        <v>43304</v>
      </c>
      <c r="B223" s="9" t="s">
        <v>162</v>
      </c>
      <c r="C223" s="9">
        <v>200</v>
      </c>
      <c r="D223" s="9"/>
      <c r="E223" s="10" t="s">
        <v>8</v>
      </c>
      <c r="F223" s="11">
        <v>3945</v>
      </c>
      <c r="G223" s="11">
        <v>3995</v>
      </c>
      <c r="H223" s="11">
        <v>4031</v>
      </c>
      <c r="I223" s="15">
        <f t="shared" si="112"/>
        <v>10000</v>
      </c>
      <c r="J223" s="15">
        <f>(H223-G223)*C223</f>
        <v>7200</v>
      </c>
      <c r="K223" s="3">
        <f t="shared" si="111"/>
        <v>86000</v>
      </c>
    </row>
    <row r="224" spans="1:11" s="14" customFormat="1">
      <c r="A224" s="21">
        <v>43301</v>
      </c>
      <c r="B224" s="9" t="s">
        <v>148</v>
      </c>
      <c r="C224" s="9">
        <v>1000</v>
      </c>
      <c r="D224" s="9"/>
      <c r="E224" s="10" t="s">
        <v>8</v>
      </c>
      <c r="F224" s="11">
        <v>1025</v>
      </c>
      <c r="G224" s="11">
        <v>1033</v>
      </c>
      <c r="H224" s="11">
        <v>1039.95</v>
      </c>
      <c r="I224" s="16">
        <f t="shared" si="112"/>
        <v>8000</v>
      </c>
      <c r="J224" s="16">
        <f>(H224-G224)*C224</f>
        <v>6950.0000000000455</v>
      </c>
      <c r="K224" s="3">
        <f t="shared" si="111"/>
        <v>74750.000000000233</v>
      </c>
    </row>
    <row r="225" spans="1:11" s="14" customFormat="1">
      <c r="A225" s="21">
        <v>43300</v>
      </c>
      <c r="B225" s="9" t="s">
        <v>163</v>
      </c>
      <c r="C225" s="9">
        <v>750</v>
      </c>
      <c r="D225" s="9"/>
      <c r="E225" s="10" t="s">
        <v>8</v>
      </c>
      <c r="F225" s="11">
        <v>865</v>
      </c>
      <c r="G225" s="11">
        <v>870</v>
      </c>
      <c r="H225" s="11" t="s">
        <v>21</v>
      </c>
      <c r="I225" s="16">
        <f t="shared" si="112"/>
        <v>3750</v>
      </c>
      <c r="J225" s="16">
        <v>0</v>
      </c>
      <c r="K225" s="3">
        <f t="shared" si="111"/>
        <v>18750</v>
      </c>
    </row>
    <row r="226" spans="1:11" s="14" customFormat="1">
      <c r="A226" s="21">
        <v>43299</v>
      </c>
      <c r="B226" s="9" t="s">
        <v>164</v>
      </c>
      <c r="C226" s="9">
        <v>3750</v>
      </c>
      <c r="D226" s="9"/>
      <c r="E226" s="10" t="s">
        <v>8</v>
      </c>
      <c r="F226" s="11">
        <v>162.80000000000001</v>
      </c>
      <c r="G226" s="11">
        <v>160.69999999999999</v>
      </c>
      <c r="H226" s="11" t="s">
        <v>21</v>
      </c>
      <c r="I226" s="16">
        <f t="shared" si="112"/>
        <v>-7875.0000000000855</v>
      </c>
      <c r="J226" s="16">
        <v>0</v>
      </c>
      <c r="K226" s="3">
        <f t="shared" si="111"/>
        <v>-39375.000000000429</v>
      </c>
    </row>
    <row r="227" spans="1:11" s="14" customFormat="1">
      <c r="A227" s="21">
        <v>43298</v>
      </c>
      <c r="B227" s="9" t="s">
        <v>165</v>
      </c>
      <c r="C227" s="9">
        <v>4000</v>
      </c>
      <c r="D227" s="9"/>
      <c r="E227" s="10" t="s">
        <v>8</v>
      </c>
      <c r="F227" s="11">
        <v>267</v>
      </c>
      <c r="G227" s="11">
        <v>268.89999999999998</v>
      </c>
      <c r="H227" s="11" t="s">
        <v>21</v>
      </c>
      <c r="I227" s="16">
        <f t="shared" si="112"/>
        <v>7599.9999999999091</v>
      </c>
      <c r="J227" s="16">
        <v>0</v>
      </c>
      <c r="K227" s="3">
        <f t="shared" si="111"/>
        <v>37999.999999999549</v>
      </c>
    </row>
    <row r="228" spans="1:11" s="14" customFormat="1">
      <c r="A228" s="21">
        <v>43297</v>
      </c>
      <c r="B228" s="9" t="s">
        <v>139</v>
      </c>
      <c r="C228" s="9">
        <v>1200</v>
      </c>
      <c r="D228" s="9"/>
      <c r="E228" s="10" t="s">
        <v>8</v>
      </c>
      <c r="F228" s="11">
        <v>1076</v>
      </c>
      <c r="G228" s="11">
        <v>1083</v>
      </c>
      <c r="H228" s="11">
        <v>1089</v>
      </c>
      <c r="I228" s="16">
        <f t="shared" si="112"/>
        <v>8400</v>
      </c>
      <c r="J228" s="16">
        <f>(H228-G228)*C228</f>
        <v>7200</v>
      </c>
      <c r="K228" s="3">
        <f t="shared" si="111"/>
        <v>78000</v>
      </c>
    </row>
    <row r="229" spans="1:11" s="14" customFormat="1">
      <c r="A229" s="21">
        <v>43294</v>
      </c>
      <c r="B229" s="9" t="s">
        <v>166</v>
      </c>
      <c r="C229" s="9">
        <v>800</v>
      </c>
      <c r="D229" s="9"/>
      <c r="E229" s="10" t="s">
        <v>8</v>
      </c>
      <c r="F229" s="11">
        <v>1410</v>
      </c>
      <c r="G229" s="11">
        <v>1408</v>
      </c>
      <c r="H229" s="11">
        <v>0</v>
      </c>
      <c r="I229" s="16">
        <f t="shared" si="112"/>
        <v>-1600</v>
      </c>
      <c r="J229" s="16">
        <v>0</v>
      </c>
      <c r="K229" s="3">
        <f t="shared" si="111"/>
        <v>-8000</v>
      </c>
    </row>
    <row r="230" spans="1:11" s="14" customFormat="1">
      <c r="A230" s="21">
        <v>43293</v>
      </c>
      <c r="B230" s="9" t="s">
        <v>167</v>
      </c>
      <c r="C230" s="9">
        <v>125</v>
      </c>
      <c r="D230" s="9"/>
      <c r="E230" s="10" t="s">
        <v>8</v>
      </c>
      <c r="F230" s="11">
        <v>6280</v>
      </c>
      <c r="G230" s="11">
        <v>6280</v>
      </c>
      <c r="H230" s="11">
        <v>0</v>
      </c>
      <c r="I230" s="16">
        <f t="shared" si="112"/>
        <v>0</v>
      </c>
      <c r="J230" s="16">
        <v>0</v>
      </c>
      <c r="K230" s="3">
        <f t="shared" si="111"/>
        <v>0</v>
      </c>
    </row>
    <row r="231" spans="1:11" s="14" customFormat="1">
      <c r="A231" s="21">
        <v>43292</v>
      </c>
      <c r="B231" s="9" t="s">
        <v>160</v>
      </c>
      <c r="C231" s="9">
        <v>4500</v>
      </c>
      <c r="D231" s="9"/>
      <c r="E231" s="10" t="s">
        <v>8</v>
      </c>
      <c r="F231" s="11">
        <v>289.5</v>
      </c>
      <c r="G231" s="11">
        <v>292</v>
      </c>
      <c r="H231" s="11">
        <v>0</v>
      </c>
      <c r="I231" s="16">
        <f>(G231-F231)*C231</f>
        <v>11250</v>
      </c>
      <c r="J231" s="16">
        <v>0</v>
      </c>
      <c r="K231" s="3">
        <f t="shared" si="111"/>
        <v>56250</v>
      </c>
    </row>
    <row r="232" spans="1:11" s="14" customFormat="1">
      <c r="A232" s="21">
        <v>43291</v>
      </c>
      <c r="B232" s="9" t="s">
        <v>132</v>
      </c>
      <c r="C232" s="9">
        <v>800</v>
      </c>
      <c r="D232" s="9"/>
      <c r="E232" s="10" t="s">
        <v>8</v>
      </c>
      <c r="F232" s="11">
        <v>1245</v>
      </c>
      <c r="G232" s="11">
        <v>1252.5</v>
      </c>
      <c r="H232" s="11">
        <v>0</v>
      </c>
      <c r="I232" s="16">
        <f>(G232-F232)*C232</f>
        <v>6000</v>
      </c>
      <c r="J232" s="16">
        <v>0</v>
      </c>
      <c r="K232" s="3">
        <f t="shared" si="111"/>
        <v>30000</v>
      </c>
    </row>
    <row r="233" spans="1:11" s="14" customFormat="1">
      <c r="A233" s="21">
        <v>43287</v>
      </c>
      <c r="B233" s="9" t="s">
        <v>132</v>
      </c>
      <c r="C233" s="9">
        <v>800</v>
      </c>
      <c r="D233" s="9"/>
      <c r="E233" s="10" t="s">
        <v>8</v>
      </c>
      <c r="F233" s="11">
        <v>1220</v>
      </c>
      <c r="G233" s="11">
        <v>1228</v>
      </c>
      <c r="H233" s="11">
        <v>0</v>
      </c>
      <c r="I233" s="16">
        <f>(G233-F233)*C233</f>
        <v>6400</v>
      </c>
      <c r="J233" s="16">
        <v>0</v>
      </c>
      <c r="K233" s="3">
        <f t="shared" si="111"/>
        <v>32000</v>
      </c>
    </row>
    <row r="234" spans="1:11" s="14" customFormat="1">
      <c r="A234" s="21">
        <v>43286</v>
      </c>
      <c r="B234" s="9" t="s">
        <v>9</v>
      </c>
      <c r="C234" s="9">
        <v>550</v>
      </c>
      <c r="D234" s="9"/>
      <c r="E234" s="10" t="s">
        <v>8</v>
      </c>
      <c r="F234" s="11">
        <v>912</v>
      </c>
      <c r="G234" s="11">
        <v>922</v>
      </c>
      <c r="H234" s="11">
        <v>0</v>
      </c>
      <c r="I234" s="16">
        <f>(G234-F234)*C234</f>
        <v>5500</v>
      </c>
      <c r="J234" s="16">
        <v>0</v>
      </c>
      <c r="K234" s="3">
        <f t="shared" si="111"/>
        <v>27500</v>
      </c>
    </row>
    <row r="235" spans="1:11" s="14" customFormat="1">
      <c r="A235" s="21">
        <v>43285</v>
      </c>
      <c r="B235" s="9" t="s">
        <v>149</v>
      </c>
      <c r="C235" s="9">
        <v>500</v>
      </c>
      <c r="D235" s="9"/>
      <c r="E235" s="10" t="s">
        <v>168</v>
      </c>
      <c r="F235" s="11">
        <v>1505</v>
      </c>
      <c r="G235" s="11">
        <v>1493</v>
      </c>
      <c r="H235" s="11">
        <v>0</v>
      </c>
      <c r="I235" s="16">
        <f>(F235-G235)*C235</f>
        <v>6000</v>
      </c>
      <c r="J235" s="16">
        <v>0</v>
      </c>
      <c r="K235" s="3">
        <f t="shared" si="111"/>
        <v>30000</v>
      </c>
    </row>
    <row r="236" spans="1:11" s="14" customFormat="1">
      <c r="A236" s="21">
        <v>43285</v>
      </c>
      <c r="B236" s="9" t="s">
        <v>139</v>
      </c>
      <c r="C236" s="9">
        <v>1200</v>
      </c>
      <c r="D236" s="9"/>
      <c r="E236" s="10" t="s">
        <v>8</v>
      </c>
      <c r="F236" s="11">
        <v>1006</v>
      </c>
      <c r="G236" s="11">
        <v>1013</v>
      </c>
      <c r="H236" s="11">
        <v>0</v>
      </c>
      <c r="I236" s="16">
        <f>(G236-F236)*C236</f>
        <v>8400</v>
      </c>
      <c r="J236" s="16">
        <v>0</v>
      </c>
      <c r="K236" s="3">
        <f t="shared" si="111"/>
        <v>42000</v>
      </c>
    </row>
    <row r="237" spans="1:11" s="14" customFormat="1">
      <c r="A237" s="21">
        <v>43285</v>
      </c>
      <c r="B237" s="9" t="s">
        <v>142</v>
      </c>
      <c r="C237" s="9">
        <v>1100</v>
      </c>
      <c r="D237" s="9"/>
      <c r="E237" s="10" t="s">
        <v>168</v>
      </c>
      <c r="F237" s="11">
        <v>835</v>
      </c>
      <c r="G237" s="11">
        <v>829</v>
      </c>
      <c r="H237" s="11">
        <v>0</v>
      </c>
      <c r="I237" s="16">
        <f>(F237-G237)*C237</f>
        <v>6600</v>
      </c>
      <c r="J237" s="16">
        <v>0</v>
      </c>
      <c r="K237" s="3">
        <f t="shared" si="111"/>
        <v>33000</v>
      </c>
    </row>
    <row r="238" spans="1:11" s="14" customFormat="1">
      <c r="A238" s="21">
        <v>43284</v>
      </c>
      <c r="B238" s="9" t="s">
        <v>63</v>
      </c>
      <c r="C238" s="9">
        <v>800</v>
      </c>
      <c r="D238" s="9"/>
      <c r="E238" s="10" t="s">
        <v>8</v>
      </c>
      <c r="F238" s="11">
        <v>1092</v>
      </c>
      <c r="G238" s="11">
        <v>1098</v>
      </c>
      <c r="H238" s="11">
        <v>0</v>
      </c>
      <c r="I238" s="16">
        <f>(G238-F238)*C238</f>
        <v>4800</v>
      </c>
      <c r="J238" s="16">
        <v>0</v>
      </c>
      <c r="K238" s="3">
        <f t="shared" si="111"/>
        <v>24000</v>
      </c>
    </row>
    <row r="239" spans="1:11" s="14" customFormat="1">
      <c r="A239" s="21">
        <v>43284</v>
      </c>
      <c r="B239" s="9" t="s">
        <v>142</v>
      </c>
      <c r="C239" s="9">
        <v>1100</v>
      </c>
      <c r="D239" s="9"/>
      <c r="E239" s="10" t="s">
        <v>8</v>
      </c>
      <c r="F239" s="11">
        <v>848</v>
      </c>
      <c r="G239" s="11">
        <v>842</v>
      </c>
      <c r="H239" s="11">
        <v>0</v>
      </c>
      <c r="I239" s="16">
        <f>(G239-F239)*C239</f>
        <v>-6600</v>
      </c>
      <c r="J239" s="16">
        <v>0</v>
      </c>
      <c r="K239" s="3">
        <f t="shared" si="111"/>
        <v>-33000</v>
      </c>
    </row>
    <row r="240" spans="1:11" s="14" customFormat="1">
      <c r="A240" s="22">
        <v>43284</v>
      </c>
      <c r="B240" s="23" t="s">
        <v>149</v>
      </c>
      <c r="C240" s="23">
        <v>500</v>
      </c>
      <c r="D240" s="23"/>
      <c r="E240" s="23" t="s">
        <v>8</v>
      </c>
      <c r="F240" s="24">
        <v>1510</v>
      </c>
      <c r="G240" s="24">
        <v>1522</v>
      </c>
      <c r="H240" s="25">
        <v>0</v>
      </c>
      <c r="I240" s="15">
        <f>(G240-F240)*C240</f>
        <v>6000</v>
      </c>
      <c r="J240" s="15">
        <v>0</v>
      </c>
      <c r="K240" s="3">
        <f t="shared" si="111"/>
        <v>30000</v>
      </c>
    </row>
    <row r="241" spans="1:11" s="14" customFormat="1">
      <c r="A241" s="21">
        <v>43283</v>
      </c>
      <c r="B241" s="9" t="s">
        <v>169</v>
      </c>
      <c r="C241" s="9">
        <v>900</v>
      </c>
      <c r="D241" s="9"/>
      <c r="E241" s="10" t="s">
        <v>168</v>
      </c>
      <c r="F241" s="11">
        <v>640</v>
      </c>
      <c r="G241" s="11">
        <v>634</v>
      </c>
      <c r="H241" s="11">
        <v>626</v>
      </c>
      <c r="I241" s="16">
        <f>(F241-G241)*C241</f>
        <v>5400</v>
      </c>
      <c r="J241" s="16">
        <f>(G241-H241)*C241</f>
        <v>7200</v>
      </c>
      <c r="K241" s="3">
        <f t="shared" si="111"/>
        <v>63000</v>
      </c>
    </row>
    <row r="242" spans="1:11" s="14" customFormat="1">
      <c r="A242" s="26"/>
      <c r="B242" s="26"/>
      <c r="C242" s="26"/>
      <c r="D242" s="26"/>
      <c r="E242" s="26"/>
      <c r="F242" s="26"/>
      <c r="G242" s="26"/>
      <c r="H242" s="26"/>
      <c r="I242" s="26"/>
      <c r="J242" s="26"/>
      <c r="K242" s="27"/>
    </row>
    <row r="243" spans="1:11" s="14" customFormat="1">
      <c r="A243" s="21">
        <v>43280</v>
      </c>
      <c r="B243" s="9" t="s">
        <v>170</v>
      </c>
      <c r="C243" s="9">
        <v>6000</v>
      </c>
      <c r="D243" s="9"/>
      <c r="E243" s="9" t="s">
        <v>8</v>
      </c>
      <c r="F243" s="28">
        <v>74</v>
      </c>
      <c r="G243" s="28">
        <v>75</v>
      </c>
      <c r="H243" s="11">
        <v>0</v>
      </c>
      <c r="I243" s="16">
        <f>(G243-F243)*C243</f>
        <v>6000</v>
      </c>
      <c r="J243" s="16">
        <v>0</v>
      </c>
      <c r="K243" s="16">
        <f t="shared" ref="K243:K252" si="113">+J243+I243</f>
        <v>6000</v>
      </c>
    </row>
    <row r="244" spans="1:11" s="14" customFormat="1">
      <c r="A244" s="21">
        <v>43279</v>
      </c>
      <c r="B244" s="9" t="s">
        <v>171</v>
      </c>
      <c r="C244" s="9">
        <v>1250</v>
      </c>
      <c r="D244" s="9"/>
      <c r="E244" s="10" t="s">
        <v>168</v>
      </c>
      <c r="F244" s="11">
        <v>676</v>
      </c>
      <c r="G244" s="11">
        <v>671</v>
      </c>
      <c r="H244" s="11">
        <v>665</v>
      </c>
      <c r="I244" s="16">
        <f>(F244-G244)*C244</f>
        <v>6250</v>
      </c>
      <c r="J244" s="16">
        <f>(G244-H244)*C244</f>
        <v>7500</v>
      </c>
      <c r="K244" s="16">
        <f t="shared" si="113"/>
        <v>13750</v>
      </c>
    </row>
    <row r="245" spans="1:11" s="14" customFormat="1">
      <c r="A245" s="21">
        <v>43279</v>
      </c>
      <c r="B245" s="9" t="s">
        <v>172</v>
      </c>
      <c r="C245" s="9">
        <v>1100</v>
      </c>
      <c r="D245" s="9"/>
      <c r="E245" s="10" t="s">
        <v>168</v>
      </c>
      <c r="F245" s="11">
        <v>850</v>
      </c>
      <c r="G245" s="11">
        <v>842</v>
      </c>
      <c r="H245" s="11">
        <v>832</v>
      </c>
      <c r="I245" s="16">
        <f>(F245-G245)*C245</f>
        <v>8800</v>
      </c>
      <c r="J245" s="16">
        <f>(G245-H245)*C245</f>
        <v>11000</v>
      </c>
      <c r="K245" s="16">
        <f t="shared" si="113"/>
        <v>19800</v>
      </c>
    </row>
    <row r="246" spans="1:11" s="14" customFormat="1">
      <c r="A246" s="21">
        <v>43279</v>
      </c>
      <c r="B246" s="9" t="s">
        <v>149</v>
      </c>
      <c r="C246" s="9">
        <v>500</v>
      </c>
      <c r="D246" s="9"/>
      <c r="E246" s="9" t="s">
        <v>8</v>
      </c>
      <c r="F246" s="28">
        <v>1500</v>
      </c>
      <c r="G246" s="28">
        <v>1512</v>
      </c>
      <c r="H246" s="11">
        <v>0</v>
      </c>
      <c r="I246" s="16">
        <f>(G246-F246)*C246</f>
        <v>6000</v>
      </c>
      <c r="J246" s="16">
        <v>0</v>
      </c>
      <c r="K246" s="16">
        <f t="shared" si="113"/>
        <v>6000</v>
      </c>
    </row>
    <row r="247" spans="1:11" s="14" customFormat="1">
      <c r="A247" s="22">
        <v>43278</v>
      </c>
      <c r="B247" s="23" t="s">
        <v>173</v>
      </c>
      <c r="C247" s="23">
        <v>900</v>
      </c>
      <c r="D247" s="23"/>
      <c r="E247" s="23" t="s">
        <v>8</v>
      </c>
      <c r="F247" s="24">
        <v>640</v>
      </c>
      <c r="G247" s="24">
        <v>633</v>
      </c>
      <c r="H247" s="25">
        <v>0</v>
      </c>
      <c r="I247" s="15">
        <f>(G247-F247)*C247</f>
        <v>-6300</v>
      </c>
      <c r="J247" s="15">
        <v>0</v>
      </c>
      <c r="K247" s="29">
        <f t="shared" si="113"/>
        <v>-6300</v>
      </c>
    </row>
    <row r="248" spans="1:11" s="14" customFormat="1">
      <c r="A248" s="22">
        <v>43278</v>
      </c>
      <c r="B248" s="23" t="s">
        <v>174</v>
      </c>
      <c r="C248" s="23">
        <v>3000</v>
      </c>
      <c r="D248" s="23"/>
      <c r="E248" s="23" t="s">
        <v>8</v>
      </c>
      <c r="F248" s="24">
        <v>261.5</v>
      </c>
      <c r="G248" s="24">
        <v>262.5</v>
      </c>
      <c r="H248" s="25">
        <v>0</v>
      </c>
      <c r="I248" s="15">
        <f>(G248-F248)*C248</f>
        <v>3000</v>
      </c>
      <c r="J248" s="15">
        <v>0</v>
      </c>
      <c r="K248" s="16">
        <f t="shared" si="113"/>
        <v>3000</v>
      </c>
    </row>
    <row r="249" spans="1:11" s="14" customFormat="1">
      <c r="A249" s="22">
        <v>43277</v>
      </c>
      <c r="B249" s="23" t="s">
        <v>175</v>
      </c>
      <c r="C249" s="23">
        <v>400</v>
      </c>
      <c r="D249" s="23"/>
      <c r="E249" s="23" t="s">
        <v>8</v>
      </c>
      <c r="F249" s="24">
        <v>1200</v>
      </c>
      <c r="G249" s="24">
        <v>1185</v>
      </c>
      <c r="H249" s="25">
        <v>0</v>
      </c>
      <c r="I249" s="15">
        <f>(G249-F249)*C249</f>
        <v>-6000</v>
      </c>
      <c r="J249" s="15">
        <v>0</v>
      </c>
      <c r="K249" s="29">
        <f t="shared" si="113"/>
        <v>-6000</v>
      </c>
    </row>
    <row r="250" spans="1:11" s="14" customFormat="1">
      <c r="A250" s="22">
        <v>43277</v>
      </c>
      <c r="B250" s="23" t="s">
        <v>176</v>
      </c>
      <c r="C250" s="23">
        <v>7000</v>
      </c>
      <c r="D250" s="23"/>
      <c r="E250" s="23" t="s">
        <v>8</v>
      </c>
      <c r="F250" s="24">
        <v>134</v>
      </c>
      <c r="G250" s="24">
        <v>133</v>
      </c>
      <c r="H250" s="25">
        <v>0</v>
      </c>
      <c r="I250" s="15">
        <f t="shared" ref="I250:I252" si="114">(G250-F250)*C250</f>
        <v>-7000</v>
      </c>
      <c r="J250" s="15">
        <v>0</v>
      </c>
      <c r="K250" s="29">
        <f t="shared" si="113"/>
        <v>-7000</v>
      </c>
    </row>
    <row r="251" spans="1:11" s="14" customFormat="1">
      <c r="A251" s="22">
        <v>43276</v>
      </c>
      <c r="B251" s="23" t="s">
        <v>177</v>
      </c>
      <c r="C251" s="23">
        <v>8000</v>
      </c>
      <c r="D251" s="23"/>
      <c r="E251" s="23" t="s">
        <v>8</v>
      </c>
      <c r="F251" s="24">
        <v>81</v>
      </c>
      <c r="G251" s="24">
        <v>82</v>
      </c>
      <c r="H251" s="25">
        <v>0</v>
      </c>
      <c r="I251" s="15">
        <f t="shared" si="114"/>
        <v>8000</v>
      </c>
      <c r="J251" s="15">
        <v>0</v>
      </c>
      <c r="K251" s="16">
        <f t="shared" si="113"/>
        <v>8000</v>
      </c>
    </row>
    <row r="252" spans="1:11" s="14" customFormat="1">
      <c r="A252" s="22">
        <v>43276</v>
      </c>
      <c r="B252" s="23" t="s">
        <v>178</v>
      </c>
      <c r="C252" s="23">
        <v>600</v>
      </c>
      <c r="D252" s="23"/>
      <c r="E252" s="23" t="s">
        <v>8</v>
      </c>
      <c r="F252" s="24">
        <v>1248</v>
      </c>
      <c r="G252" s="24">
        <v>1255</v>
      </c>
      <c r="H252" s="25">
        <v>0</v>
      </c>
      <c r="I252" s="15">
        <f t="shared" si="114"/>
        <v>4200</v>
      </c>
      <c r="J252" s="15">
        <v>0</v>
      </c>
      <c r="K252" s="16">
        <f t="shared" si="113"/>
        <v>4200</v>
      </c>
    </row>
    <row r="253" spans="1:11" s="14" customFormat="1">
      <c r="A253" s="21">
        <v>43272</v>
      </c>
      <c r="B253" s="9" t="s">
        <v>11</v>
      </c>
      <c r="C253" s="9">
        <v>400</v>
      </c>
      <c r="D253" s="9"/>
      <c r="E253" s="9" t="s">
        <v>8</v>
      </c>
      <c r="F253" s="28">
        <v>1365</v>
      </c>
      <c r="G253" s="28">
        <v>1380</v>
      </c>
      <c r="H253" s="11">
        <v>0</v>
      </c>
      <c r="I253" s="16">
        <f>(G253-F253)*C253</f>
        <v>6000</v>
      </c>
      <c r="J253" s="16">
        <v>0</v>
      </c>
      <c r="K253" s="16">
        <f>+J253+I253</f>
        <v>6000</v>
      </c>
    </row>
    <row r="254" spans="1:11" s="14" customFormat="1">
      <c r="A254" s="21">
        <v>43272</v>
      </c>
      <c r="B254" s="9" t="s">
        <v>179</v>
      </c>
      <c r="C254" s="9">
        <v>600</v>
      </c>
      <c r="D254" s="9"/>
      <c r="E254" s="9" t="s">
        <v>8</v>
      </c>
      <c r="F254" s="28">
        <v>1248</v>
      </c>
      <c r="G254" s="28">
        <v>1255</v>
      </c>
      <c r="H254" s="11">
        <v>0</v>
      </c>
      <c r="I254" s="16">
        <f>(G254-F254)*C254</f>
        <v>4200</v>
      </c>
      <c r="J254" s="16">
        <v>0</v>
      </c>
      <c r="K254" s="16">
        <f>+J254+I254</f>
        <v>4200</v>
      </c>
    </row>
    <row r="255" spans="1:11" s="14" customFormat="1">
      <c r="A255" s="21">
        <v>43271</v>
      </c>
      <c r="B255" s="9" t="s">
        <v>149</v>
      </c>
      <c r="C255" s="9">
        <v>500</v>
      </c>
      <c r="D255" s="9"/>
      <c r="E255" s="9" t="s">
        <v>8</v>
      </c>
      <c r="F255" s="28">
        <v>1630</v>
      </c>
      <c r="G255" s="28">
        <v>1642</v>
      </c>
      <c r="H255" s="11">
        <v>0</v>
      </c>
      <c r="I255" s="16">
        <f>(G255-F255)*C255</f>
        <v>6000</v>
      </c>
      <c r="J255" s="16">
        <v>0</v>
      </c>
      <c r="K255" s="16">
        <f>+J255+I255</f>
        <v>6000</v>
      </c>
    </row>
    <row r="256" spans="1:11" s="14" customFormat="1">
      <c r="A256" s="21">
        <v>43271</v>
      </c>
      <c r="B256" s="9" t="s">
        <v>180</v>
      </c>
      <c r="C256" s="9">
        <v>250</v>
      </c>
      <c r="D256" s="9"/>
      <c r="E256" s="9" t="s">
        <v>8</v>
      </c>
      <c r="F256" s="28">
        <v>2765</v>
      </c>
      <c r="G256" s="28">
        <v>2790</v>
      </c>
      <c r="H256" s="11">
        <v>0</v>
      </c>
      <c r="I256" s="16">
        <f>(G256-F256)*C256</f>
        <v>6250</v>
      </c>
      <c r="J256" s="16">
        <v>0</v>
      </c>
      <c r="K256" s="16">
        <f>+J256+I256</f>
        <v>6250</v>
      </c>
    </row>
    <row r="257" spans="1:11" s="14" customFormat="1">
      <c r="A257" s="21">
        <v>43269</v>
      </c>
      <c r="B257" s="9" t="s">
        <v>181</v>
      </c>
      <c r="C257" s="9">
        <v>1000</v>
      </c>
      <c r="D257" s="9"/>
      <c r="E257" s="9" t="s">
        <v>8</v>
      </c>
      <c r="F257" s="28">
        <v>915</v>
      </c>
      <c r="G257" s="28">
        <v>921</v>
      </c>
      <c r="H257" s="11">
        <v>0</v>
      </c>
      <c r="I257" s="16">
        <f t="shared" ref="I257:I258" si="115">(G257-F257)*C257</f>
        <v>6000</v>
      </c>
      <c r="J257" s="16">
        <v>0</v>
      </c>
      <c r="K257" s="16">
        <f t="shared" ref="K257:K258" si="116">+J257+I257</f>
        <v>6000</v>
      </c>
    </row>
    <row r="258" spans="1:11" s="14" customFormat="1">
      <c r="A258" s="21">
        <v>43269</v>
      </c>
      <c r="B258" s="9" t="s">
        <v>147</v>
      </c>
      <c r="C258" s="9">
        <v>1000</v>
      </c>
      <c r="D258" s="9"/>
      <c r="E258" s="9" t="s">
        <v>8</v>
      </c>
      <c r="F258" s="28">
        <v>1084</v>
      </c>
      <c r="G258" s="28">
        <v>1090</v>
      </c>
      <c r="H258" s="11">
        <v>0</v>
      </c>
      <c r="I258" s="16">
        <f t="shared" si="115"/>
        <v>6000</v>
      </c>
      <c r="J258" s="16">
        <v>0</v>
      </c>
      <c r="K258" s="16">
        <f t="shared" si="116"/>
        <v>6000</v>
      </c>
    </row>
    <row r="259" spans="1:11" s="14" customFormat="1">
      <c r="A259" s="22">
        <v>43266</v>
      </c>
      <c r="B259" s="23" t="s">
        <v>173</v>
      </c>
      <c r="C259" s="23">
        <v>900</v>
      </c>
      <c r="D259" s="23"/>
      <c r="E259" s="23" t="s">
        <v>8</v>
      </c>
      <c r="F259" s="24">
        <v>620</v>
      </c>
      <c r="G259" s="24">
        <v>627</v>
      </c>
      <c r="H259" s="25">
        <v>0</v>
      </c>
      <c r="I259" s="15">
        <f>(G259-F259)*C259</f>
        <v>6300</v>
      </c>
      <c r="J259" s="15">
        <v>0</v>
      </c>
      <c r="K259" s="16">
        <f>+J259+I259</f>
        <v>6300</v>
      </c>
    </row>
    <row r="260" spans="1:11" s="14" customFormat="1">
      <c r="A260" s="22">
        <v>43266</v>
      </c>
      <c r="B260" s="23" t="s">
        <v>169</v>
      </c>
      <c r="C260" s="23">
        <v>900</v>
      </c>
      <c r="D260" s="23"/>
      <c r="E260" s="30" t="s">
        <v>168</v>
      </c>
      <c r="F260" s="25">
        <v>740</v>
      </c>
      <c r="G260" s="25">
        <v>733</v>
      </c>
      <c r="H260" s="25">
        <v>0</v>
      </c>
      <c r="I260" s="31">
        <f>(F260-G260)*C260</f>
        <v>6300</v>
      </c>
      <c r="J260" s="31">
        <v>0</v>
      </c>
      <c r="K260" s="16">
        <f>+J260+I260</f>
        <v>6300</v>
      </c>
    </row>
    <row r="261" spans="1:11" s="14" customFormat="1">
      <c r="A261" s="22">
        <v>43266</v>
      </c>
      <c r="B261" s="23" t="s">
        <v>182</v>
      </c>
      <c r="C261" s="23">
        <v>750</v>
      </c>
      <c r="D261" s="23"/>
      <c r="E261" s="23" t="s">
        <v>8</v>
      </c>
      <c r="F261" s="24">
        <v>910</v>
      </c>
      <c r="G261" s="24">
        <v>901</v>
      </c>
      <c r="H261" s="25">
        <v>0</v>
      </c>
      <c r="I261" s="15">
        <f>(G261-F261)*C261</f>
        <v>-6750</v>
      </c>
      <c r="J261" s="15">
        <v>0</v>
      </c>
      <c r="K261" s="29">
        <f>+J261+I261</f>
        <v>-6750</v>
      </c>
    </row>
    <row r="262" spans="1:11" s="14" customFormat="1">
      <c r="A262" s="21">
        <v>43265</v>
      </c>
      <c r="B262" s="9" t="s">
        <v>173</v>
      </c>
      <c r="C262" s="9">
        <v>900</v>
      </c>
      <c r="D262" s="9"/>
      <c r="E262" s="9" t="s">
        <v>8</v>
      </c>
      <c r="F262" s="28">
        <v>615.5</v>
      </c>
      <c r="G262" s="28">
        <v>620</v>
      </c>
      <c r="H262" s="11">
        <v>0</v>
      </c>
      <c r="I262" s="16">
        <f t="shared" ref="I262" si="117">(G262-F262)*C262</f>
        <v>4050</v>
      </c>
      <c r="J262" s="16">
        <v>0</v>
      </c>
      <c r="K262" s="16">
        <f t="shared" ref="K262:K271" si="118">+J262+I262</f>
        <v>4050</v>
      </c>
    </row>
    <row r="263" spans="1:11" s="14" customFormat="1">
      <c r="A263" s="21">
        <v>43265</v>
      </c>
      <c r="B263" s="9" t="s">
        <v>183</v>
      </c>
      <c r="C263" s="9">
        <v>800</v>
      </c>
      <c r="D263" s="9"/>
      <c r="E263" s="9" t="s">
        <v>8</v>
      </c>
      <c r="F263" s="28">
        <v>597</v>
      </c>
      <c r="G263" s="28">
        <v>605</v>
      </c>
      <c r="H263" s="11">
        <v>615</v>
      </c>
      <c r="I263" s="16">
        <f>(G263-F263)*C263</f>
        <v>6400</v>
      </c>
      <c r="J263" s="16">
        <f>(H263-G263)*C263</f>
        <v>8000</v>
      </c>
      <c r="K263" s="16">
        <f t="shared" si="118"/>
        <v>14400</v>
      </c>
    </row>
    <row r="264" spans="1:11" s="14" customFormat="1">
      <c r="A264" s="21">
        <v>43264</v>
      </c>
      <c r="B264" s="9" t="s">
        <v>184</v>
      </c>
      <c r="C264" s="9">
        <v>4000</v>
      </c>
      <c r="D264" s="9"/>
      <c r="E264" s="9" t="s">
        <v>8</v>
      </c>
      <c r="F264" s="28">
        <v>196</v>
      </c>
      <c r="G264" s="28">
        <v>197.5</v>
      </c>
      <c r="H264" s="11">
        <v>0</v>
      </c>
      <c r="I264" s="16">
        <f t="shared" ref="I264:I265" si="119">(G264-F264)*C264</f>
        <v>6000</v>
      </c>
      <c r="J264" s="16">
        <v>0</v>
      </c>
      <c r="K264" s="16">
        <f t="shared" si="118"/>
        <v>6000</v>
      </c>
    </row>
    <row r="265" spans="1:11" s="14" customFormat="1">
      <c r="A265" s="21">
        <v>43264</v>
      </c>
      <c r="B265" s="9" t="s">
        <v>185</v>
      </c>
      <c r="C265" s="9">
        <v>4500</v>
      </c>
      <c r="D265" s="9"/>
      <c r="E265" s="9" t="s">
        <v>8</v>
      </c>
      <c r="F265" s="28">
        <v>95</v>
      </c>
      <c r="G265" s="28">
        <v>93.5</v>
      </c>
      <c r="H265" s="11">
        <v>0</v>
      </c>
      <c r="I265" s="16">
        <f t="shared" si="119"/>
        <v>-6750</v>
      </c>
      <c r="J265" s="16">
        <v>0</v>
      </c>
      <c r="K265" s="29">
        <f t="shared" si="118"/>
        <v>-6750</v>
      </c>
    </row>
    <row r="266" spans="1:11" s="14" customFormat="1">
      <c r="A266" s="21">
        <v>43263</v>
      </c>
      <c r="B266" s="9" t="s">
        <v>146</v>
      </c>
      <c r="C266" s="9">
        <v>800</v>
      </c>
      <c r="D266" s="9"/>
      <c r="E266" s="9" t="s">
        <v>8</v>
      </c>
      <c r="F266" s="28">
        <v>1269</v>
      </c>
      <c r="G266" s="28">
        <v>1277</v>
      </c>
      <c r="H266" s="11">
        <v>1287</v>
      </c>
      <c r="I266" s="16">
        <f>(G266-F266)*C266</f>
        <v>6400</v>
      </c>
      <c r="J266" s="16">
        <f>(H266-G266)*C266</f>
        <v>8000</v>
      </c>
      <c r="K266" s="16">
        <f t="shared" si="118"/>
        <v>14400</v>
      </c>
    </row>
    <row r="267" spans="1:11" s="14" customFormat="1">
      <c r="A267" s="21">
        <v>43263</v>
      </c>
      <c r="B267" s="9" t="s">
        <v>180</v>
      </c>
      <c r="C267" s="9">
        <v>250</v>
      </c>
      <c r="D267" s="9"/>
      <c r="E267" s="9" t="s">
        <v>8</v>
      </c>
      <c r="F267" s="28">
        <v>2700</v>
      </c>
      <c r="G267" s="28">
        <v>2710</v>
      </c>
      <c r="H267" s="11">
        <v>0</v>
      </c>
      <c r="I267" s="16">
        <f t="shared" ref="I267:I271" si="120">(G267-F267)*C267</f>
        <v>2500</v>
      </c>
      <c r="J267" s="16">
        <v>0</v>
      </c>
      <c r="K267" s="16">
        <f t="shared" si="118"/>
        <v>2500</v>
      </c>
    </row>
    <row r="268" spans="1:11" s="14" customFormat="1">
      <c r="A268" s="21">
        <v>43262</v>
      </c>
      <c r="B268" s="9" t="s">
        <v>186</v>
      </c>
      <c r="C268" s="9">
        <v>3500</v>
      </c>
      <c r="D268" s="9"/>
      <c r="E268" s="9" t="s">
        <v>8</v>
      </c>
      <c r="F268" s="28">
        <v>120</v>
      </c>
      <c r="G268" s="28">
        <v>121.75</v>
      </c>
      <c r="H268" s="11">
        <v>0</v>
      </c>
      <c r="I268" s="16">
        <f t="shared" si="120"/>
        <v>6125</v>
      </c>
      <c r="J268" s="16">
        <v>0</v>
      </c>
      <c r="K268" s="16">
        <f t="shared" si="118"/>
        <v>6125</v>
      </c>
    </row>
    <row r="269" spans="1:11" s="14" customFormat="1">
      <c r="A269" s="21">
        <v>43262</v>
      </c>
      <c r="B269" s="9" t="s">
        <v>187</v>
      </c>
      <c r="C269" s="9">
        <v>1250</v>
      </c>
      <c r="D269" s="9"/>
      <c r="E269" s="9" t="s">
        <v>8</v>
      </c>
      <c r="F269" s="28">
        <v>490</v>
      </c>
      <c r="G269" s="28">
        <v>494.75</v>
      </c>
      <c r="H269" s="11">
        <v>0</v>
      </c>
      <c r="I269" s="16">
        <f t="shared" si="120"/>
        <v>5937.5</v>
      </c>
      <c r="J269" s="16">
        <v>0</v>
      </c>
      <c r="K269" s="16">
        <f t="shared" si="118"/>
        <v>5937.5</v>
      </c>
    </row>
    <row r="270" spans="1:11" s="14" customFormat="1">
      <c r="A270" s="21">
        <v>43259</v>
      </c>
      <c r="B270" s="9" t="s">
        <v>188</v>
      </c>
      <c r="C270" s="9">
        <v>3200</v>
      </c>
      <c r="D270" s="9"/>
      <c r="E270" s="9" t="s">
        <v>8</v>
      </c>
      <c r="F270" s="28">
        <v>296.25</v>
      </c>
      <c r="G270" s="28">
        <v>297.25</v>
      </c>
      <c r="H270" s="11">
        <v>0</v>
      </c>
      <c r="I270" s="16">
        <f t="shared" si="120"/>
        <v>3200</v>
      </c>
      <c r="J270" s="16">
        <v>0</v>
      </c>
      <c r="K270" s="16">
        <f t="shared" si="118"/>
        <v>3200</v>
      </c>
    </row>
    <row r="271" spans="1:11" s="14" customFormat="1">
      <c r="A271" s="21">
        <v>43259</v>
      </c>
      <c r="B271" s="9" t="s">
        <v>176</v>
      </c>
      <c r="C271" s="9">
        <v>7000</v>
      </c>
      <c r="D271" s="9"/>
      <c r="E271" s="9" t="s">
        <v>8</v>
      </c>
      <c r="F271" s="28">
        <v>147.25</v>
      </c>
      <c r="G271" s="28">
        <v>148</v>
      </c>
      <c r="H271" s="11">
        <v>0</v>
      </c>
      <c r="I271" s="16">
        <f t="shared" si="120"/>
        <v>5250</v>
      </c>
      <c r="J271" s="16">
        <v>0</v>
      </c>
      <c r="K271" s="16">
        <f t="shared" si="118"/>
        <v>5250</v>
      </c>
    </row>
    <row r="272" spans="1:11" s="14" customFormat="1">
      <c r="A272" s="22">
        <v>43257</v>
      </c>
      <c r="B272" s="23" t="s">
        <v>113</v>
      </c>
      <c r="C272" s="23">
        <v>3000</v>
      </c>
      <c r="D272" s="23"/>
      <c r="E272" s="23" t="s">
        <v>8</v>
      </c>
      <c r="F272" s="24">
        <v>194.5</v>
      </c>
      <c r="G272" s="24">
        <v>196.5</v>
      </c>
      <c r="H272" s="25">
        <v>0</v>
      </c>
      <c r="I272" s="15">
        <f>(G272-F272)*C272</f>
        <v>6000</v>
      </c>
      <c r="J272" s="15">
        <v>0</v>
      </c>
      <c r="K272" s="16">
        <f>+J272+I272</f>
        <v>6000</v>
      </c>
    </row>
    <row r="273" spans="1:11" s="14" customFormat="1">
      <c r="A273" s="22">
        <v>43257</v>
      </c>
      <c r="B273" s="23" t="s">
        <v>189</v>
      </c>
      <c r="C273" s="23">
        <v>800</v>
      </c>
      <c r="D273" s="23"/>
      <c r="E273" s="23" t="s">
        <v>8</v>
      </c>
      <c r="F273" s="24">
        <v>965</v>
      </c>
      <c r="G273" s="24">
        <v>954</v>
      </c>
      <c r="H273" s="25">
        <v>0</v>
      </c>
      <c r="I273" s="15">
        <f>(G273-F273)*C273</f>
        <v>-8800</v>
      </c>
      <c r="J273" s="15">
        <v>0</v>
      </c>
      <c r="K273" s="29">
        <f>+J273+I273</f>
        <v>-8800</v>
      </c>
    </row>
    <row r="274" spans="1:11" s="14" customFormat="1">
      <c r="A274" s="21">
        <v>43256</v>
      </c>
      <c r="B274" s="9" t="s">
        <v>190</v>
      </c>
      <c r="C274" s="9">
        <v>1400</v>
      </c>
      <c r="D274" s="9"/>
      <c r="E274" s="10" t="s">
        <v>168</v>
      </c>
      <c r="F274" s="11">
        <v>521</v>
      </c>
      <c r="G274" s="11">
        <v>516.5</v>
      </c>
      <c r="H274" s="11">
        <v>0</v>
      </c>
      <c r="I274" s="16">
        <f>(F274-G274)*C274</f>
        <v>6300</v>
      </c>
      <c r="J274" s="16">
        <v>0</v>
      </c>
      <c r="K274" s="16">
        <f t="shared" ref="K274:K280" si="121">+J274+I274</f>
        <v>6300</v>
      </c>
    </row>
    <row r="275" spans="1:11" s="14" customFormat="1">
      <c r="A275" s="21">
        <v>43256</v>
      </c>
      <c r="B275" s="9" t="s">
        <v>191</v>
      </c>
      <c r="C275" s="9">
        <v>3750</v>
      </c>
      <c r="D275" s="9"/>
      <c r="E275" s="9" t="s">
        <v>8</v>
      </c>
      <c r="F275" s="28">
        <v>171.6</v>
      </c>
      <c r="G275" s="28">
        <v>172</v>
      </c>
      <c r="H275" s="11">
        <v>0</v>
      </c>
      <c r="I275" s="16">
        <f t="shared" ref="I275" si="122">(G275-F275)*C275</f>
        <v>1500.0000000000214</v>
      </c>
      <c r="J275" s="16">
        <v>0</v>
      </c>
      <c r="K275" s="16">
        <f t="shared" si="121"/>
        <v>1500.0000000000214</v>
      </c>
    </row>
    <row r="276" spans="1:11" s="14" customFormat="1">
      <c r="A276" s="21">
        <v>43256</v>
      </c>
      <c r="B276" s="9" t="s">
        <v>149</v>
      </c>
      <c r="C276" s="9">
        <v>500</v>
      </c>
      <c r="D276" s="9"/>
      <c r="E276" s="9" t="s">
        <v>8</v>
      </c>
      <c r="F276" s="28">
        <v>1515</v>
      </c>
      <c r="G276" s="28">
        <v>1530</v>
      </c>
      <c r="H276" s="11">
        <v>1550</v>
      </c>
      <c r="I276" s="16">
        <f>(G276-F276)*C276</f>
        <v>7500</v>
      </c>
      <c r="J276" s="16">
        <f>(H276-G276)*C276</f>
        <v>10000</v>
      </c>
      <c r="K276" s="16">
        <f t="shared" si="121"/>
        <v>17500</v>
      </c>
    </row>
    <row r="277" spans="1:11" s="14" customFormat="1">
      <c r="A277" s="21">
        <v>43255</v>
      </c>
      <c r="B277" s="9" t="s">
        <v>192</v>
      </c>
      <c r="C277" s="9">
        <v>1100</v>
      </c>
      <c r="D277" s="9"/>
      <c r="E277" s="10" t="s">
        <v>168</v>
      </c>
      <c r="F277" s="11">
        <v>768</v>
      </c>
      <c r="G277" s="11">
        <v>762</v>
      </c>
      <c r="H277" s="11">
        <v>754</v>
      </c>
      <c r="I277" s="16">
        <f>(F277-G277)*C277</f>
        <v>6600</v>
      </c>
      <c r="J277" s="16">
        <f>(G277-H277)*C277</f>
        <v>8800</v>
      </c>
      <c r="K277" s="16">
        <f t="shared" si="121"/>
        <v>15400</v>
      </c>
    </row>
    <row r="278" spans="1:11" s="14" customFormat="1">
      <c r="A278" s="21">
        <v>43255</v>
      </c>
      <c r="B278" s="9" t="s">
        <v>193</v>
      </c>
      <c r="C278" s="9">
        <v>6000</v>
      </c>
      <c r="D278" s="9"/>
      <c r="E278" s="9" t="s">
        <v>8</v>
      </c>
      <c r="F278" s="28">
        <v>82.75</v>
      </c>
      <c r="G278" s="28">
        <v>83.6</v>
      </c>
      <c r="H278" s="11">
        <v>0</v>
      </c>
      <c r="I278" s="16">
        <f t="shared" ref="I278" si="123">(G278-F278)*C278</f>
        <v>5099.9999999999654</v>
      </c>
      <c r="J278" s="16">
        <v>0</v>
      </c>
      <c r="K278" s="16">
        <f t="shared" si="121"/>
        <v>5099.9999999999654</v>
      </c>
    </row>
    <row r="279" spans="1:11" s="14" customFormat="1">
      <c r="A279" s="21">
        <v>43252</v>
      </c>
      <c r="B279" s="9" t="s">
        <v>194</v>
      </c>
      <c r="C279" s="9">
        <v>1250</v>
      </c>
      <c r="D279" s="9"/>
      <c r="E279" s="10" t="s">
        <v>168</v>
      </c>
      <c r="F279" s="11">
        <v>375.5</v>
      </c>
      <c r="G279" s="11">
        <v>370.5</v>
      </c>
      <c r="H279" s="11">
        <v>365.5</v>
      </c>
      <c r="I279" s="16">
        <f>(F279-G279)*C279</f>
        <v>6250</v>
      </c>
      <c r="J279" s="16">
        <f>(G279-H279)*C279</f>
        <v>6250</v>
      </c>
      <c r="K279" s="16">
        <f t="shared" si="121"/>
        <v>12500</v>
      </c>
    </row>
    <row r="280" spans="1:11" s="14" customFormat="1">
      <c r="A280" s="21">
        <v>43252</v>
      </c>
      <c r="B280" s="9" t="s">
        <v>195</v>
      </c>
      <c r="C280" s="9">
        <v>250</v>
      </c>
      <c r="D280" s="9"/>
      <c r="E280" s="9" t="s">
        <v>8</v>
      </c>
      <c r="F280" s="28">
        <v>2900</v>
      </c>
      <c r="G280" s="28">
        <v>2910</v>
      </c>
      <c r="H280" s="11">
        <v>0</v>
      </c>
      <c r="I280" s="16">
        <f t="shared" ref="I280" si="124">(G280-F280)*C280</f>
        <v>2500</v>
      </c>
      <c r="J280" s="16">
        <v>0</v>
      </c>
      <c r="K280" s="16">
        <f t="shared" si="121"/>
        <v>2500</v>
      </c>
    </row>
    <row r="281" spans="1:11" s="14" customFormat="1">
      <c r="A281" s="32"/>
      <c r="B281" s="32"/>
      <c r="C281" s="32"/>
      <c r="D281" s="32"/>
      <c r="E281" s="32"/>
      <c r="F281" s="32"/>
      <c r="G281" s="32"/>
      <c r="H281" s="32"/>
      <c r="I281" s="32"/>
      <c r="J281" s="32"/>
      <c r="K281" s="32"/>
    </row>
  </sheetData>
  <mergeCells count="2">
    <mergeCell ref="A1:K1"/>
    <mergeCell ref="A2:K2"/>
  </mergeCells>
  <conditionalFormatting sqref="I197:J197 J168:J172 I196 I198 I178:J195 I168:I177 I166:J167 J164 J162 I129:I165 I91:I110 I63:I89 I28:I61 L21 I5:I26">
    <cfRule type="cellIs" dxfId="0" priority="150" operator="lessThan">
      <formula>0</formula>
    </cfRule>
  </conditionalFormatting>
  <pageMargins left="0.7" right="0.7" top="0.75" bottom="0.75" header="0.3" footer="0.3"/>
  <pageSetup orientation="portrait" horizontalDpi="300" verticalDpi="300" r:id="rId1"/>
  <ignoredErrors>
    <ignoredError sqref="K134 I126 I114:I125 I127 K106:K108" formula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7"/>
  <sheetViews>
    <sheetView workbookViewId="0">
      <selection activeCell="A3" sqref="A3"/>
    </sheetView>
  </sheetViews>
  <sheetFormatPr defaultRowHeight="15"/>
  <cols>
    <col min="1" max="1" width="15.85546875" customWidth="1"/>
    <col min="2" max="2" width="18" customWidth="1"/>
    <col min="3" max="3" width="13.85546875" customWidth="1"/>
    <col min="4" max="4" width="9" customWidth="1"/>
    <col min="5" max="5" width="13.42578125" customWidth="1"/>
    <col min="6" max="6" width="13" style="34" customWidth="1"/>
    <col min="7" max="7" width="12.5703125" customWidth="1"/>
    <col min="8" max="8" width="13.7109375" customWidth="1"/>
    <col min="9" max="9" width="11.5703125" customWidth="1"/>
    <col min="10" max="10" width="16.7109375" customWidth="1"/>
    <col min="11" max="11" width="16.42578125" customWidth="1"/>
    <col min="12" max="12" width="16.140625" customWidth="1"/>
  </cols>
  <sheetData>
    <row r="1" spans="1:12" ht="104.25" customHeight="1">
      <c r="A1" s="111"/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</row>
    <row r="2" spans="1:12" ht="24.75">
      <c r="A2" s="117" t="s">
        <v>196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</row>
    <row r="3" spans="1:12">
      <c r="A3" s="35" t="s">
        <v>0</v>
      </c>
      <c r="B3" s="35" t="s">
        <v>1</v>
      </c>
      <c r="C3" s="35" t="s">
        <v>197</v>
      </c>
      <c r="D3" s="35" t="s">
        <v>198</v>
      </c>
      <c r="E3" s="35" t="s">
        <v>62</v>
      </c>
      <c r="F3" s="35" t="s">
        <v>313</v>
      </c>
      <c r="G3" s="35" t="s">
        <v>199</v>
      </c>
      <c r="H3" s="35" t="s">
        <v>5</v>
      </c>
      <c r="I3" s="35" t="s">
        <v>6</v>
      </c>
      <c r="J3" s="35" t="s">
        <v>314</v>
      </c>
      <c r="K3" s="35" t="s">
        <v>315</v>
      </c>
      <c r="L3" s="35" t="s">
        <v>7</v>
      </c>
    </row>
    <row r="4" spans="1:12">
      <c r="A4" s="36" t="s">
        <v>200</v>
      </c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</row>
    <row r="5" spans="1:12" s="34" customFormat="1">
      <c r="A5" s="53">
        <v>43527</v>
      </c>
      <c r="B5" s="58" t="s">
        <v>205</v>
      </c>
      <c r="C5" s="58">
        <v>340</v>
      </c>
      <c r="D5" s="58" t="s">
        <v>203</v>
      </c>
      <c r="E5" s="58">
        <v>1851</v>
      </c>
      <c r="F5" s="58">
        <v>4</v>
      </c>
      <c r="G5" s="58">
        <v>12.5</v>
      </c>
      <c r="H5" s="58">
        <v>14</v>
      </c>
      <c r="I5" s="58">
        <v>0</v>
      </c>
      <c r="J5" s="56">
        <f t="shared" ref="J5:J17" si="0">(H5-G5)*(E5*F5)</f>
        <v>11106</v>
      </c>
      <c r="K5" s="58">
        <v>0</v>
      </c>
      <c r="L5" s="55">
        <f t="shared" ref="L5:L17" si="1">SUM(J5:K5)</f>
        <v>11106</v>
      </c>
    </row>
    <row r="6" spans="1:12" s="34" customFormat="1">
      <c r="A6" s="53">
        <v>43706</v>
      </c>
      <c r="B6" s="58" t="s">
        <v>377</v>
      </c>
      <c r="C6" s="58">
        <v>135</v>
      </c>
      <c r="D6" s="58" t="s">
        <v>203</v>
      </c>
      <c r="E6" s="58">
        <v>4000</v>
      </c>
      <c r="F6" s="58">
        <v>4</v>
      </c>
      <c r="G6" s="58">
        <v>3.4</v>
      </c>
      <c r="H6" s="58">
        <v>4.4000000000000004</v>
      </c>
      <c r="I6" s="58">
        <v>5.4</v>
      </c>
      <c r="J6" s="56">
        <f t="shared" si="0"/>
        <v>16000.000000000007</v>
      </c>
      <c r="K6" s="56">
        <f t="shared" ref="K6" si="2">(I6-H6)*(E6*F6)</f>
        <v>16000</v>
      </c>
      <c r="L6" s="55">
        <f t="shared" si="1"/>
        <v>32000.000000000007</v>
      </c>
    </row>
    <row r="7" spans="1:12" s="34" customFormat="1">
      <c r="A7" s="53">
        <v>43705</v>
      </c>
      <c r="B7" s="58" t="s">
        <v>116</v>
      </c>
      <c r="C7" s="58">
        <v>1650</v>
      </c>
      <c r="D7" s="58" t="s">
        <v>203</v>
      </c>
      <c r="E7" s="58">
        <v>600</v>
      </c>
      <c r="F7" s="58">
        <v>4</v>
      </c>
      <c r="G7" s="81">
        <v>19</v>
      </c>
      <c r="H7" s="81">
        <v>9</v>
      </c>
      <c r="I7" s="81">
        <v>0</v>
      </c>
      <c r="J7" s="56">
        <f t="shared" si="0"/>
        <v>-24000</v>
      </c>
      <c r="K7" s="58">
        <v>0</v>
      </c>
      <c r="L7" s="55">
        <f t="shared" si="1"/>
        <v>-24000</v>
      </c>
    </row>
    <row r="8" spans="1:12" s="34" customFormat="1">
      <c r="A8" s="53">
        <v>43704</v>
      </c>
      <c r="B8" s="58" t="s">
        <v>63</v>
      </c>
      <c r="C8" s="58">
        <v>1600</v>
      </c>
      <c r="D8" s="58" t="s">
        <v>203</v>
      </c>
      <c r="E8" s="58">
        <v>400</v>
      </c>
      <c r="F8" s="58">
        <v>4</v>
      </c>
      <c r="G8" s="81">
        <v>11</v>
      </c>
      <c r="H8" s="81">
        <v>16</v>
      </c>
      <c r="I8" s="81">
        <v>0</v>
      </c>
      <c r="J8" s="56">
        <f t="shared" si="0"/>
        <v>8000</v>
      </c>
      <c r="K8" s="58">
        <v>0</v>
      </c>
      <c r="L8" s="55">
        <f t="shared" si="1"/>
        <v>8000</v>
      </c>
    </row>
    <row r="9" spans="1:12" s="34" customFormat="1">
      <c r="A9" s="53">
        <v>43703</v>
      </c>
      <c r="B9" s="58" t="s">
        <v>207</v>
      </c>
      <c r="C9" s="58">
        <v>360</v>
      </c>
      <c r="D9" s="58" t="s">
        <v>203</v>
      </c>
      <c r="E9" s="58">
        <v>2500</v>
      </c>
      <c r="F9" s="58">
        <v>4</v>
      </c>
      <c r="G9" s="81">
        <v>9</v>
      </c>
      <c r="H9" s="81">
        <v>11</v>
      </c>
      <c r="I9" s="81">
        <v>12</v>
      </c>
      <c r="J9" s="56">
        <f t="shared" si="0"/>
        <v>20000</v>
      </c>
      <c r="K9" s="56">
        <f t="shared" ref="K9:K11" si="3">(I9-H9)*(E9*F9)</f>
        <v>10000</v>
      </c>
      <c r="L9" s="55">
        <f t="shared" si="1"/>
        <v>30000</v>
      </c>
    </row>
    <row r="10" spans="1:12" s="34" customFormat="1">
      <c r="A10" s="53">
        <v>43699</v>
      </c>
      <c r="B10" s="58" t="s">
        <v>207</v>
      </c>
      <c r="C10" s="58">
        <v>360</v>
      </c>
      <c r="D10" s="58" t="s">
        <v>203</v>
      </c>
      <c r="E10" s="58">
        <v>2500</v>
      </c>
      <c r="F10" s="58">
        <v>4</v>
      </c>
      <c r="G10" s="81">
        <v>19</v>
      </c>
      <c r="H10" s="81">
        <v>0</v>
      </c>
      <c r="I10" s="81">
        <v>0</v>
      </c>
      <c r="J10" s="58">
        <v>0</v>
      </c>
      <c r="K10" s="58">
        <v>0</v>
      </c>
      <c r="L10" s="55" t="s">
        <v>294</v>
      </c>
    </row>
    <row r="11" spans="1:12" s="34" customFormat="1">
      <c r="A11" s="53">
        <v>43698</v>
      </c>
      <c r="B11" s="58" t="s">
        <v>209</v>
      </c>
      <c r="C11" s="58">
        <v>230</v>
      </c>
      <c r="D11" s="58" t="s">
        <v>203</v>
      </c>
      <c r="E11" s="58">
        <v>2000</v>
      </c>
      <c r="F11" s="58">
        <v>4</v>
      </c>
      <c r="G11" s="81">
        <v>10</v>
      </c>
      <c r="H11" s="81">
        <v>12</v>
      </c>
      <c r="I11" s="81">
        <v>13.3</v>
      </c>
      <c r="J11" s="56">
        <f t="shared" si="0"/>
        <v>16000</v>
      </c>
      <c r="K11" s="56">
        <f t="shared" si="3"/>
        <v>10400.000000000005</v>
      </c>
      <c r="L11" s="55">
        <f t="shared" si="1"/>
        <v>26400.000000000007</v>
      </c>
    </row>
    <row r="12" spans="1:12" s="34" customFormat="1">
      <c r="A12" s="53">
        <v>43698</v>
      </c>
      <c r="B12" s="58" t="s">
        <v>207</v>
      </c>
      <c r="C12" s="58">
        <v>360</v>
      </c>
      <c r="D12" s="58" t="s">
        <v>203</v>
      </c>
      <c r="E12" s="58">
        <v>2500</v>
      </c>
      <c r="F12" s="58">
        <v>4</v>
      </c>
      <c r="G12" s="81">
        <v>10</v>
      </c>
      <c r="H12" s="81">
        <v>12</v>
      </c>
      <c r="I12" s="81">
        <v>0</v>
      </c>
      <c r="J12" s="56">
        <f t="shared" si="0"/>
        <v>20000</v>
      </c>
      <c r="K12" s="58">
        <v>0</v>
      </c>
      <c r="L12" s="55">
        <f t="shared" si="1"/>
        <v>20000</v>
      </c>
    </row>
    <row r="13" spans="1:12" s="34" customFormat="1">
      <c r="A13" s="53">
        <v>43697</v>
      </c>
      <c r="B13" s="58" t="s">
        <v>207</v>
      </c>
      <c r="C13" s="58">
        <v>360</v>
      </c>
      <c r="D13" s="58" t="s">
        <v>203</v>
      </c>
      <c r="E13" s="58">
        <v>2500</v>
      </c>
      <c r="F13" s="58">
        <v>4</v>
      </c>
      <c r="G13" s="81">
        <v>9</v>
      </c>
      <c r="H13" s="81">
        <v>11</v>
      </c>
      <c r="I13" s="81">
        <v>0</v>
      </c>
      <c r="J13" s="56">
        <f t="shared" si="0"/>
        <v>20000</v>
      </c>
      <c r="K13" s="58">
        <v>0</v>
      </c>
      <c r="L13" s="55">
        <f t="shared" si="1"/>
        <v>20000</v>
      </c>
    </row>
    <row r="14" spans="1:12" s="34" customFormat="1">
      <c r="A14" s="53">
        <v>43696</v>
      </c>
      <c r="B14" s="58" t="s">
        <v>131</v>
      </c>
      <c r="C14" s="58">
        <v>150</v>
      </c>
      <c r="D14" s="58" t="s">
        <v>203</v>
      </c>
      <c r="E14" s="58">
        <v>6000</v>
      </c>
      <c r="F14" s="58">
        <v>4</v>
      </c>
      <c r="G14" s="81">
        <v>5</v>
      </c>
      <c r="H14" s="81">
        <v>6</v>
      </c>
      <c r="I14" s="81">
        <v>0</v>
      </c>
      <c r="J14" s="56">
        <f t="shared" si="0"/>
        <v>24000</v>
      </c>
      <c r="K14" s="58">
        <v>0</v>
      </c>
      <c r="L14" s="55">
        <f t="shared" si="1"/>
        <v>24000</v>
      </c>
    </row>
    <row r="15" spans="1:12" s="34" customFormat="1">
      <c r="A15" s="53">
        <v>43693</v>
      </c>
      <c r="B15" s="58" t="s">
        <v>378</v>
      </c>
      <c r="C15" s="58">
        <v>175</v>
      </c>
      <c r="D15" s="58" t="s">
        <v>202</v>
      </c>
      <c r="E15" s="58">
        <v>3500</v>
      </c>
      <c r="F15" s="58">
        <v>4</v>
      </c>
      <c r="G15" s="81">
        <v>6</v>
      </c>
      <c r="H15" s="81">
        <v>7</v>
      </c>
      <c r="I15" s="81">
        <v>8</v>
      </c>
      <c r="J15" s="56">
        <f t="shared" si="0"/>
        <v>14000</v>
      </c>
      <c r="K15" s="56">
        <f t="shared" ref="K15" si="4">(I15-H15)*(E15*F15)</f>
        <v>14000</v>
      </c>
      <c r="L15" s="55">
        <f t="shared" si="1"/>
        <v>28000</v>
      </c>
    </row>
    <row r="16" spans="1:12" s="34" customFormat="1">
      <c r="A16" s="53">
        <v>43686</v>
      </c>
      <c r="B16" s="38" t="s">
        <v>361</v>
      </c>
      <c r="C16" s="39">
        <v>182.5</v>
      </c>
      <c r="D16" s="39" t="s">
        <v>202</v>
      </c>
      <c r="E16" s="40">
        <v>2400</v>
      </c>
      <c r="F16" s="78">
        <v>4</v>
      </c>
      <c r="G16" s="40">
        <v>6.5</v>
      </c>
      <c r="H16" s="40">
        <v>5.5</v>
      </c>
      <c r="I16" s="81">
        <v>0</v>
      </c>
      <c r="J16" s="56">
        <f t="shared" ref="J16" si="5">(H16-G16)*(E16*F16)</f>
        <v>-9600</v>
      </c>
      <c r="K16" s="56">
        <v>0</v>
      </c>
      <c r="L16" s="55">
        <f t="shared" ref="L16" si="6">SUM(J16:K16)</f>
        <v>-9600</v>
      </c>
    </row>
    <row r="17" spans="1:12" s="34" customFormat="1">
      <c r="A17" s="53">
        <v>43685</v>
      </c>
      <c r="B17" s="38" t="s">
        <v>247</v>
      </c>
      <c r="C17" s="39">
        <v>120</v>
      </c>
      <c r="D17" s="39" t="s">
        <v>202</v>
      </c>
      <c r="E17" s="40">
        <v>3000</v>
      </c>
      <c r="F17" s="78">
        <v>4</v>
      </c>
      <c r="G17" s="40">
        <v>6.5</v>
      </c>
      <c r="H17" s="40">
        <v>8</v>
      </c>
      <c r="I17" s="81">
        <v>0</v>
      </c>
      <c r="J17" s="56">
        <f t="shared" si="0"/>
        <v>18000</v>
      </c>
      <c r="K17" s="56">
        <v>0</v>
      </c>
      <c r="L17" s="55">
        <f t="shared" si="1"/>
        <v>18000</v>
      </c>
    </row>
    <row r="18" spans="1:12" s="34" customFormat="1">
      <c r="A18" s="53">
        <v>43683</v>
      </c>
      <c r="B18" s="38" t="s">
        <v>360</v>
      </c>
      <c r="C18" s="39">
        <v>260</v>
      </c>
      <c r="D18" s="39" t="s">
        <v>202</v>
      </c>
      <c r="E18" s="40">
        <v>3200</v>
      </c>
      <c r="F18" s="78">
        <v>4</v>
      </c>
      <c r="G18" s="40">
        <v>6.5</v>
      </c>
      <c r="H18" s="40">
        <v>8</v>
      </c>
      <c r="I18" s="81">
        <v>0</v>
      </c>
      <c r="J18" s="56">
        <f t="shared" ref="J18" si="7">(H18-G18)*(E18*F18)</f>
        <v>19200</v>
      </c>
      <c r="K18" s="56">
        <v>0</v>
      </c>
      <c r="L18" s="55">
        <f t="shared" ref="L18" si="8">SUM(J18:K18)</f>
        <v>19200</v>
      </c>
    </row>
    <row r="19" spans="1:12" s="34" customFormat="1">
      <c r="A19" s="53">
        <v>43682</v>
      </c>
      <c r="B19" s="38" t="s">
        <v>359</v>
      </c>
      <c r="C19" s="39">
        <v>200</v>
      </c>
      <c r="D19" s="39" t="s">
        <v>202</v>
      </c>
      <c r="E19" s="40">
        <v>2500</v>
      </c>
      <c r="F19" s="78">
        <v>4</v>
      </c>
      <c r="G19" s="40">
        <v>5.75</v>
      </c>
      <c r="H19" s="40">
        <v>6.75</v>
      </c>
      <c r="I19" s="81">
        <v>8</v>
      </c>
      <c r="J19" s="56">
        <f t="shared" ref="J19" si="9">(H19-G19)*(E19*F19)</f>
        <v>10000</v>
      </c>
      <c r="K19" s="56">
        <f t="shared" ref="K19" si="10">(I19-H19)*(E19*F19)</f>
        <v>12500</v>
      </c>
      <c r="L19" s="55">
        <f t="shared" ref="L19" si="11">SUM(J19:K19)</f>
        <v>22500</v>
      </c>
    </row>
    <row r="20" spans="1:12" s="34" customFormat="1">
      <c r="A20" s="53">
        <v>43679</v>
      </c>
      <c r="B20" s="38" t="s">
        <v>335</v>
      </c>
      <c r="C20" s="39">
        <v>2180</v>
      </c>
      <c r="D20" s="39" t="s">
        <v>202</v>
      </c>
      <c r="E20" s="40">
        <v>250</v>
      </c>
      <c r="F20" s="78">
        <v>4</v>
      </c>
      <c r="G20" s="40">
        <v>60</v>
      </c>
      <c r="H20" s="40">
        <v>65</v>
      </c>
      <c r="I20" s="81">
        <v>0</v>
      </c>
      <c r="J20" s="56">
        <f t="shared" ref="J20" si="12">(H20-G20)*(E20*F20)</f>
        <v>5000</v>
      </c>
      <c r="K20" s="56">
        <v>0</v>
      </c>
      <c r="L20" s="55">
        <f t="shared" ref="L20" si="13">SUM(J20:K20)</f>
        <v>5000</v>
      </c>
    </row>
    <row r="21" spans="1:12" s="34" customFormat="1">
      <c r="A21" s="53">
        <v>43678</v>
      </c>
      <c r="B21" s="38" t="s">
        <v>359</v>
      </c>
      <c r="C21" s="39">
        <v>195</v>
      </c>
      <c r="D21" s="39" t="s">
        <v>203</v>
      </c>
      <c r="E21" s="40">
        <v>2500</v>
      </c>
      <c r="F21" s="78">
        <v>4</v>
      </c>
      <c r="G21" s="40">
        <v>5.25</v>
      </c>
      <c r="H21" s="40">
        <v>6</v>
      </c>
      <c r="I21" s="58">
        <v>0</v>
      </c>
      <c r="J21" s="56">
        <f t="shared" ref="J21" si="14">(H21-G21)*(E21*F21)</f>
        <v>7500</v>
      </c>
      <c r="K21" s="56">
        <v>0</v>
      </c>
      <c r="L21" s="55">
        <f t="shared" ref="L21" si="15">SUM(J21:K21)</f>
        <v>7500</v>
      </c>
    </row>
    <row r="22" spans="1:12" s="34" customForma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s="34" customFormat="1">
      <c r="A23" s="53">
        <v>43677</v>
      </c>
      <c r="B23" s="38" t="s">
        <v>244</v>
      </c>
      <c r="C23" s="39">
        <v>175</v>
      </c>
      <c r="D23" s="39" t="s">
        <v>203</v>
      </c>
      <c r="E23" s="40">
        <v>2800</v>
      </c>
      <c r="F23" s="78">
        <v>4</v>
      </c>
      <c r="G23" s="40">
        <v>6.5</v>
      </c>
      <c r="H23" s="40">
        <v>7.5</v>
      </c>
      <c r="I23" s="58">
        <v>9</v>
      </c>
      <c r="J23" s="56">
        <f t="shared" ref="J23:J25" si="16">(H23-G23)*(E23*F23)</f>
        <v>11200</v>
      </c>
      <c r="K23" s="56">
        <f t="shared" ref="K23" si="17">(I23-H23)*(E23*F23)</f>
        <v>16800</v>
      </c>
      <c r="L23" s="55">
        <f t="shared" ref="L23:L25" si="18">SUM(J23:K23)</f>
        <v>28000</v>
      </c>
    </row>
    <row r="24" spans="1:12" s="34" customFormat="1">
      <c r="A24" s="53">
        <v>43677</v>
      </c>
      <c r="B24" s="38" t="s">
        <v>272</v>
      </c>
      <c r="C24" s="39">
        <v>350</v>
      </c>
      <c r="D24" s="39" t="s">
        <v>202</v>
      </c>
      <c r="E24" s="40">
        <v>3000</v>
      </c>
      <c r="F24" s="78">
        <v>4</v>
      </c>
      <c r="G24" s="40">
        <v>5.75</v>
      </c>
      <c r="H24" s="40">
        <v>6.75</v>
      </c>
      <c r="I24" s="58">
        <v>0</v>
      </c>
      <c r="J24" s="56">
        <f t="shared" si="16"/>
        <v>12000</v>
      </c>
      <c r="K24" s="56">
        <v>0</v>
      </c>
      <c r="L24" s="55">
        <f t="shared" si="18"/>
        <v>12000</v>
      </c>
    </row>
    <row r="25" spans="1:12" s="34" customFormat="1">
      <c r="A25" s="53">
        <v>43677</v>
      </c>
      <c r="B25" s="38" t="s">
        <v>356</v>
      </c>
      <c r="C25" s="39">
        <v>100</v>
      </c>
      <c r="D25" s="39" t="s">
        <v>202</v>
      </c>
      <c r="E25" s="40">
        <v>6000</v>
      </c>
      <c r="F25" s="78">
        <v>4</v>
      </c>
      <c r="G25" s="40">
        <v>3.4</v>
      </c>
      <c r="H25" s="40">
        <v>3.9</v>
      </c>
      <c r="I25" s="58">
        <v>10</v>
      </c>
      <c r="J25" s="56">
        <f t="shared" si="16"/>
        <v>12000</v>
      </c>
      <c r="K25" s="56">
        <v>0</v>
      </c>
      <c r="L25" s="55">
        <f t="shared" si="18"/>
        <v>12000</v>
      </c>
    </row>
    <row r="26" spans="1:12" s="34" customFormat="1">
      <c r="A26" s="53">
        <v>43676</v>
      </c>
      <c r="B26" s="38" t="s">
        <v>326</v>
      </c>
      <c r="C26" s="39">
        <v>230</v>
      </c>
      <c r="D26" s="39" t="s">
        <v>203</v>
      </c>
      <c r="E26" s="40">
        <v>2000</v>
      </c>
      <c r="F26" s="78">
        <v>4</v>
      </c>
      <c r="G26" s="40">
        <v>7.5</v>
      </c>
      <c r="H26" s="40">
        <v>8.5</v>
      </c>
      <c r="I26" s="81">
        <v>10</v>
      </c>
      <c r="J26" s="56">
        <f>(H26-G26)*(E26*F26)</f>
        <v>8000</v>
      </c>
      <c r="K26" s="56">
        <f t="shared" ref="K26" si="19">(I26-H26)*(E26*F26)</f>
        <v>12000</v>
      </c>
      <c r="L26" s="55">
        <f>SUM(J26:K26)</f>
        <v>20000</v>
      </c>
    </row>
    <row r="27" spans="1:12" s="34" customFormat="1">
      <c r="A27" s="53">
        <v>43676</v>
      </c>
      <c r="B27" s="38" t="s">
        <v>272</v>
      </c>
      <c r="C27" s="39">
        <v>350</v>
      </c>
      <c r="D27" s="39" t="s">
        <v>202</v>
      </c>
      <c r="E27" s="40">
        <v>3000</v>
      </c>
      <c r="F27" s="78">
        <v>4</v>
      </c>
      <c r="G27" s="40">
        <v>10.75</v>
      </c>
      <c r="H27" s="40">
        <v>9.75</v>
      </c>
      <c r="I27" s="58">
        <v>0</v>
      </c>
      <c r="J27" s="54">
        <f t="shared" ref="J27:J28" si="20">(H27-G27)*(E27*F27)</f>
        <v>-12000</v>
      </c>
      <c r="K27" s="56">
        <v>0</v>
      </c>
      <c r="L27" s="55">
        <f t="shared" ref="L27:L28" si="21">SUM(J27:K27)</f>
        <v>-12000</v>
      </c>
    </row>
    <row r="28" spans="1:12" s="34" customFormat="1">
      <c r="A28" s="53">
        <v>43676</v>
      </c>
      <c r="B28" s="38" t="s">
        <v>330</v>
      </c>
      <c r="C28" s="39">
        <v>1380</v>
      </c>
      <c r="D28" s="39" t="s">
        <v>202</v>
      </c>
      <c r="E28" s="40">
        <v>375</v>
      </c>
      <c r="F28" s="78">
        <v>4</v>
      </c>
      <c r="G28" s="40">
        <v>40</v>
      </c>
      <c r="H28" s="40">
        <v>34</v>
      </c>
      <c r="I28" s="58">
        <v>0</v>
      </c>
      <c r="J28" s="54">
        <f t="shared" si="20"/>
        <v>-9000</v>
      </c>
      <c r="K28" s="56">
        <v>0</v>
      </c>
      <c r="L28" s="55">
        <f t="shared" si="21"/>
        <v>-9000</v>
      </c>
    </row>
    <row r="29" spans="1:12" s="34" customFormat="1">
      <c r="A29" s="53">
        <v>43675</v>
      </c>
      <c r="B29" s="38" t="s">
        <v>184</v>
      </c>
      <c r="C29" s="39">
        <v>210</v>
      </c>
      <c r="D29" s="39" t="s">
        <v>202</v>
      </c>
      <c r="E29" s="40">
        <v>4000</v>
      </c>
      <c r="F29" s="78">
        <v>4</v>
      </c>
      <c r="G29" s="40">
        <v>5.25</v>
      </c>
      <c r="H29" s="40">
        <v>4.5</v>
      </c>
      <c r="I29" s="58">
        <v>0</v>
      </c>
      <c r="J29" s="54">
        <f t="shared" ref="J29:J30" si="22">(H29-G29)*(E29*F29)</f>
        <v>-12000</v>
      </c>
      <c r="K29" s="56">
        <v>0</v>
      </c>
      <c r="L29" s="55">
        <f t="shared" ref="L29:L30" si="23">SUM(J29:K29)</f>
        <v>-12000</v>
      </c>
    </row>
    <row r="30" spans="1:12" s="34" customFormat="1">
      <c r="A30" s="53">
        <v>43675</v>
      </c>
      <c r="B30" s="38" t="s">
        <v>220</v>
      </c>
      <c r="C30" s="39">
        <v>135</v>
      </c>
      <c r="D30" s="39" t="s">
        <v>202</v>
      </c>
      <c r="E30" s="40">
        <v>5334</v>
      </c>
      <c r="F30" s="78">
        <v>4</v>
      </c>
      <c r="G30" s="40">
        <v>3.5</v>
      </c>
      <c r="H30" s="40">
        <v>3</v>
      </c>
      <c r="I30" s="58">
        <v>0</v>
      </c>
      <c r="J30" s="54">
        <f t="shared" si="22"/>
        <v>-10668</v>
      </c>
      <c r="K30" s="56">
        <v>0</v>
      </c>
      <c r="L30" s="55">
        <f t="shared" si="23"/>
        <v>-10668</v>
      </c>
    </row>
    <row r="31" spans="1:12" s="34" customFormat="1">
      <c r="A31" s="53">
        <v>43672</v>
      </c>
      <c r="B31" s="38" t="s">
        <v>254</v>
      </c>
      <c r="C31" s="39">
        <v>275</v>
      </c>
      <c r="D31" s="39" t="s">
        <v>202</v>
      </c>
      <c r="E31" s="40">
        <v>2100</v>
      </c>
      <c r="F31" s="78">
        <v>4</v>
      </c>
      <c r="G31" s="40">
        <v>9.5</v>
      </c>
      <c r="H31" s="40">
        <v>10.5</v>
      </c>
      <c r="I31" s="81">
        <v>12</v>
      </c>
      <c r="J31" s="54">
        <f t="shared" ref="J31" si="24">(H31-G31)*(E31*F31)</f>
        <v>8400</v>
      </c>
      <c r="K31" s="56">
        <f t="shared" ref="K31" si="25">(I31-H31)*(E31*F31)</f>
        <v>12600</v>
      </c>
      <c r="L31" s="55">
        <f t="shared" ref="L31" si="26">SUM(J31:K31)</f>
        <v>21000</v>
      </c>
    </row>
    <row r="32" spans="1:12" s="34" customFormat="1">
      <c r="A32" s="53">
        <v>43671</v>
      </c>
      <c r="B32" s="38" t="s">
        <v>184</v>
      </c>
      <c r="C32" s="39">
        <v>212.5</v>
      </c>
      <c r="D32" s="39" t="s">
        <v>202</v>
      </c>
      <c r="E32" s="40">
        <v>4000</v>
      </c>
      <c r="F32" s="78">
        <v>4</v>
      </c>
      <c r="G32" s="40">
        <v>5.25</v>
      </c>
      <c r="H32" s="40">
        <v>6</v>
      </c>
      <c r="I32" s="58">
        <v>0</v>
      </c>
      <c r="J32" s="56">
        <f t="shared" ref="J32:J33" si="27">(H32-G32)*(E32*F32)</f>
        <v>12000</v>
      </c>
      <c r="K32" s="56">
        <v>0</v>
      </c>
      <c r="L32" s="55">
        <f t="shared" ref="L32:L33" si="28">SUM(J32:K32)</f>
        <v>12000</v>
      </c>
    </row>
    <row r="33" spans="1:12" s="34" customFormat="1">
      <c r="A33" s="53">
        <v>43671</v>
      </c>
      <c r="B33" s="38" t="s">
        <v>300</v>
      </c>
      <c r="C33" s="39">
        <v>400</v>
      </c>
      <c r="D33" s="39" t="s">
        <v>202</v>
      </c>
      <c r="E33" s="40">
        <v>2500</v>
      </c>
      <c r="F33" s="78">
        <v>4</v>
      </c>
      <c r="G33" s="40">
        <v>8.25</v>
      </c>
      <c r="H33" s="40">
        <v>7.25</v>
      </c>
      <c r="I33" s="58">
        <v>0</v>
      </c>
      <c r="J33" s="61">
        <f t="shared" si="27"/>
        <v>-10000</v>
      </c>
      <c r="K33" s="56">
        <v>0</v>
      </c>
      <c r="L33" s="55">
        <f t="shared" si="28"/>
        <v>-10000</v>
      </c>
    </row>
    <row r="34" spans="1:12" s="34" customFormat="1">
      <c r="A34" s="53">
        <v>43670</v>
      </c>
      <c r="B34" s="38" t="s">
        <v>206</v>
      </c>
      <c r="C34" s="39">
        <v>67.5</v>
      </c>
      <c r="D34" s="39" t="s">
        <v>202</v>
      </c>
      <c r="E34" s="40">
        <v>7000</v>
      </c>
      <c r="F34" s="78">
        <v>4</v>
      </c>
      <c r="G34" s="40">
        <v>1.5</v>
      </c>
      <c r="H34" s="40">
        <v>2</v>
      </c>
      <c r="I34" s="58">
        <v>0</v>
      </c>
      <c r="J34" s="56">
        <f t="shared" ref="J34" si="29">(H34-G34)*(E34*F34)</f>
        <v>14000</v>
      </c>
      <c r="K34" s="56">
        <v>0</v>
      </c>
      <c r="L34" s="55">
        <f t="shared" ref="L34" si="30">SUM(J34:K34)</f>
        <v>14000</v>
      </c>
    </row>
    <row r="35" spans="1:12" s="34" customFormat="1">
      <c r="A35" s="53">
        <v>43669</v>
      </c>
      <c r="B35" s="38" t="s">
        <v>292</v>
      </c>
      <c r="C35" s="39">
        <v>265</v>
      </c>
      <c r="D35" s="39" t="s">
        <v>202</v>
      </c>
      <c r="E35" s="40">
        <v>2400</v>
      </c>
      <c r="F35" s="78">
        <v>4</v>
      </c>
      <c r="G35" s="40">
        <v>2.25</v>
      </c>
      <c r="H35" s="40">
        <v>3.25</v>
      </c>
      <c r="I35" s="58">
        <v>4.75</v>
      </c>
      <c r="J35" s="56">
        <f t="shared" ref="J35" si="31">(H35-G35)*(E35*F35)</f>
        <v>9600</v>
      </c>
      <c r="K35" s="56">
        <f t="shared" ref="K35" si="32">(I35-H35)*(E35*F35)</f>
        <v>14400</v>
      </c>
      <c r="L35" s="55">
        <f t="shared" ref="L35" si="33">SUM(J35:K35)</f>
        <v>24000</v>
      </c>
    </row>
    <row r="36" spans="1:12" s="34" customFormat="1">
      <c r="A36" s="53">
        <v>43668</v>
      </c>
      <c r="B36" s="38" t="s">
        <v>290</v>
      </c>
      <c r="C36" s="39">
        <v>250</v>
      </c>
      <c r="D36" s="39" t="s">
        <v>202</v>
      </c>
      <c r="E36" s="40">
        <v>2700</v>
      </c>
      <c r="F36" s="78">
        <v>4</v>
      </c>
      <c r="G36" s="40">
        <v>4.5</v>
      </c>
      <c r="H36" s="40">
        <v>5.5</v>
      </c>
      <c r="I36" s="58">
        <v>0</v>
      </c>
      <c r="J36" s="56">
        <f t="shared" ref="J36" si="34">(H36-G36)*(E36*F36)</f>
        <v>10800</v>
      </c>
      <c r="K36" s="56">
        <v>0</v>
      </c>
      <c r="L36" s="55">
        <f t="shared" ref="L36" si="35">SUM(J36:K36)</f>
        <v>10800</v>
      </c>
    </row>
    <row r="37" spans="1:12" s="34" customFormat="1">
      <c r="A37" s="53">
        <v>43665</v>
      </c>
      <c r="B37" s="38" t="s">
        <v>343</v>
      </c>
      <c r="C37" s="39">
        <v>150</v>
      </c>
      <c r="D37" s="39" t="s">
        <v>202</v>
      </c>
      <c r="E37" s="40">
        <v>6000</v>
      </c>
      <c r="F37" s="78">
        <v>4</v>
      </c>
      <c r="G37" s="40">
        <v>2</v>
      </c>
      <c r="H37" s="40">
        <v>2.25</v>
      </c>
      <c r="I37" s="58">
        <v>0</v>
      </c>
      <c r="J37" s="56">
        <f t="shared" ref="J37" si="36">(H37-G37)*(E37*F37)</f>
        <v>6000</v>
      </c>
      <c r="K37" s="56">
        <v>0</v>
      </c>
      <c r="L37" s="55">
        <f t="shared" ref="L37" si="37">SUM(J37:K37)</f>
        <v>6000</v>
      </c>
    </row>
    <row r="38" spans="1:12" s="34" customFormat="1">
      <c r="A38" s="53">
        <v>43664</v>
      </c>
      <c r="B38" s="38" t="s">
        <v>331</v>
      </c>
      <c r="C38" s="39">
        <v>200</v>
      </c>
      <c r="D38" s="39" t="s">
        <v>202</v>
      </c>
      <c r="E38" s="40">
        <v>3500</v>
      </c>
      <c r="F38" s="78">
        <v>4</v>
      </c>
      <c r="G38" s="40">
        <v>3.5</v>
      </c>
      <c r="H38" s="40">
        <v>4</v>
      </c>
      <c r="I38" s="58">
        <v>0</v>
      </c>
      <c r="J38" s="56">
        <v>0</v>
      </c>
      <c r="K38" s="56">
        <v>0</v>
      </c>
      <c r="L38" s="55" t="s">
        <v>294</v>
      </c>
    </row>
    <row r="39" spans="1:12" s="34" customFormat="1">
      <c r="A39" s="53">
        <v>43664</v>
      </c>
      <c r="B39" s="38" t="s">
        <v>347</v>
      </c>
      <c r="C39" s="39">
        <v>80</v>
      </c>
      <c r="D39" s="39" t="s">
        <v>202</v>
      </c>
      <c r="E39" s="40">
        <v>8000</v>
      </c>
      <c r="F39" s="78">
        <v>4</v>
      </c>
      <c r="G39" s="40">
        <v>2.6</v>
      </c>
      <c r="H39" s="40">
        <v>2.75</v>
      </c>
      <c r="I39" s="58">
        <v>0</v>
      </c>
      <c r="J39" s="56">
        <f t="shared" ref="J39" si="38">(H39-G39)*(E39*F39)</f>
        <v>4799.9999999999973</v>
      </c>
      <c r="K39" s="56">
        <v>0</v>
      </c>
      <c r="L39" s="55">
        <f t="shared" ref="L39" si="39">SUM(J39:K39)</f>
        <v>4799.9999999999973</v>
      </c>
    </row>
    <row r="40" spans="1:12" s="34" customFormat="1">
      <c r="A40" s="53">
        <v>43664</v>
      </c>
      <c r="B40" s="38" t="s">
        <v>272</v>
      </c>
      <c r="C40" s="39">
        <v>370</v>
      </c>
      <c r="D40" s="39" t="s">
        <v>202</v>
      </c>
      <c r="E40" s="40">
        <v>3000</v>
      </c>
      <c r="F40" s="78">
        <v>4</v>
      </c>
      <c r="G40" s="40">
        <v>6.5</v>
      </c>
      <c r="H40" s="40">
        <v>5.5</v>
      </c>
      <c r="I40" s="58">
        <v>0</v>
      </c>
      <c r="J40" s="61">
        <f t="shared" ref="J40" si="40">(H40-G40)*(E40*F40)</f>
        <v>-12000</v>
      </c>
      <c r="K40" s="56">
        <v>0</v>
      </c>
      <c r="L40" s="55">
        <f t="shared" ref="L40" si="41">SUM(J40:K40)</f>
        <v>-12000</v>
      </c>
    </row>
    <row r="41" spans="1:12" s="34" customFormat="1">
      <c r="A41" s="53">
        <v>43663</v>
      </c>
      <c r="B41" s="38" t="s">
        <v>323</v>
      </c>
      <c r="C41" s="39">
        <v>185</v>
      </c>
      <c r="D41" s="39" t="s">
        <v>202</v>
      </c>
      <c r="E41" s="40">
        <v>3000</v>
      </c>
      <c r="F41" s="78">
        <v>4</v>
      </c>
      <c r="G41" s="40">
        <v>2.5</v>
      </c>
      <c r="H41" s="40">
        <v>2.6</v>
      </c>
      <c r="I41" s="58">
        <v>0</v>
      </c>
      <c r="J41" s="56">
        <f t="shared" ref="J41:J42" si="42">(H41-G41)*(E41*F41)</f>
        <v>1200.0000000000011</v>
      </c>
      <c r="K41" s="56">
        <v>0</v>
      </c>
      <c r="L41" s="55">
        <f t="shared" ref="L41:L42" si="43">SUM(J41:K41)</f>
        <v>1200.0000000000011</v>
      </c>
    </row>
    <row r="42" spans="1:12" s="34" customFormat="1">
      <c r="A42" s="53">
        <v>43663</v>
      </c>
      <c r="B42" s="38" t="s">
        <v>343</v>
      </c>
      <c r="C42" s="39">
        <v>155</v>
      </c>
      <c r="D42" s="39" t="s">
        <v>202</v>
      </c>
      <c r="E42" s="40">
        <v>6000</v>
      </c>
      <c r="F42" s="78">
        <v>4</v>
      </c>
      <c r="G42" s="40">
        <v>2.5</v>
      </c>
      <c r="H42" s="40">
        <v>3</v>
      </c>
      <c r="I42" s="58">
        <v>0</v>
      </c>
      <c r="J42" s="56">
        <f t="shared" si="42"/>
        <v>12000</v>
      </c>
      <c r="K42" s="56">
        <v>0</v>
      </c>
      <c r="L42" s="55">
        <f t="shared" si="43"/>
        <v>12000</v>
      </c>
    </row>
    <row r="43" spans="1:12" s="34" customFormat="1">
      <c r="A43" s="53">
        <v>43662</v>
      </c>
      <c r="B43" s="38" t="s">
        <v>207</v>
      </c>
      <c r="C43" s="39">
        <v>420</v>
      </c>
      <c r="D43" s="39" t="s">
        <v>202</v>
      </c>
      <c r="E43" s="40">
        <v>2500</v>
      </c>
      <c r="F43" s="78">
        <v>4</v>
      </c>
      <c r="G43" s="40">
        <v>3.6</v>
      </c>
      <c r="H43" s="40">
        <v>4.5999999999999996</v>
      </c>
      <c r="I43" s="58">
        <v>6.1</v>
      </c>
      <c r="J43" s="56">
        <f t="shared" ref="J43:J45" si="44">(H43-G43)*(E43*F43)</f>
        <v>9999.9999999999964</v>
      </c>
      <c r="K43" s="56">
        <f t="shared" ref="K43" si="45">(I43-H43)*(E43*F43)</f>
        <v>15000</v>
      </c>
      <c r="L43" s="55">
        <f t="shared" ref="L43:L45" si="46">SUM(J43:K43)</f>
        <v>24999.999999999996</v>
      </c>
    </row>
    <row r="44" spans="1:12" s="34" customFormat="1">
      <c r="A44" s="53">
        <v>43662</v>
      </c>
      <c r="B44" s="38" t="s">
        <v>272</v>
      </c>
      <c r="C44" s="39">
        <v>365</v>
      </c>
      <c r="D44" s="39" t="s">
        <v>202</v>
      </c>
      <c r="E44" s="40">
        <v>3000</v>
      </c>
      <c r="F44" s="78">
        <v>4</v>
      </c>
      <c r="G44" s="40">
        <v>5</v>
      </c>
      <c r="H44" s="40">
        <v>6</v>
      </c>
      <c r="I44" s="58">
        <v>7.5</v>
      </c>
      <c r="J44" s="56">
        <f t="shared" ref="J44" si="47">(H44-G44)*(E44*F44)</f>
        <v>12000</v>
      </c>
      <c r="K44" s="56">
        <f t="shared" ref="K44" si="48">(I44-H44)*(E44*F44)</f>
        <v>18000</v>
      </c>
      <c r="L44" s="55">
        <f t="shared" ref="L44" si="49">SUM(J44:K44)</f>
        <v>30000</v>
      </c>
    </row>
    <row r="45" spans="1:12" s="34" customFormat="1">
      <c r="A45" s="53">
        <v>43662</v>
      </c>
      <c r="B45" s="38" t="s">
        <v>191</v>
      </c>
      <c r="C45" s="39">
        <v>150</v>
      </c>
      <c r="D45" s="39" t="s">
        <v>202</v>
      </c>
      <c r="E45" s="40">
        <v>3750</v>
      </c>
      <c r="F45" s="78">
        <v>4</v>
      </c>
      <c r="G45" s="40">
        <v>5</v>
      </c>
      <c r="H45" s="40">
        <v>3.5</v>
      </c>
      <c r="I45" s="58">
        <v>0</v>
      </c>
      <c r="J45" s="61">
        <f t="shared" si="44"/>
        <v>-22500</v>
      </c>
      <c r="K45" s="56">
        <v>0</v>
      </c>
      <c r="L45" s="55">
        <f t="shared" si="46"/>
        <v>-22500</v>
      </c>
    </row>
    <row r="46" spans="1:12" s="34" customFormat="1">
      <c r="A46" s="53">
        <v>43661</v>
      </c>
      <c r="B46" s="38" t="s">
        <v>204</v>
      </c>
      <c r="C46" s="39">
        <v>185</v>
      </c>
      <c r="D46" s="39" t="s">
        <v>202</v>
      </c>
      <c r="E46" s="40">
        <v>2800</v>
      </c>
      <c r="F46" s="78">
        <v>4</v>
      </c>
      <c r="G46" s="40">
        <v>4.5</v>
      </c>
      <c r="H46" s="40">
        <v>5.5</v>
      </c>
      <c r="I46" s="81">
        <v>7</v>
      </c>
      <c r="J46" s="56">
        <f t="shared" ref="J46" si="50">(H46-G46)*(E46*F46)</f>
        <v>11200</v>
      </c>
      <c r="K46" s="56">
        <f>(I46-H46)*(E46*F46)</f>
        <v>16800</v>
      </c>
      <c r="L46" s="55">
        <f t="shared" ref="L46" si="51">SUM(J46:K46)</f>
        <v>28000</v>
      </c>
    </row>
    <row r="47" spans="1:12" s="34" customFormat="1">
      <c r="A47" s="53">
        <v>43658</v>
      </c>
      <c r="B47" s="38" t="s">
        <v>207</v>
      </c>
      <c r="C47" s="39">
        <v>420</v>
      </c>
      <c r="D47" s="39" t="s">
        <v>202</v>
      </c>
      <c r="E47" s="40">
        <v>2500</v>
      </c>
      <c r="F47" s="78">
        <v>4</v>
      </c>
      <c r="G47" s="40">
        <v>4.75</v>
      </c>
      <c r="H47" s="40">
        <v>5.75</v>
      </c>
      <c r="I47" s="58">
        <v>7.25</v>
      </c>
      <c r="J47" s="56">
        <f t="shared" ref="J47" si="52">(H47-G47)*(E47*F47)</f>
        <v>10000</v>
      </c>
      <c r="K47" s="56">
        <f>(I47-H47)*(E47*F47)</f>
        <v>15000</v>
      </c>
      <c r="L47" s="55">
        <f t="shared" ref="L47" si="53">SUM(J47:K47)</f>
        <v>25000</v>
      </c>
    </row>
    <row r="48" spans="1:12" s="34" customFormat="1">
      <c r="A48" s="53">
        <v>43657</v>
      </c>
      <c r="B48" s="38" t="s">
        <v>204</v>
      </c>
      <c r="C48" s="39">
        <v>180</v>
      </c>
      <c r="D48" s="39" t="s">
        <v>202</v>
      </c>
      <c r="E48" s="40">
        <v>2800</v>
      </c>
      <c r="F48" s="78">
        <v>4</v>
      </c>
      <c r="G48" s="40">
        <v>5.75</v>
      </c>
      <c r="H48" s="40">
        <v>6.75</v>
      </c>
      <c r="I48" s="58">
        <v>8.25</v>
      </c>
      <c r="J48" s="56">
        <f t="shared" ref="J48" si="54">(H48-G48)*(E48*F48)</f>
        <v>11200</v>
      </c>
      <c r="K48" s="56">
        <f>(I48-H48)*(E48*F48)</f>
        <v>16800</v>
      </c>
      <c r="L48" s="55">
        <f t="shared" ref="L48" si="55">SUM(J48:K48)</f>
        <v>28000</v>
      </c>
    </row>
    <row r="49" spans="1:12" s="34" customFormat="1">
      <c r="A49" s="53">
        <v>43656</v>
      </c>
      <c r="B49" s="38" t="s">
        <v>267</v>
      </c>
      <c r="C49" s="39">
        <v>425</v>
      </c>
      <c r="D49" s="39" t="s">
        <v>202</v>
      </c>
      <c r="E49" s="40">
        <v>1375</v>
      </c>
      <c r="F49" s="78">
        <v>4</v>
      </c>
      <c r="G49" s="40">
        <v>9.75</v>
      </c>
      <c r="H49" s="40">
        <v>11.25</v>
      </c>
      <c r="I49" s="58">
        <v>0</v>
      </c>
      <c r="J49" s="56">
        <f t="shared" ref="J49" si="56">(H49-G49)*(E49*F49)</f>
        <v>8250</v>
      </c>
      <c r="K49" s="56">
        <v>0</v>
      </c>
      <c r="L49" s="55">
        <f t="shared" ref="L49" si="57">SUM(J49:K49)</f>
        <v>8250</v>
      </c>
    </row>
    <row r="50" spans="1:12" s="34" customFormat="1">
      <c r="A50" s="53">
        <v>43655</v>
      </c>
      <c r="B50" s="38" t="s">
        <v>255</v>
      </c>
      <c r="C50" s="39">
        <v>260</v>
      </c>
      <c r="D50" s="39" t="s">
        <v>203</v>
      </c>
      <c r="E50" s="40">
        <v>2000</v>
      </c>
      <c r="F50" s="78">
        <v>4</v>
      </c>
      <c r="G50" s="40">
        <v>7</v>
      </c>
      <c r="H50" s="40">
        <v>7.25</v>
      </c>
      <c r="I50" s="58">
        <v>0</v>
      </c>
      <c r="J50" s="56">
        <f t="shared" ref="J50" si="58">(H50-G50)*(E50*F50)</f>
        <v>2000</v>
      </c>
      <c r="K50" s="56">
        <v>0</v>
      </c>
      <c r="L50" s="55">
        <f t="shared" ref="L50" si="59">SUM(J50:K50)</f>
        <v>2000</v>
      </c>
    </row>
    <row r="51" spans="1:12" s="34" customFormat="1">
      <c r="A51" s="53">
        <v>43654</v>
      </c>
      <c r="B51" s="38" t="s">
        <v>272</v>
      </c>
      <c r="C51" s="39">
        <v>360</v>
      </c>
      <c r="D51" s="39" t="s">
        <v>202</v>
      </c>
      <c r="E51" s="40">
        <v>3000</v>
      </c>
      <c r="F51" s="78">
        <v>4</v>
      </c>
      <c r="G51" s="40">
        <v>6.75</v>
      </c>
      <c r="H51" s="40">
        <v>7.75</v>
      </c>
      <c r="I51" s="58">
        <v>0</v>
      </c>
      <c r="J51" s="56">
        <f t="shared" ref="J51:J52" si="60">(H51-G51)*(E51*F51)</f>
        <v>12000</v>
      </c>
      <c r="K51" s="56">
        <v>0</v>
      </c>
      <c r="L51" s="55">
        <f t="shared" ref="L51:L52" si="61">SUM(J51:K51)</f>
        <v>12000</v>
      </c>
    </row>
    <row r="52" spans="1:12" s="34" customFormat="1">
      <c r="A52" s="53">
        <v>43654</v>
      </c>
      <c r="B52" s="38" t="s">
        <v>268</v>
      </c>
      <c r="C52" s="39">
        <v>90</v>
      </c>
      <c r="D52" s="39" t="s">
        <v>202</v>
      </c>
      <c r="E52" s="40">
        <v>2200</v>
      </c>
      <c r="F52" s="78">
        <v>4</v>
      </c>
      <c r="G52" s="40">
        <v>9.5</v>
      </c>
      <c r="H52" s="40">
        <v>8.5</v>
      </c>
      <c r="I52" s="58">
        <v>0</v>
      </c>
      <c r="J52" s="61">
        <f t="shared" si="60"/>
        <v>-8800</v>
      </c>
      <c r="K52" s="56">
        <v>0</v>
      </c>
      <c r="L52" s="55">
        <f t="shared" si="61"/>
        <v>-8800</v>
      </c>
    </row>
    <row r="53" spans="1:12" s="34" customFormat="1">
      <c r="A53" s="53">
        <v>43654</v>
      </c>
      <c r="B53" s="38" t="s">
        <v>292</v>
      </c>
      <c r="C53" s="39">
        <v>280</v>
      </c>
      <c r="D53" s="39" t="s">
        <v>202</v>
      </c>
      <c r="E53" s="40">
        <v>2400</v>
      </c>
      <c r="F53" s="78">
        <v>4</v>
      </c>
      <c r="G53" s="40">
        <v>5.25</v>
      </c>
      <c r="H53" s="40">
        <v>6.25</v>
      </c>
      <c r="I53" s="58">
        <v>0</v>
      </c>
      <c r="J53" s="56">
        <v>0</v>
      </c>
      <c r="K53" s="56">
        <v>0</v>
      </c>
      <c r="L53" s="55" t="s">
        <v>294</v>
      </c>
    </row>
    <row r="54" spans="1:12" s="34" customFormat="1">
      <c r="A54" s="53">
        <v>43651</v>
      </c>
      <c r="B54" s="38" t="s">
        <v>330</v>
      </c>
      <c r="C54" s="39">
        <v>1600</v>
      </c>
      <c r="D54" s="39" t="s">
        <v>202</v>
      </c>
      <c r="E54" s="40">
        <v>375</v>
      </c>
      <c r="F54" s="78">
        <v>4</v>
      </c>
      <c r="G54" s="40">
        <v>23</v>
      </c>
      <c r="H54" s="40">
        <v>17</v>
      </c>
      <c r="I54" s="58">
        <v>0</v>
      </c>
      <c r="J54" s="61">
        <f t="shared" ref="J54:J55" si="62">(H54-G54)*(E54*F54)</f>
        <v>-9000</v>
      </c>
      <c r="K54" s="56">
        <v>0</v>
      </c>
      <c r="L54" s="55">
        <f t="shared" ref="L54:L55" si="63">SUM(J54:K54)</f>
        <v>-9000</v>
      </c>
    </row>
    <row r="55" spans="1:12" s="34" customFormat="1">
      <c r="A55" s="53">
        <v>43651</v>
      </c>
      <c r="B55" s="38" t="s">
        <v>331</v>
      </c>
      <c r="C55" s="39">
        <v>200</v>
      </c>
      <c r="D55" s="39" t="s">
        <v>202</v>
      </c>
      <c r="E55" s="40">
        <v>3500</v>
      </c>
      <c r="F55" s="78">
        <v>4</v>
      </c>
      <c r="G55" s="40">
        <v>5.5</v>
      </c>
      <c r="H55" s="40">
        <v>6</v>
      </c>
      <c r="I55" s="58">
        <v>0</v>
      </c>
      <c r="J55" s="56">
        <f t="shared" si="62"/>
        <v>7000</v>
      </c>
      <c r="K55" s="56">
        <v>0</v>
      </c>
      <c r="L55" s="55">
        <f t="shared" si="63"/>
        <v>7000</v>
      </c>
    </row>
    <row r="56" spans="1:12" s="34" customFormat="1">
      <c r="A56" s="53">
        <v>43650</v>
      </c>
      <c r="B56" s="38" t="s">
        <v>326</v>
      </c>
      <c r="C56" s="39">
        <v>300</v>
      </c>
      <c r="D56" s="39" t="s">
        <v>202</v>
      </c>
      <c r="E56" s="40">
        <v>2000</v>
      </c>
      <c r="F56" s="78">
        <v>4</v>
      </c>
      <c r="G56" s="40">
        <v>8.25</v>
      </c>
      <c r="H56" s="40">
        <v>9.25</v>
      </c>
      <c r="I56" s="58">
        <v>0</v>
      </c>
      <c r="J56" s="56">
        <f t="shared" ref="J56:J57" si="64">(H56-G56)*(E56*F56)</f>
        <v>8000</v>
      </c>
      <c r="K56" s="56">
        <v>0</v>
      </c>
      <c r="L56" s="55">
        <f t="shared" ref="L56:L57" si="65">SUM(J56:K56)</f>
        <v>8000</v>
      </c>
    </row>
    <row r="57" spans="1:12" s="34" customFormat="1">
      <c r="A57" s="53">
        <v>43649</v>
      </c>
      <c r="B57" s="38" t="s">
        <v>307</v>
      </c>
      <c r="C57" s="39">
        <v>160</v>
      </c>
      <c r="D57" s="39" t="s">
        <v>202</v>
      </c>
      <c r="E57" s="40">
        <v>4000</v>
      </c>
      <c r="F57" s="78">
        <v>4</v>
      </c>
      <c r="G57" s="40">
        <v>6.5</v>
      </c>
      <c r="H57" s="40">
        <v>6.75</v>
      </c>
      <c r="I57" s="58">
        <v>0</v>
      </c>
      <c r="J57" s="56">
        <f t="shared" si="64"/>
        <v>4000</v>
      </c>
      <c r="K57" s="56">
        <v>0</v>
      </c>
      <c r="L57" s="55">
        <f t="shared" si="65"/>
        <v>4000</v>
      </c>
    </row>
    <row r="58" spans="1:12" s="34" customFormat="1">
      <c r="A58" s="53">
        <v>43648</v>
      </c>
      <c r="B58" s="38" t="s">
        <v>164</v>
      </c>
      <c r="C58" s="39">
        <v>165</v>
      </c>
      <c r="D58" s="39" t="s">
        <v>202</v>
      </c>
      <c r="E58" s="40">
        <v>3750</v>
      </c>
      <c r="F58" s="78">
        <v>4</v>
      </c>
      <c r="G58" s="40">
        <v>4</v>
      </c>
      <c r="H58" s="40">
        <v>4.75</v>
      </c>
      <c r="I58" s="58">
        <v>0</v>
      </c>
      <c r="J58" s="56">
        <f t="shared" ref="J58" si="66">(H58-G58)*(E58*F58)</f>
        <v>11250</v>
      </c>
      <c r="K58" s="56">
        <v>0</v>
      </c>
      <c r="L58" s="55">
        <f t="shared" ref="L58" si="67">SUM(J58:K58)</f>
        <v>11250</v>
      </c>
    </row>
    <row r="59" spans="1:12" s="34" customFormat="1">
      <c r="A59" s="53">
        <v>43647</v>
      </c>
      <c r="B59" s="38" t="s">
        <v>323</v>
      </c>
      <c r="C59" s="39">
        <v>200</v>
      </c>
      <c r="D59" s="39" t="s">
        <v>202</v>
      </c>
      <c r="E59" s="40">
        <v>3000</v>
      </c>
      <c r="F59" s="78">
        <v>4</v>
      </c>
      <c r="G59" s="40">
        <v>6.5</v>
      </c>
      <c r="H59" s="40">
        <v>7.2</v>
      </c>
      <c r="I59" s="58">
        <v>0</v>
      </c>
      <c r="J59" s="56">
        <f t="shared" ref="J59" si="68">(H59-G59)*(E59*F59)</f>
        <v>8400.0000000000018</v>
      </c>
      <c r="K59" s="56">
        <v>0</v>
      </c>
      <c r="L59" s="55">
        <f t="shared" ref="L59" si="69">SUM(J59:K59)</f>
        <v>8400.0000000000018</v>
      </c>
    </row>
    <row r="60" spans="1:12" s="34" customFormat="1">
      <c r="A60" s="80"/>
      <c r="B60" s="80"/>
      <c r="C60" s="80"/>
      <c r="D60" s="80"/>
      <c r="E60" s="80"/>
      <c r="F60" s="80"/>
      <c r="G60" s="80"/>
      <c r="H60" s="80"/>
      <c r="I60" s="80"/>
      <c r="J60" s="80"/>
      <c r="K60" s="80"/>
      <c r="L60" s="80"/>
    </row>
    <row r="61" spans="1:12" s="34" customFormat="1">
      <c r="A61" s="53">
        <v>43644</v>
      </c>
      <c r="B61" s="38" t="s">
        <v>320</v>
      </c>
      <c r="C61" s="39">
        <v>115</v>
      </c>
      <c r="D61" s="39" t="s">
        <v>203</v>
      </c>
      <c r="E61" s="40">
        <v>6000</v>
      </c>
      <c r="F61" s="78">
        <v>4</v>
      </c>
      <c r="G61" s="40">
        <v>4.5</v>
      </c>
      <c r="H61" s="40">
        <v>5</v>
      </c>
      <c r="I61" s="58">
        <v>6</v>
      </c>
      <c r="J61" s="56">
        <f t="shared" ref="J61" si="70">(H61-G61)*(E61*F61)</f>
        <v>12000</v>
      </c>
      <c r="K61" s="56">
        <f>(I61-H61)*(E61*F61)</f>
        <v>24000</v>
      </c>
      <c r="L61" s="55">
        <f t="shared" ref="L61" si="71">SUM(J61:K61)</f>
        <v>36000</v>
      </c>
    </row>
    <row r="62" spans="1:12" s="34" customFormat="1">
      <c r="A62" s="53">
        <v>43643</v>
      </c>
      <c r="B62" s="38" t="s">
        <v>279</v>
      </c>
      <c r="C62" s="39">
        <v>140</v>
      </c>
      <c r="D62" s="39" t="s">
        <v>202</v>
      </c>
      <c r="E62" s="40">
        <v>4800</v>
      </c>
      <c r="F62" s="78">
        <v>4</v>
      </c>
      <c r="G62" s="40">
        <v>1.5</v>
      </c>
      <c r="H62" s="40">
        <v>2</v>
      </c>
      <c r="I62" s="58">
        <v>0</v>
      </c>
      <c r="J62" s="56">
        <f t="shared" ref="J62" si="72">(H62-G62)*(E62*F62)</f>
        <v>9600</v>
      </c>
      <c r="K62" s="56">
        <v>0</v>
      </c>
      <c r="L62" s="55">
        <f t="shared" ref="L62" si="73">SUM(J62:K62)</f>
        <v>9600</v>
      </c>
    </row>
    <row r="63" spans="1:12" s="34" customFormat="1">
      <c r="A63" s="53">
        <v>43642</v>
      </c>
      <c r="B63" s="38" t="s">
        <v>287</v>
      </c>
      <c r="C63" s="39">
        <v>100</v>
      </c>
      <c r="D63" s="39" t="s">
        <v>202</v>
      </c>
      <c r="E63" s="40">
        <v>3200</v>
      </c>
      <c r="F63" s="78">
        <v>4</v>
      </c>
      <c r="G63" s="40">
        <v>1.5</v>
      </c>
      <c r="H63" s="40">
        <v>2.5</v>
      </c>
      <c r="I63" s="58">
        <v>0</v>
      </c>
      <c r="J63" s="56">
        <f t="shared" ref="J63" si="74">(H63-G63)*(E63*F63)</f>
        <v>12800</v>
      </c>
      <c r="K63" s="56">
        <v>0</v>
      </c>
      <c r="L63" s="55">
        <f t="shared" ref="L63" si="75">SUM(J63:K63)</f>
        <v>12800</v>
      </c>
    </row>
    <row r="64" spans="1:12" s="34" customFormat="1">
      <c r="A64" s="53">
        <v>43641</v>
      </c>
      <c r="B64" s="38" t="s">
        <v>316</v>
      </c>
      <c r="C64" s="39">
        <v>260</v>
      </c>
      <c r="D64" s="39" t="s">
        <v>202</v>
      </c>
      <c r="E64" s="40">
        <v>2200</v>
      </c>
      <c r="F64" s="78">
        <v>4</v>
      </c>
      <c r="G64" s="40">
        <v>1.75</v>
      </c>
      <c r="H64" s="40">
        <v>2</v>
      </c>
      <c r="I64" s="58">
        <v>0</v>
      </c>
      <c r="J64" s="56">
        <f t="shared" ref="J64:J65" si="76">(H64-G64)*(E64*F64)</f>
        <v>2200</v>
      </c>
      <c r="K64" s="56">
        <v>0</v>
      </c>
      <c r="L64" s="55">
        <f t="shared" ref="L64:L65" si="77">SUM(J64:K64)</f>
        <v>2200</v>
      </c>
    </row>
    <row r="65" spans="1:12" s="34" customFormat="1">
      <c r="A65" s="53">
        <v>43641</v>
      </c>
      <c r="B65" s="38" t="s">
        <v>287</v>
      </c>
      <c r="C65" s="39">
        <v>95</v>
      </c>
      <c r="D65" s="39" t="s">
        <v>202</v>
      </c>
      <c r="E65" s="40">
        <v>3200</v>
      </c>
      <c r="F65" s="78">
        <v>4</v>
      </c>
      <c r="G65" s="40">
        <v>2.5</v>
      </c>
      <c r="H65" s="40">
        <v>3.5</v>
      </c>
      <c r="I65" s="58">
        <v>0</v>
      </c>
      <c r="J65" s="56">
        <f t="shared" si="76"/>
        <v>12800</v>
      </c>
      <c r="K65" s="56">
        <v>0</v>
      </c>
      <c r="L65" s="55">
        <f t="shared" si="77"/>
        <v>12800</v>
      </c>
    </row>
    <row r="66" spans="1:12" s="34" customFormat="1">
      <c r="A66" s="53">
        <v>43640</v>
      </c>
      <c r="B66" s="38" t="s">
        <v>300</v>
      </c>
      <c r="C66" s="39">
        <v>400</v>
      </c>
      <c r="D66" s="39" t="s">
        <v>202</v>
      </c>
      <c r="E66" s="40">
        <v>2500</v>
      </c>
      <c r="F66" s="78">
        <v>4</v>
      </c>
      <c r="G66" s="40">
        <v>8.5</v>
      </c>
      <c r="H66" s="40">
        <v>9.5</v>
      </c>
      <c r="I66" s="58">
        <v>0</v>
      </c>
      <c r="J66" s="56">
        <f>(H66-G66)*(E66*F66)</f>
        <v>10000</v>
      </c>
      <c r="K66" s="56">
        <v>0</v>
      </c>
      <c r="L66" s="55">
        <f t="shared" ref="L66:L68" si="78">SUM(J66:K66)</f>
        <v>10000</v>
      </c>
    </row>
    <row r="67" spans="1:12" s="34" customFormat="1">
      <c r="A67" s="53">
        <v>43640</v>
      </c>
      <c r="B67" s="38" t="s">
        <v>312</v>
      </c>
      <c r="C67" s="39">
        <v>120</v>
      </c>
      <c r="D67" s="39" t="s">
        <v>202</v>
      </c>
      <c r="E67" s="40">
        <v>4000</v>
      </c>
      <c r="F67" s="78">
        <v>4</v>
      </c>
      <c r="G67" s="40">
        <v>1.75</v>
      </c>
      <c r="H67" s="40">
        <v>2.4</v>
      </c>
      <c r="I67" s="58">
        <v>0</v>
      </c>
      <c r="J67" s="56">
        <f t="shared" ref="J67:J83" si="79">(H67-G67)*(E67*F67)</f>
        <v>10399.999999999998</v>
      </c>
      <c r="K67" s="56">
        <v>0</v>
      </c>
      <c r="L67" s="55">
        <f t="shared" si="78"/>
        <v>10399.999999999998</v>
      </c>
    </row>
    <row r="68" spans="1:12" s="34" customFormat="1">
      <c r="A68" s="53">
        <v>43637</v>
      </c>
      <c r="B68" s="38" t="s">
        <v>308</v>
      </c>
      <c r="C68" s="39">
        <v>350</v>
      </c>
      <c r="D68" s="39" t="s">
        <v>202</v>
      </c>
      <c r="E68" s="40">
        <v>1851</v>
      </c>
      <c r="F68" s="78">
        <v>4</v>
      </c>
      <c r="G68" s="40">
        <v>4.5</v>
      </c>
      <c r="H68" s="40">
        <v>3</v>
      </c>
      <c r="I68" s="58">
        <v>0</v>
      </c>
      <c r="J68" s="56">
        <f>(H68-G68)*(E68*F68)</f>
        <v>-11106</v>
      </c>
      <c r="K68" s="56">
        <v>0</v>
      </c>
      <c r="L68" s="55">
        <f t="shared" si="78"/>
        <v>-11106</v>
      </c>
    </row>
    <row r="69" spans="1:12" s="34" customFormat="1">
      <c r="A69" s="53">
        <v>43637</v>
      </c>
      <c r="B69" s="38" t="s">
        <v>309</v>
      </c>
      <c r="C69" s="39">
        <v>195</v>
      </c>
      <c r="D69" s="39" t="s">
        <v>203</v>
      </c>
      <c r="E69" s="40">
        <v>3500</v>
      </c>
      <c r="F69" s="78">
        <v>4</v>
      </c>
      <c r="G69" s="40">
        <v>2.5</v>
      </c>
      <c r="H69" s="40">
        <v>3.25</v>
      </c>
      <c r="I69" s="58">
        <v>0</v>
      </c>
      <c r="J69" s="56">
        <v>0</v>
      </c>
      <c r="K69" s="56">
        <v>0</v>
      </c>
      <c r="L69" s="55" t="s">
        <v>294</v>
      </c>
    </row>
    <row r="70" spans="1:12" s="34" customFormat="1">
      <c r="A70" s="53">
        <v>43636</v>
      </c>
      <c r="B70" s="38" t="s">
        <v>290</v>
      </c>
      <c r="C70" s="39">
        <v>250</v>
      </c>
      <c r="D70" s="39" t="s">
        <v>202</v>
      </c>
      <c r="E70" s="40">
        <v>2250</v>
      </c>
      <c r="F70" s="78">
        <v>4</v>
      </c>
      <c r="G70" s="40">
        <v>3.25</v>
      </c>
      <c r="H70" s="40">
        <v>4.25</v>
      </c>
      <c r="I70" s="58">
        <v>5.75</v>
      </c>
      <c r="J70" s="56">
        <f t="shared" si="79"/>
        <v>9000</v>
      </c>
      <c r="K70" s="56">
        <f>(I70-H70)*(E70*F70)</f>
        <v>13500</v>
      </c>
      <c r="L70" s="55">
        <f t="shared" ref="L70:L83" si="80">SUM(J70:K70)</f>
        <v>22500</v>
      </c>
    </row>
    <row r="71" spans="1:12" s="34" customFormat="1">
      <c r="A71" s="53">
        <v>43635</v>
      </c>
      <c r="B71" s="38" t="s">
        <v>292</v>
      </c>
      <c r="C71" s="39">
        <v>270</v>
      </c>
      <c r="D71" s="39" t="s">
        <v>202</v>
      </c>
      <c r="E71" s="40">
        <v>2400</v>
      </c>
      <c r="F71" s="78">
        <v>4</v>
      </c>
      <c r="G71" s="40">
        <v>7.9</v>
      </c>
      <c r="H71" s="40">
        <v>9.4</v>
      </c>
      <c r="I71" s="58">
        <v>0</v>
      </c>
      <c r="J71" s="56">
        <f t="shared" si="79"/>
        <v>14400</v>
      </c>
      <c r="K71" s="56">
        <v>0</v>
      </c>
      <c r="L71" s="55">
        <f t="shared" si="80"/>
        <v>14400</v>
      </c>
    </row>
    <row r="72" spans="1:12" s="34" customFormat="1">
      <c r="A72" s="53">
        <v>43634</v>
      </c>
      <c r="B72" s="38" t="s">
        <v>254</v>
      </c>
      <c r="C72" s="39">
        <v>300</v>
      </c>
      <c r="D72" s="39" t="s">
        <v>202</v>
      </c>
      <c r="E72" s="40">
        <v>2100</v>
      </c>
      <c r="F72" s="78">
        <v>4</v>
      </c>
      <c r="G72" s="40">
        <v>5.25</v>
      </c>
      <c r="H72" s="40">
        <v>6.75</v>
      </c>
      <c r="I72" s="58">
        <v>0</v>
      </c>
      <c r="J72" s="56">
        <f t="shared" si="79"/>
        <v>12600</v>
      </c>
      <c r="K72" s="56">
        <v>0</v>
      </c>
      <c r="L72" s="55">
        <f t="shared" si="80"/>
        <v>12600</v>
      </c>
    </row>
    <row r="73" spans="1:12" s="34" customFormat="1">
      <c r="A73" s="53">
        <v>43633</v>
      </c>
      <c r="B73" s="38" t="s">
        <v>233</v>
      </c>
      <c r="C73" s="39">
        <v>120</v>
      </c>
      <c r="D73" s="39" t="s">
        <v>202</v>
      </c>
      <c r="E73" s="40">
        <v>2850</v>
      </c>
      <c r="F73" s="78">
        <v>4</v>
      </c>
      <c r="G73" s="40">
        <v>6</v>
      </c>
      <c r="H73" s="40">
        <v>7</v>
      </c>
      <c r="I73" s="58">
        <v>0</v>
      </c>
      <c r="J73" s="56">
        <f t="shared" si="79"/>
        <v>11400</v>
      </c>
      <c r="K73" s="56">
        <v>0</v>
      </c>
      <c r="L73" s="55">
        <f t="shared" si="80"/>
        <v>11400</v>
      </c>
    </row>
    <row r="74" spans="1:12" s="34" customFormat="1">
      <c r="A74" s="53">
        <v>43630</v>
      </c>
      <c r="B74" s="38" t="s">
        <v>191</v>
      </c>
      <c r="C74" s="39">
        <v>170</v>
      </c>
      <c r="D74" s="39" t="s">
        <v>202</v>
      </c>
      <c r="E74" s="40">
        <v>3750</v>
      </c>
      <c r="F74" s="78">
        <v>4</v>
      </c>
      <c r="G74" s="40">
        <v>3</v>
      </c>
      <c r="H74" s="40">
        <v>2</v>
      </c>
      <c r="I74" s="58">
        <v>0</v>
      </c>
      <c r="J74" s="56">
        <f t="shared" si="79"/>
        <v>-15000</v>
      </c>
      <c r="K74" s="56">
        <v>0</v>
      </c>
      <c r="L74" s="55">
        <f t="shared" si="80"/>
        <v>-15000</v>
      </c>
    </row>
    <row r="75" spans="1:12" s="34" customFormat="1">
      <c r="A75" s="53">
        <v>43630</v>
      </c>
      <c r="B75" s="38" t="s">
        <v>257</v>
      </c>
      <c r="C75" s="39">
        <v>310</v>
      </c>
      <c r="D75" s="39" t="s">
        <v>202</v>
      </c>
      <c r="E75" s="40">
        <v>2667</v>
      </c>
      <c r="F75" s="78">
        <v>4</v>
      </c>
      <c r="G75" s="40">
        <v>7</v>
      </c>
      <c r="H75" s="40">
        <v>6</v>
      </c>
      <c r="I75" s="58">
        <v>0</v>
      </c>
      <c r="J75" s="56">
        <f t="shared" si="79"/>
        <v>-10668</v>
      </c>
      <c r="K75" s="56">
        <v>0</v>
      </c>
      <c r="L75" s="55">
        <f t="shared" si="80"/>
        <v>-10668</v>
      </c>
    </row>
    <row r="76" spans="1:12" s="34" customFormat="1">
      <c r="A76" s="53">
        <v>43629</v>
      </c>
      <c r="B76" s="38" t="s">
        <v>300</v>
      </c>
      <c r="C76" s="39">
        <v>420</v>
      </c>
      <c r="D76" s="39" t="s">
        <v>202</v>
      </c>
      <c r="E76" s="40">
        <v>2500</v>
      </c>
      <c r="F76" s="78">
        <v>4</v>
      </c>
      <c r="G76" s="40">
        <v>10.5</v>
      </c>
      <c r="H76" s="40">
        <v>11.5</v>
      </c>
      <c r="I76" s="58">
        <v>0</v>
      </c>
      <c r="J76" s="56">
        <v>0</v>
      </c>
      <c r="K76" s="56">
        <v>0</v>
      </c>
      <c r="L76" s="55" t="s">
        <v>294</v>
      </c>
    </row>
    <row r="77" spans="1:12" s="34" customFormat="1">
      <c r="A77" s="53">
        <v>43629</v>
      </c>
      <c r="B77" s="38" t="s">
        <v>191</v>
      </c>
      <c r="C77" s="39">
        <v>170</v>
      </c>
      <c r="D77" s="39" t="s">
        <v>202</v>
      </c>
      <c r="E77" s="40">
        <v>3750</v>
      </c>
      <c r="F77" s="78">
        <v>4</v>
      </c>
      <c r="G77" s="40">
        <v>2.5</v>
      </c>
      <c r="H77" s="40">
        <v>2.75</v>
      </c>
      <c r="I77" s="58">
        <v>0</v>
      </c>
      <c r="J77" s="56">
        <f t="shared" si="79"/>
        <v>3750</v>
      </c>
      <c r="K77" s="56">
        <v>0</v>
      </c>
      <c r="L77" s="55">
        <f t="shared" si="80"/>
        <v>3750</v>
      </c>
    </row>
    <row r="78" spans="1:12" s="34" customFormat="1">
      <c r="A78" s="53">
        <v>43628</v>
      </c>
      <c r="B78" s="38" t="s">
        <v>297</v>
      </c>
      <c r="C78" s="39">
        <v>110</v>
      </c>
      <c r="D78" s="39" t="s">
        <v>202</v>
      </c>
      <c r="E78" s="40">
        <v>2200</v>
      </c>
      <c r="F78" s="78">
        <v>4</v>
      </c>
      <c r="G78" s="40">
        <v>4.25</v>
      </c>
      <c r="H78" s="40">
        <v>5.5</v>
      </c>
      <c r="I78" s="58">
        <v>0</v>
      </c>
      <c r="J78" s="56">
        <f t="shared" si="79"/>
        <v>11000</v>
      </c>
      <c r="K78" s="56">
        <v>0</v>
      </c>
      <c r="L78" s="55">
        <f t="shared" si="80"/>
        <v>11000</v>
      </c>
    </row>
    <row r="79" spans="1:12" s="34" customFormat="1">
      <c r="A79" s="53">
        <v>43627</v>
      </c>
      <c r="B79" s="38" t="s">
        <v>292</v>
      </c>
      <c r="C79" s="39">
        <v>280</v>
      </c>
      <c r="D79" s="39" t="s">
        <v>202</v>
      </c>
      <c r="E79" s="40">
        <v>2400</v>
      </c>
      <c r="F79" s="78">
        <v>4</v>
      </c>
      <c r="G79" s="40">
        <v>4.9000000000000004</v>
      </c>
      <c r="H79" s="40">
        <v>5.35</v>
      </c>
      <c r="I79" s="58">
        <v>0</v>
      </c>
      <c r="J79" s="56">
        <f t="shared" si="79"/>
        <v>4319.9999999999927</v>
      </c>
      <c r="K79" s="56">
        <v>0</v>
      </c>
      <c r="L79" s="55">
        <f t="shared" si="80"/>
        <v>4319.9999999999927</v>
      </c>
    </row>
    <row r="80" spans="1:12" s="34" customFormat="1">
      <c r="A80" s="53">
        <v>43626</v>
      </c>
      <c r="B80" s="38" t="s">
        <v>292</v>
      </c>
      <c r="C80" s="39">
        <v>277.5</v>
      </c>
      <c r="D80" s="39" t="s">
        <v>202</v>
      </c>
      <c r="E80" s="40">
        <v>2400</v>
      </c>
      <c r="F80" s="78">
        <v>4</v>
      </c>
      <c r="G80" s="40">
        <v>5.25</v>
      </c>
      <c r="H80" s="40">
        <v>6.25</v>
      </c>
      <c r="I80" s="58">
        <v>0</v>
      </c>
      <c r="J80" s="56">
        <f t="shared" si="79"/>
        <v>9600</v>
      </c>
      <c r="K80" s="56">
        <v>0</v>
      </c>
      <c r="L80" s="55">
        <f t="shared" si="80"/>
        <v>9600</v>
      </c>
    </row>
    <row r="81" spans="1:12" s="34" customFormat="1">
      <c r="A81" s="53">
        <v>43623</v>
      </c>
      <c r="B81" s="38" t="s">
        <v>290</v>
      </c>
      <c r="C81" s="39">
        <v>250</v>
      </c>
      <c r="D81" s="39" t="s">
        <v>202</v>
      </c>
      <c r="E81" s="40">
        <v>2250</v>
      </c>
      <c r="F81" s="78">
        <v>4</v>
      </c>
      <c r="G81" s="40">
        <v>9.5</v>
      </c>
      <c r="H81" s="40">
        <v>10.5</v>
      </c>
      <c r="I81" s="58">
        <v>12</v>
      </c>
      <c r="J81" s="56">
        <f t="shared" si="79"/>
        <v>9000</v>
      </c>
      <c r="K81" s="56">
        <f>(I81-H81)*E81</f>
        <v>3375</v>
      </c>
      <c r="L81" s="55">
        <f t="shared" si="80"/>
        <v>12375</v>
      </c>
    </row>
    <row r="82" spans="1:12" s="34" customFormat="1">
      <c r="A82" s="53">
        <v>43619</v>
      </c>
      <c r="B82" s="38" t="s">
        <v>287</v>
      </c>
      <c r="C82" s="39">
        <v>125</v>
      </c>
      <c r="D82" s="39" t="s">
        <v>202</v>
      </c>
      <c r="E82" s="40">
        <v>3200</v>
      </c>
      <c r="F82" s="78">
        <v>4</v>
      </c>
      <c r="G82" s="40">
        <v>5.75</v>
      </c>
      <c r="H82" s="40">
        <v>6.75</v>
      </c>
      <c r="I82" s="58">
        <v>0</v>
      </c>
      <c r="J82" s="56">
        <f t="shared" si="79"/>
        <v>12800</v>
      </c>
      <c r="K82" s="56">
        <v>0</v>
      </c>
      <c r="L82" s="55">
        <f t="shared" si="80"/>
        <v>12800</v>
      </c>
    </row>
    <row r="83" spans="1:12" s="34" customFormat="1">
      <c r="A83" s="53">
        <v>43619</v>
      </c>
      <c r="B83" s="38" t="s">
        <v>192</v>
      </c>
      <c r="C83" s="39">
        <v>1360</v>
      </c>
      <c r="D83" s="39" t="s">
        <v>202</v>
      </c>
      <c r="E83" s="40">
        <v>550</v>
      </c>
      <c r="F83" s="78">
        <v>4</v>
      </c>
      <c r="G83" s="40">
        <v>39</v>
      </c>
      <c r="H83" s="40">
        <v>45</v>
      </c>
      <c r="I83" s="58">
        <v>0</v>
      </c>
      <c r="J83" s="56">
        <f t="shared" si="79"/>
        <v>13200</v>
      </c>
      <c r="K83" s="56">
        <v>0</v>
      </c>
      <c r="L83" s="55">
        <f t="shared" si="80"/>
        <v>13200</v>
      </c>
    </row>
    <row r="84" spans="1:12" s="34" customForma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</row>
    <row r="85" spans="1:12" s="34" customFormat="1">
      <c r="A85" s="53">
        <v>43609</v>
      </c>
      <c r="B85" s="38" t="s">
        <v>221</v>
      </c>
      <c r="C85" s="39">
        <v>115</v>
      </c>
      <c r="D85" s="39" t="s">
        <v>202</v>
      </c>
      <c r="E85" s="40">
        <v>8000</v>
      </c>
      <c r="F85" s="40"/>
      <c r="G85" s="40">
        <v>2.85</v>
      </c>
      <c r="H85" s="40">
        <v>3.2</v>
      </c>
      <c r="I85" s="58">
        <v>3.6</v>
      </c>
      <c r="J85" s="56">
        <f t="shared" ref="J85:J86" si="81">(H85-G85)*E85</f>
        <v>2800.0000000000009</v>
      </c>
      <c r="K85" s="56">
        <f>(I85-H85)*E85</f>
        <v>3199.9999999999991</v>
      </c>
      <c r="L85" s="55">
        <f t="shared" ref="L85:L86" si="82">SUM(J85:K85)</f>
        <v>6000</v>
      </c>
    </row>
    <row r="86" spans="1:12" s="34" customFormat="1">
      <c r="A86" s="53">
        <v>43608</v>
      </c>
      <c r="B86" s="38" t="s">
        <v>286</v>
      </c>
      <c r="C86" s="39">
        <v>400</v>
      </c>
      <c r="D86" s="39" t="s">
        <v>202</v>
      </c>
      <c r="E86" s="40">
        <v>1800</v>
      </c>
      <c r="F86" s="40"/>
      <c r="G86" s="40">
        <v>7.5</v>
      </c>
      <c r="H86" s="40">
        <v>6</v>
      </c>
      <c r="I86" s="58" t="s">
        <v>21</v>
      </c>
      <c r="J86" s="61">
        <f t="shared" si="81"/>
        <v>-2700</v>
      </c>
      <c r="K86" s="56">
        <v>0</v>
      </c>
      <c r="L86" s="57">
        <f t="shared" si="82"/>
        <v>-2700</v>
      </c>
    </row>
    <row r="87" spans="1:12" s="34" customFormat="1">
      <c r="A87" s="53">
        <v>43607</v>
      </c>
      <c r="B87" s="38" t="s">
        <v>221</v>
      </c>
      <c r="C87" s="39">
        <v>110</v>
      </c>
      <c r="D87" s="39" t="s">
        <v>202</v>
      </c>
      <c r="E87" s="40">
        <v>8000</v>
      </c>
      <c r="F87" s="40"/>
      <c r="G87" s="40">
        <v>5</v>
      </c>
      <c r="H87" s="40">
        <v>5.4</v>
      </c>
      <c r="I87" s="58">
        <v>6</v>
      </c>
      <c r="J87" s="56">
        <f t="shared" ref="J87" si="83">(H87-G87)*E87</f>
        <v>3200.0000000000027</v>
      </c>
      <c r="K87" s="56">
        <f>(I87-H87)*E87</f>
        <v>4799.9999999999973</v>
      </c>
      <c r="L87" s="55">
        <f t="shared" ref="L87" si="84">SUM(J87:K87)</f>
        <v>8000</v>
      </c>
    </row>
    <row r="88" spans="1:12" s="34" customFormat="1">
      <c r="A88" s="53">
        <v>43606</v>
      </c>
      <c r="B88" s="38" t="s">
        <v>285</v>
      </c>
      <c r="C88" s="39">
        <v>125</v>
      </c>
      <c r="D88" s="39" t="s">
        <v>202</v>
      </c>
      <c r="E88" s="40">
        <v>4000</v>
      </c>
      <c r="F88" s="40"/>
      <c r="G88" s="40">
        <v>7.2</v>
      </c>
      <c r="H88" s="40">
        <v>6.2</v>
      </c>
      <c r="I88" s="58" t="s">
        <v>21</v>
      </c>
      <c r="J88" s="61">
        <f t="shared" ref="J88" si="85">(H88-G88)*E88</f>
        <v>-4000</v>
      </c>
      <c r="K88" s="56" t="s">
        <v>21</v>
      </c>
      <c r="L88" s="57">
        <f t="shared" ref="L88" si="86">SUM(J88:K88)</f>
        <v>-4000</v>
      </c>
    </row>
    <row r="89" spans="1:12" s="34" customFormat="1">
      <c r="A89" s="53">
        <v>43602</v>
      </c>
      <c r="B89" s="38" t="s">
        <v>208</v>
      </c>
      <c r="C89" s="39">
        <v>390</v>
      </c>
      <c r="D89" s="39" t="s">
        <v>202</v>
      </c>
      <c r="E89" s="40">
        <v>2750</v>
      </c>
      <c r="F89" s="40"/>
      <c r="G89" s="40">
        <v>13</v>
      </c>
      <c r="H89" s="40">
        <v>14</v>
      </c>
      <c r="I89" s="58">
        <v>15</v>
      </c>
      <c r="J89" s="56">
        <f t="shared" ref="J89" si="87">(H89-G89)*E89</f>
        <v>2750</v>
      </c>
      <c r="K89" s="56">
        <f>(I89-H89)*E89</f>
        <v>2750</v>
      </c>
      <c r="L89" s="55">
        <f t="shared" ref="L89" si="88">SUM(J89:K89)</f>
        <v>5500</v>
      </c>
    </row>
    <row r="90" spans="1:12" s="34" customFormat="1">
      <c r="A90" s="53">
        <v>43600</v>
      </c>
      <c r="B90" s="38" t="s">
        <v>144</v>
      </c>
      <c r="C90" s="39">
        <v>560</v>
      </c>
      <c r="D90" s="39" t="s">
        <v>203</v>
      </c>
      <c r="E90" s="40">
        <v>1100</v>
      </c>
      <c r="F90" s="40"/>
      <c r="G90" s="40">
        <v>26</v>
      </c>
      <c r="H90" s="40">
        <v>29</v>
      </c>
      <c r="I90" s="58">
        <v>32</v>
      </c>
      <c r="J90" s="56">
        <f t="shared" ref="J90" si="89">(H90-G90)*E90</f>
        <v>3300</v>
      </c>
      <c r="K90" s="56">
        <f>(I90-H90)*E90</f>
        <v>3300</v>
      </c>
      <c r="L90" s="55">
        <f t="shared" ref="L90" si="90">SUM(J90:K90)</f>
        <v>6600</v>
      </c>
    </row>
    <row r="91" spans="1:12" s="34" customFormat="1">
      <c r="A91" s="53">
        <v>43599</v>
      </c>
      <c r="B91" s="38" t="s">
        <v>174</v>
      </c>
      <c r="C91" s="39">
        <v>180</v>
      </c>
      <c r="D91" s="39" t="s">
        <v>203</v>
      </c>
      <c r="E91" s="40">
        <v>3000</v>
      </c>
      <c r="F91" s="40"/>
      <c r="G91" s="40">
        <v>7.5</v>
      </c>
      <c r="H91" s="40">
        <v>7.5</v>
      </c>
      <c r="I91" s="58" t="s">
        <v>21</v>
      </c>
      <c r="J91" s="56">
        <f t="shared" ref="J91" si="91">(H91-G91)*E91</f>
        <v>0</v>
      </c>
      <c r="K91" s="56">
        <v>0</v>
      </c>
      <c r="L91" s="55">
        <f t="shared" ref="L91" si="92">SUM(J91:K91)</f>
        <v>0</v>
      </c>
    </row>
    <row r="92" spans="1:12" s="34" customFormat="1">
      <c r="A92" s="53">
        <v>43598</v>
      </c>
      <c r="B92" s="38" t="s">
        <v>245</v>
      </c>
      <c r="C92" s="39">
        <v>450</v>
      </c>
      <c r="D92" s="39" t="s">
        <v>203</v>
      </c>
      <c r="E92" s="40">
        <v>1100</v>
      </c>
      <c r="F92" s="40"/>
      <c r="G92" s="40">
        <v>26</v>
      </c>
      <c r="H92" s="40">
        <v>30</v>
      </c>
      <c r="I92" s="58" t="s">
        <v>21</v>
      </c>
      <c r="J92" s="56">
        <f t="shared" ref="J92" si="93">(H92-G92)*E92</f>
        <v>4400</v>
      </c>
      <c r="K92" s="56">
        <v>0</v>
      </c>
      <c r="L92" s="55">
        <f t="shared" ref="L92" si="94">SUM(J92:K92)</f>
        <v>4400</v>
      </c>
    </row>
    <row r="93" spans="1:12" s="34" customFormat="1">
      <c r="A93" s="53">
        <v>43595</v>
      </c>
      <c r="B93" s="38" t="s">
        <v>218</v>
      </c>
      <c r="C93" s="39">
        <v>125</v>
      </c>
      <c r="D93" s="39" t="s">
        <v>202</v>
      </c>
      <c r="E93" s="40">
        <v>3200</v>
      </c>
      <c r="F93" s="40"/>
      <c r="G93" s="40">
        <v>6</v>
      </c>
      <c r="H93" s="40">
        <v>7.3</v>
      </c>
      <c r="I93" s="58" t="s">
        <v>21</v>
      </c>
      <c r="J93" s="56">
        <f t="shared" ref="J93:J97" si="95">(H93-G93)*E93</f>
        <v>4159.9999999999991</v>
      </c>
      <c r="K93" s="56">
        <v>0</v>
      </c>
      <c r="L93" s="55">
        <f t="shared" ref="L93:L94" si="96">SUM(J93:K93)</f>
        <v>4159.9999999999991</v>
      </c>
    </row>
    <row r="94" spans="1:12" s="34" customFormat="1">
      <c r="A94" s="53">
        <v>43594</v>
      </c>
      <c r="B94" s="38" t="s">
        <v>279</v>
      </c>
      <c r="C94" s="39">
        <v>130</v>
      </c>
      <c r="D94" s="39" t="s">
        <v>203</v>
      </c>
      <c r="E94" s="40">
        <v>4000</v>
      </c>
      <c r="F94" s="40"/>
      <c r="G94" s="40">
        <v>5</v>
      </c>
      <c r="H94" s="40">
        <v>5.7</v>
      </c>
      <c r="I94" s="58" t="s">
        <v>21</v>
      </c>
      <c r="J94" s="56">
        <f t="shared" si="95"/>
        <v>2800.0000000000009</v>
      </c>
      <c r="K94" s="56">
        <v>0</v>
      </c>
      <c r="L94" s="55">
        <f t="shared" si="96"/>
        <v>2800.0000000000009</v>
      </c>
    </row>
    <row r="95" spans="1:12" s="34" customFormat="1">
      <c r="A95" s="53">
        <v>43592</v>
      </c>
      <c r="B95" s="38" t="s">
        <v>156</v>
      </c>
      <c r="C95" s="39">
        <v>130</v>
      </c>
      <c r="D95" s="39" t="s">
        <v>203</v>
      </c>
      <c r="E95" s="40">
        <v>1500</v>
      </c>
      <c r="F95" s="40"/>
      <c r="G95" s="40">
        <v>17</v>
      </c>
      <c r="H95" s="40">
        <v>19.5</v>
      </c>
      <c r="I95" s="58">
        <v>23</v>
      </c>
      <c r="J95" s="56">
        <f t="shared" si="95"/>
        <v>3750</v>
      </c>
      <c r="K95" s="56">
        <f>(I95-H95)*E95</f>
        <v>5250</v>
      </c>
      <c r="L95" s="55">
        <f t="shared" ref="L95:L96" si="97">SUM(J95:K95)</f>
        <v>9000</v>
      </c>
    </row>
    <row r="96" spans="1:12" s="34" customFormat="1">
      <c r="A96" s="53">
        <v>43591</v>
      </c>
      <c r="B96" s="38" t="s">
        <v>269</v>
      </c>
      <c r="C96" s="39">
        <v>310</v>
      </c>
      <c r="D96" s="39" t="s">
        <v>202</v>
      </c>
      <c r="E96" s="40">
        <v>3000</v>
      </c>
      <c r="F96" s="40"/>
      <c r="G96" s="40">
        <v>10.6</v>
      </c>
      <c r="H96" s="40">
        <v>11.5</v>
      </c>
      <c r="I96" s="58" t="s">
        <v>21</v>
      </c>
      <c r="J96" s="56">
        <f t="shared" si="95"/>
        <v>2700.0000000000009</v>
      </c>
      <c r="K96" s="56">
        <v>0</v>
      </c>
      <c r="L96" s="55">
        <f t="shared" si="97"/>
        <v>2700.0000000000009</v>
      </c>
    </row>
    <row r="97" spans="1:12" s="34" customFormat="1">
      <c r="A97" s="53">
        <v>43588</v>
      </c>
      <c r="B97" s="38" t="s">
        <v>116</v>
      </c>
      <c r="C97" s="39">
        <v>1660</v>
      </c>
      <c r="D97" s="39" t="s">
        <v>202</v>
      </c>
      <c r="E97" s="40">
        <v>600</v>
      </c>
      <c r="F97" s="40"/>
      <c r="G97" s="40">
        <v>48</v>
      </c>
      <c r="H97" s="40">
        <v>54</v>
      </c>
      <c r="I97" s="58">
        <v>62</v>
      </c>
      <c r="J97" s="56">
        <f t="shared" si="95"/>
        <v>3600</v>
      </c>
      <c r="K97" s="56">
        <f>(I97-H97)*E97</f>
        <v>4800</v>
      </c>
      <c r="L97" s="55">
        <f t="shared" ref="L97" si="98">SUM(J97:K97)</f>
        <v>8400</v>
      </c>
    </row>
    <row r="98" spans="1:12" s="34" customFormat="1">
      <c r="A98" s="53">
        <v>43587</v>
      </c>
      <c r="B98" s="38" t="s">
        <v>278</v>
      </c>
      <c r="C98" s="39">
        <v>2360</v>
      </c>
      <c r="D98" s="39" t="s">
        <v>202</v>
      </c>
      <c r="E98" s="40">
        <v>250</v>
      </c>
      <c r="F98" s="40"/>
      <c r="G98" s="40">
        <v>60</v>
      </c>
      <c r="H98" s="40">
        <v>72</v>
      </c>
      <c r="I98" s="58" t="s">
        <v>21</v>
      </c>
      <c r="J98" s="56">
        <f t="shared" ref="J98:J105" si="99">(H98-G98)*E98</f>
        <v>3000</v>
      </c>
      <c r="K98" s="56">
        <v>0</v>
      </c>
      <c r="L98" s="55">
        <f t="shared" ref="L98:L105" si="100">SUM(J98:K98)</f>
        <v>3000</v>
      </c>
    </row>
    <row r="99" spans="1:12" s="34" customFormat="1">
      <c r="A99" s="62"/>
      <c r="B99" s="70"/>
      <c r="C99" s="71"/>
      <c r="D99" s="71"/>
      <c r="E99" s="69"/>
      <c r="F99" s="69"/>
      <c r="G99" s="69"/>
      <c r="H99" s="69"/>
      <c r="I99" s="72"/>
      <c r="J99" s="73"/>
      <c r="K99" s="73"/>
      <c r="L99" s="74"/>
    </row>
    <row r="100" spans="1:12" s="34" customFormat="1">
      <c r="A100" s="53">
        <v>43585</v>
      </c>
      <c r="B100" s="38" t="s">
        <v>223</v>
      </c>
      <c r="C100" s="39">
        <v>85</v>
      </c>
      <c r="D100" s="39" t="s">
        <v>203</v>
      </c>
      <c r="E100" s="40">
        <v>6000</v>
      </c>
      <c r="F100" s="40"/>
      <c r="G100" s="40">
        <v>3.1</v>
      </c>
      <c r="H100" s="40">
        <v>3.7</v>
      </c>
      <c r="I100" s="58" t="s">
        <v>21</v>
      </c>
      <c r="J100" s="56">
        <f t="shared" si="99"/>
        <v>3600.0000000000005</v>
      </c>
      <c r="K100" s="56">
        <v>0</v>
      </c>
      <c r="L100" s="55">
        <f t="shared" si="100"/>
        <v>3600.0000000000005</v>
      </c>
    </row>
    <row r="101" spans="1:12" s="34" customFormat="1">
      <c r="A101" s="53">
        <v>43581</v>
      </c>
      <c r="B101" s="38" t="s">
        <v>220</v>
      </c>
      <c r="C101" s="39">
        <v>360</v>
      </c>
      <c r="D101" s="39" t="s">
        <v>202</v>
      </c>
      <c r="E101" s="40">
        <v>2667</v>
      </c>
      <c r="F101" s="40"/>
      <c r="G101" s="40">
        <v>8.4499999999999993</v>
      </c>
      <c r="H101" s="40">
        <v>10</v>
      </c>
      <c r="I101" s="58" t="s">
        <v>21</v>
      </c>
      <c r="J101" s="56">
        <f t="shared" si="99"/>
        <v>4133.8500000000022</v>
      </c>
      <c r="K101" s="56">
        <v>0</v>
      </c>
      <c r="L101" s="55">
        <f t="shared" si="100"/>
        <v>4133.8500000000022</v>
      </c>
    </row>
    <row r="102" spans="1:12" s="34" customFormat="1">
      <c r="A102" s="53">
        <v>43580</v>
      </c>
      <c r="B102" s="38" t="s">
        <v>238</v>
      </c>
      <c r="C102" s="39">
        <v>240</v>
      </c>
      <c r="D102" s="39" t="s">
        <v>202</v>
      </c>
      <c r="E102" s="40">
        <v>1750</v>
      </c>
      <c r="F102" s="40"/>
      <c r="G102" s="40">
        <v>9</v>
      </c>
      <c r="H102" s="40">
        <v>6.5</v>
      </c>
      <c r="I102" s="58" t="s">
        <v>21</v>
      </c>
      <c r="J102" s="56">
        <f t="shared" si="99"/>
        <v>-4375</v>
      </c>
      <c r="K102" s="56">
        <v>0</v>
      </c>
      <c r="L102" s="55">
        <f t="shared" si="100"/>
        <v>-4375</v>
      </c>
    </row>
    <row r="103" spans="1:12" s="34" customFormat="1">
      <c r="A103" s="53">
        <v>43579</v>
      </c>
      <c r="B103" s="38" t="s">
        <v>63</v>
      </c>
      <c r="C103" s="39">
        <v>1700</v>
      </c>
      <c r="D103" s="39" t="s">
        <v>202</v>
      </c>
      <c r="E103" s="40">
        <v>400</v>
      </c>
      <c r="F103" s="40"/>
      <c r="G103" s="40">
        <v>29</v>
      </c>
      <c r="H103" s="40">
        <v>36</v>
      </c>
      <c r="I103" s="58">
        <v>42</v>
      </c>
      <c r="J103" s="56">
        <f t="shared" si="99"/>
        <v>2800</v>
      </c>
      <c r="K103" s="56">
        <f>(I103-H103)*E103</f>
        <v>2400</v>
      </c>
      <c r="L103" s="55">
        <f t="shared" si="100"/>
        <v>5200</v>
      </c>
    </row>
    <row r="104" spans="1:12" s="34" customFormat="1">
      <c r="A104" s="53">
        <v>43578</v>
      </c>
      <c r="B104" s="38" t="s">
        <v>163</v>
      </c>
      <c r="C104" s="39">
        <v>1120</v>
      </c>
      <c r="D104" s="39" t="s">
        <v>202</v>
      </c>
      <c r="E104" s="40">
        <v>750</v>
      </c>
      <c r="F104" s="40"/>
      <c r="G104" s="40">
        <v>21</v>
      </c>
      <c r="H104" s="40">
        <v>16</v>
      </c>
      <c r="I104" s="58" t="s">
        <v>21</v>
      </c>
      <c r="J104" s="56">
        <f t="shared" si="99"/>
        <v>-3750</v>
      </c>
      <c r="K104" s="56">
        <v>0</v>
      </c>
      <c r="L104" s="55">
        <f t="shared" si="100"/>
        <v>-3750</v>
      </c>
    </row>
    <row r="105" spans="1:12" s="34" customFormat="1">
      <c r="A105" s="53">
        <v>43577</v>
      </c>
      <c r="B105" s="38" t="s">
        <v>221</v>
      </c>
      <c r="C105" s="39">
        <v>100</v>
      </c>
      <c r="D105" s="39" t="s">
        <v>203</v>
      </c>
      <c r="E105" s="40">
        <v>8000</v>
      </c>
      <c r="F105" s="40"/>
      <c r="G105" s="40">
        <v>2.5499999999999998</v>
      </c>
      <c r="H105" s="40">
        <v>3</v>
      </c>
      <c r="I105" s="58">
        <v>3.5</v>
      </c>
      <c r="J105" s="56">
        <f t="shared" si="99"/>
        <v>3600.0000000000014</v>
      </c>
      <c r="K105" s="56">
        <f>(I105-H105)*E105</f>
        <v>4000</v>
      </c>
      <c r="L105" s="55">
        <f t="shared" si="100"/>
        <v>7600.0000000000018</v>
      </c>
    </row>
    <row r="106" spans="1:12" s="34" customFormat="1">
      <c r="A106" s="48">
        <v>43567</v>
      </c>
      <c r="B106" s="49" t="s">
        <v>265</v>
      </c>
      <c r="C106" s="50">
        <v>76</v>
      </c>
      <c r="D106" s="50" t="s">
        <v>228</v>
      </c>
      <c r="E106" s="51">
        <v>7500</v>
      </c>
      <c r="F106" s="51"/>
      <c r="G106" s="51">
        <v>2.2000000000000002</v>
      </c>
      <c r="H106" s="51">
        <v>3.5</v>
      </c>
      <c r="I106" s="51">
        <v>0</v>
      </c>
      <c r="J106" s="56">
        <f t="shared" ref="J106:J110" si="101">(H106-G106)*E106</f>
        <v>9749.9999999999982</v>
      </c>
      <c r="K106" s="41">
        <v>0</v>
      </c>
      <c r="L106" s="55">
        <f t="shared" ref="L106:L110" si="102">(J106+K106)</f>
        <v>9749.9999999999982</v>
      </c>
    </row>
    <row r="107" spans="1:12" s="34" customFormat="1">
      <c r="A107" s="48">
        <v>43566</v>
      </c>
      <c r="B107" s="49" t="s">
        <v>268</v>
      </c>
      <c r="C107" s="50">
        <v>270</v>
      </c>
      <c r="D107" s="50" t="s">
        <v>231</v>
      </c>
      <c r="E107" s="51">
        <v>1750</v>
      </c>
      <c r="F107" s="51"/>
      <c r="G107" s="51">
        <v>11.75</v>
      </c>
      <c r="H107" s="51">
        <v>12.35</v>
      </c>
      <c r="I107" s="51">
        <v>0</v>
      </c>
      <c r="J107" s="56">
        <f t="shared" ref="J107" si="103">(H107-G107)*E107</f>
        <v>1049.9999999999993</v>
      </c>
      <c r="K107" s="41">
        <v>0</v>
      </c>
      <c r="L107" s="55">
        <f t="shared" ref="L107" si="104">(J107+K107)</f>
        <v>1049.9999999999993</v>
      </c>
    </row>
    <row r="108" spans="1:12" s="34" customFormat="1">
      <c r="A108" s="48">
        <v>43565</v>
      </c>
      <c r="B108" s="49" t="s">
        <v>266</v>
      </c>
      <c r="C108" s="50">
        <v>100</v>
      </c>
      <c r="D108" s="50" t="s">
        <v>228</v>
      </c>
      <c r="E108" s="51">
        <v>7000</v>
      </c>
      <c r="F108" s="51"/>
      <c r="G108" s="51">
        <v>2.5</v>
      </c>
      <c r="H108" s="51">
        <v>2.35</v>
      </c>
      <c r="I108" s="51">
        <v>0</v>
      </c>
      <c r="J108" s="61">
        <f t="shared" si="101"/>
        <v>-1049.9999999999993</v>
      </c>
      <c r="K108" s="41">
        <v>0</v>
      </c>
      <c r="L108" s="55">
        <f t="shared" si="102"/>
        <v>-1049.9999999999993</v>
      </c>
    </row>
    <row r="109" spans="1:12" s="34" customFormat="1">
      <c r="A109" s="48">
        <v>43564</v>
      </c>
      <c r="B109" s="49" t="s">
        <v>267</v>
      </c>
      <c r="C109" s="50">
        <v>390</v>
      </c>
      <c r="D109" s="50" t="s">
        <v>228</v>
      </c>
      <c r="E109" s="51">
        <v>2750</v>
      </c>
      <c r="F109" s="51"/>
      <c r="G109" s="51">
        <v>10.5</v>
      </c>
      <c r="H109" s="51">
        <v>11.5</v>
      </c>
      <c r="I109" s="51">
        <v>0</v>
      </c>
      <c r="J109" s="56">
        <f t="shared" si="101"/>
        <v>2750</v>
      </c>
      <c r="K109" s="41">
        <v>0</v>
      </c>
      <c r="L109" s="55">
        <f t="shared" si="102"/>
        <v>2750</v>
      </c>
    </row>
    <row r="110" spans="1:12" s="34" customFormat="1">
      <c r="A110" s="48">
        <v>43563</v>
      </c>
      <c r="B110" s="49" t="s">
        <v>269</v>
      </c>
      <c r="C110" s="50">
        <v>320</v>
      </c>
      <c r="D110" s="50" t="s">
        <v>228</v>
      </c>
      <c r="E110" s="51">
        <v>3000</v>
      </c>
      <c r="F110" s="51"/>
      <c r="G110" s="51">
        <v>8.75</v>
      </c>
      <c r="H110" s="51">
        <v>7.75</v>
      </c>
      <c r="I110" s="51">
        <v>0</v>
      </c>
      <c r="J110" s="61">
        <f t="shared" si="101"/>
        <v>-3000</v>
      </c>
      <c r="K110" s="41">
        <v>0</v>
      </c>
      <c r="L110" s="55">
        <f t="shared" si="102"/>
        <v>-3000</v>
      </c>
    </row>
    <row r="111" spans="1:12" s="34" customFormat="1">
      <c r="A111" s="48">
        <v>43563</v>
      </c>
      <c r="B111" s="49" t="s">
        <v>267</v>
      </c>
      <c r="C111" s="50">
        <v>400</v>
      </c>
      <c r="D111" s="50" t="s">
        <v>228</v>
      </c>
      <c r="E111" s="51">
        <v>2750</v>
      </c>
      <c r="F111" s="51"/>
      <c r="G111" s="51">
        <v>4.25</v>
      </c>
      <c r="H111" s="51">
        <v>4.9000000000000004</v>
      </c>
      <c r="I111" s="51">
        <v>0</v>
      </c>
      <c r="J111" s="56">
        <f t="shared" ref="J111" si="105">(H111-G111)*E111</f>
        <v>1787.5000000000009</v>
      </c>
      <c r="K111" s="41">
        <v>0</v>
      </c>
      <c r="L111" s="55">
        <f t="shared" ref="L111" si="106">(J111+K111)</f>
        <v>1787.5000000000009</v>
      </c>
    </row>
    <row r="112" spans="1:12" s="34" customFormat="1">
      <c r="A112" s="48">
        <v>43560</v>
      </c>
      <c r="B112" s="49" t="s">
        <v>179</v>
      </c>
      <c r="C112" s="50">
        <v>760</v>
      </c>
      <c r="D112" s="50" t="s">
        <v>228</v>
      </c>
      <c r="E112" s="51">
        <v>1200</v>
      </c>
      <c r="F112" s="51"/>
      <c r="G112" s="51">
        <v>23</v>
      </c>
      <c r="H112" s="51">
        <v>25</v>
      </c>
      <c r="I112" s="51">
        <v>0</v>
      </c>
      <c r="J112" s="56">
        <f t="shared" ref="J112:J118" si="107">(H112-G112)*E112</f>
        <v>2400</v>
      </c>
      <c r="K112" s="41">
        <v>0</v>
      </c>
      <c r="L112" s="55">
        <f t="shared" ref="L112:L118" si="108">(J112+K112)</f>
        <v>2400</v>
      </c>
    </row>
    <row r="113" spans="1:12" s="34" customFormat="1">
      <c r="A113" s="48">
        <v>43559</v>
      </c>
      <c r="B113" s="49" t="s">
        <v>152</v>
      </c>
      <c r="C113" s="50">
        <v>310</v>
      </c>
      <c r="D113" s="50" t="s">
        <v>228</v>
      </c>
      <c r="E113" s="51">
        <v>2750</v>
      </c>
      <c r="F113" s="51"/>
      <c r="G113" s="51">
        <v>7.75</v>
      </c>
      <c r="H113" s="51">
        <v>8.75</v>
      </c>
      <c r="I113" s="51">
        <v>0</v>
      </c>
      <c r="J113" s="56">
        <f t="shared" si="107"/>
        <v>2750</v>
      </c>
      <c r="K113" s="41">
        <v>0</v>
      </c>
      <c r="L113" s="55">
        <f t="shared" si="108"/>
        <v>2750</v>
      </c>
    </row>
    <row r="114" spans="1:12" s="34" customFormat="1">
      <c r="A114" s="48">
        <v>43558</v>
      </c>
      <c r="B114" s="49" t="s">
        <v>265</v>
      </c>
      <c r="C114" s="50">
        <v>75</v>
      </c>
      <c r="D114" s="50" t="s">
        <v>228</v>
      </c>
      <c r="E114" s="51">
        <v>7500</v>
      </c>
      <c r="F114" s="51"/>
      <c r="G114" s="51">
        <v>3.6</v>
      </c>
      <c r="H114" s="51">
        <v>4.0999999999999996</v>
      </c>
      <c r="I114" s="51">
        <v>0</v>
      </c>
      <c r="J114" s="56">
        <v>0</v>
      </c>
      <c r="K114" s="41">
        <v>0</v>
      </c>
      <c r="L114" s="55" t="s">
        <v>256</v>
      </c>
    </row>
    <row r="115" spans="1:12" s="34" customFormat="1">
      <c r="A115" s="48">
        <v>43558</v>
      </c>
      <c r="B115" s="49" t="s">
        <v>270</v>
      </c>
      <c r="C115" s="50">
        <v>140</v>
      </c>
      <c r="D115" s="50" t="s">
        <v>228</v>
      </c>
      <c r="E115" s="51">
        <v>4000</v>
      </c>
      <c r="F115" s="51"/>
      <c r="G115" s="51">
        <v>5.0999999999999996</v>
      </c>
      <c r="H115" s="51">
        <v>4.0999999999999996</v>
      </c>
      <c r="I115" s="51">
        <v>0</v>
      </c>
      <c r="J115" s="56">
        <f t="shared" si="107"/>
        <v>-4000</v>
      </c>
      <c r="K115" s="41">
        <v>0</v>
      </c>
      <c r="L115" s="55">
        <f t="shared" si="108"/>
        <v>-4000</v>
      </c>
    </row>
    <row r="116" spans="1:12" s="34" customFormat="1">
      <c r="A116" s="48">
        <v>43557</v>
      </c>
      <c r="B116" s="49" t="s">
        <v>271</v>
      </c>
      <c r="C116" s="50">
        <v>105</v>
      </c>
      <c r="D116" s="50" t="s">
        <v>228</v>
      </c>
      <c r="E116" s="51">
        <v>6000</v>
      </c>
      <c r="F116" s="51"/>
      <c r="G116" s="51">
        <v>6.75</v>
      </c>
      <c r="H116" s="51">
        <v>7.5</v>
      </c>
      <c r="I116" s="51">
        <v>0</v>
      </c>
      <c r="J116" s="56">
        <f t="shared" si="107"/>
        <v>4500</v>
      </c>
      <c r="K116" s="41">
        <v>0</v>
      </c>
      <c r="L116" s="55">
        <f t="shared" si="108"/>
        <v>4500</v>
      </c>
    </row>
    <row r="117" spans="1:12" s="34" customFormat="1">
      <c r="A117" s="48">
        <v>43556</v>
      </c>
      <c r="B117" s="49" t="s">
        <v>209</v>
      </c>
      <c r="C117" s="50">
        <v>305</v>
      </c>
      <c r="D117" s="50" t="s">
        <v>228</v>
      </c>
      <c r="E117" s="51">
        <v>2000</v>
      </c>
      <c r="F117" s="51"/>
      <c r="G117" s="51">
        <v>13.5</v>
      </c>
      <c r="H117" s="51">
        <v>14.5</v>
      </c>
      <c r="I117" s="51">
        <v>0</v>
      </c>
      <c r="J117" s="56">
        <f t="shared" si="107"/>
        <v>2000</v>
      </c>
      <c r="K117" s="41">
        <v>0</v>
      </c>
      <c r="L117" s="55">
        <f t="shared" si="108"/>
        <v>2000</v>
      </c>
    </row>
    <row r="118" spans="1:12" s="34" customFormat="1">
      <c r="A118" s="48">
        <v>43556</v>
      </c>
      <c r="B118" s="49" t="s">
        <v>148</v>
      </c>
      <c r="C118" s="50">
        <v>1400</v>
      </c>
      <c r="D118" s="50" t="s">
        <v>228</v>
      </c>
      <c r="E118" s="51">
        <v>500</v>
      </c>
      <c r="F118" s="51"/>
      <c r="G118" s="51">
        <v>38.5</v>
      </c>
      <c r="H118" s="51">
        <v>42.5</v>
      </c>
      <c r="I118" s="51">
        <v>48</v>
      </c>
      <c r="J118" s="56">
        <f t="shared" si="107"/>
        <v>2000</v>
      </c>
      <c r="K118" s="41">
        <f t="shared" ref="K118" si="109">(I118-H118)*E118</f>
        <v>2750</v>
      </c>
      <c r="L118" s="55">
        <f t="shared" si="108"/>
        <v>4750</v>
      </c>
    </row>
    <row r="119" spans="1:12" s="34" customFormat="1">
      <c r="A119" s="48">
        <v>43556</v>
      </c>
      <c r="B119" s="49" t="s">
        <v>207</v>
      </c>
      <c r="C119" s="50">
        <v>390</v>
      </c>
      <c r="D119" s="50" t="s">
        <v>228</v>
      </c>
      <c r="E119" s="51">
        <v>2500</v>
      </c>
      <c r="F119" s="51"/>
      <c r="G119" s="51">
        <v>12.75</v>
      </c>
      <c r="H119" s="51">
        <v>11.75</v>
      </c>
      <c r="I119" s="51">
        <v>0</v>
      </c>
      <c r="J119" s="56">
        <f t="shared" ref="J119" si="110">(H119-G119)*E119</f>
        <v>-2500</v>
      </c>
      <c r="K119" s="41">
        <v>0</v>
      </c>
      <c r="L119" s="55">
        <f t="shared" ref="L119" si="111">(J119+K119)</f>
        <v>-2500</v>
      </c>
    </row>
    <row r="120" spans="1:12" s="34" customFormat="1">
      <c r="A120" s="48">
        <v>43556</v>
      </c>
      <c r="B120" s="49" t="s">
        <v>272</v>
      </c>
      <c r="C120" s="50">
        <v>330</v>
      </c>
      <c r="D120" s="50" t="s">
        <v>228</v>
      </c>
      <c r="E120" s="51">
        <v>3000</v>
      </c>
      <c r="F120" s="51"/>
      <c r="G120" s="51">
        <v>9.5</v>
      </c>
      <c r="H120" s="51">
        <v>10</v>
      </c>
      <c r="I120" s="51">
        <v>0</v>
      </c>
      <c r="J120" s="56">
        <f t="shared" ref="J120" si="112">(H120-G120)*E120</f>
        <v>1500</v>
      </c>
      <c r="K120" s="41">
        <v>0</v>
      </c>
      <c r="L120" s="55">
        <f t="shared" ref="L120" si="113">(J120+K120)</f>
        <v>1500</v>
      </c>
    </row>
    <row r="121" spans="1:12" s="34" customForma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</row>
    <row r="122" spans="1:12">
      <c r="A122" s="53">
        <v>43496</v>
      </c>
      <c r="B122" s="38" t="s">
        <v>201</v>
      </c>
      <c r="C122" s="39">
        <v>900</v>
      </c>
      <c r="D122" s="39" t="s">
        <v>202</v>
      </c>
      <c r="E122" s="40">
        <v>700</v>
      </c>
      <c r="F122" s="40"/>
      <c r="G122" s="40">
        <v>27.5</v>
      </c>
      <c r="H122" s="40">
        <v>27.5</v>
      </c>
      <c r="I122" s="58" t="s">
        <v>21</v>
      </c>
      <c r="J122" s="56">
        <v>0</v>
      </c>
      <c r="K122" s="41">
        <v>0</v>
      </c>
      <c r="L122" s="55">
        <v>0</v>
      </c>
    </row>
    <row r="123" spans="1:12">
      <c r="A123" s="53">
        <v>43494</v>
      </c>
      <c r="B123" s="38" t="s">
        <v>174</v>
      </c>
      <c r="C123" s="39">
        <v>210</v>
      </c>
      <c r="D123" s="39" t="s">
        <v>203</v>
      </c>
      <c r="E123" s="40">
        <v>3000</v>
      </c>
      <c r="F123" s="40"/>
      <c r="G123" s="40">
        <v>7.4</v>
      </c>
      <c r="H123" s="40">
        <v>8.8000000000000007</v>
      </c>
      <c r="I123" s="58">
        <v>10</v>
      </c>
      <c r="J123" s="56">
        <v>4200.0000000000009</v>
      </c>
      <c r="K123" s="41">
        <v>3599.9999999999977</v>
      </c>
      <c r="L123" s="55">
        <v>0</v>
      </c>
    </row>
    <row r="124" spans="1:12">
      <c r="A124" s="53">
        <v>43490</v>
      </c>
      <c r="B124" s="38" t="s">
        <v>204</v>
      </c>
      <c r="C124" s="39">
        <v>175</v>
      </c>
      <c r="D124" s="39" t="s">
        <v>203</v>
      </c>
      <c r="E124" s="40">
        <v>2500</v>
      </c>
      <c r="F124" s="40"/>
      <c r="G124" s="40">
        <v>7</v>
      </c>
      <c r="H124" s="40">
        <v>8.5</v>
      </c>
      <c r="I124" s="58">
        <v>12</v>
      </c>
      <c r="J124" s="56">
        <v>3750</v>
      </c>
      <c r="K124" s="41">
        <v>8750</v>
      </c>
      <c r="L124" s="55">
        <v>0</v>
      </c>
    </row>
    <row r="125" spans="1:12">
      <c r="A125" s="53">
        <v>43489</v>
      </c>
      <c r="B125" s="38" t="s">
        <v>205</v>
      </c>
      <c r="C125" s="39">
        <v>310</v>
      </c>
      <c r="D125" s="39" t="s">
        <v>203</v>
      </c>
      <c r="E125" s="40">
        <v>1700</v>
      </c>
      <c r="F125" s="40"/>
      <c r="G125" s="40">
        <v>14</v>
      </c>
      <c r="H125" s="40">
        <v>16.2</v>
      </c>
      <c r="I125" s="58" t="s">
        <v>21</v>
      </c>
      <c r="J125" s="56">
        <v>3739.9999999999986</v>
      </c>
      <c r="K125" s="41">
        <v>0</v>
      </c>
      <c r="L125" s="55">
        <v>0</v>
      </c>
    </row>
    <row r="126" spans="1:12">
      <c r="A126" s="53">
        <v>43488</v>
      </c>
      <c r="B126" s="38" t="s">
        <v>154</v>
      </c>
      <c r="C126" s="39">
        <v>800</v>
      </c>
      <c r="D126" s="39" t="s">
        <v>203</v>
      </c>
      <c r="E126" s="40">
        <v>750</v>
      </c>
      <c r="F126" s="40"/>
      <c r="G126" s="40">
        <v>20</v>
      </c>
      <c r="H126" s="40">
        <v>25</v>
      </c>
      <c r="I126" s="58">
        <v>28</v>
      </c>
      <c r="J126" s="56">
        <v>3750</v>
      </c>
      <c r="K126" s="41">
        <v>2250</v>
      </c>
      <c r="L126" s="55">
        <v>0</v>
      </c>
    </row>
    <row r="127" spans="1:12">
      <c r="A127" s="53">
        <v>43487</v>
      </c>
      <c r="B127" s="38" t="s">
        <v>163</v>
      </c>
      <c r="C127" s="39">
        <v>960</v>
      </c>
      <c r="D127" s="39" t="s">
        <v>202</v>
      </c>
      <c r="E127" s="40">
        <v>750</v>
      </c>
      <c r="F127" s="40"/>
      <c r="G127" s="40">
        <v>26</v>
      </c>
      <c r="H127" s="40">
        <v>32</v>
      </c>
      <c r="I127" s="58" t="s">
        <v>21</v>
      </c>
      <c r="J127" s="56">
        <v>4500</v>
      </c>
      <c r="K127" s="41">
        <v>0</v>
      </c>
      <c r="L127" s="55">
        <v>0</v>
      </c>
    </row>
    <row r="128" spans="1:12">
      <c r="A128" s="53">
        <v>43486</v>
      </c>
      <c r="B128" s="38" t="s">
        <v>109</v>
      </c>
      <c r="C128" s="39">
        <v>2550</v>
      </c>
      <c r="D128" s="39" t="s">
        <v>202</v>
      </c>
      <c r="E128" s="40">
        <v>250</v>
      </c>
      <c r="F128" s="40"/>
      <c r="G128" s="40">
        <v>89</v>
      </c>
      <c r="H128" s="40">
        <v>101</v>
      </c>
      <c r="I128" s="58" t="s">
        <v>21</v>
      </c>
      <c r="J128" s="56">
        <v>3000</v>
      </c>
      <c r="K128" s="41">
        <v>0</v>
      </c>
      <c r="L128" s="55">
        <v>0</v>
      </c>
    </row>
    <row r="129" spans="1:12">
      <c r="A129" s="53">
        <v>43116</v>
      </c>
      <c r="B129" s="38" t="s">
        <v>206</v>
      </c>
      <c r="C129" s="39">
        <v>85</v>
      </c>
      <c r="D129" s="39" t="s">
        <v>202</v>
      </c>
      <c r="E129" s="40">
        <v>7000</v>
      </c>
      <c r="F129" s="40"/>
      <c r="G129" s="40">
        <v>2.6</v>
      </c>
      <c r="H129" s="40">
        <v>2.9</v>
      </c>
      <c r="I129" s="58" t="s">
        <v>21</v>
      </c>
      <c r="J129" s="56">
        <v>2099.9999999999986</v>
      </c>
      <c r="K129" s="41">
        <v>0</v>
      </c>
      <c r="L129" s="55">
        <v>0</v>
      </c>
    </row>
    <row r="130" spans="1:12">
      <c r="A130" s="53">
        <v>43115</v>
      </c>
      <c r="B130" s="38" t="s">
        <v>207</v>
      </c>
      <c r="C130" s="39">
        <v>380</v>
      </c>
      <c r="D130" s="39" t="s">
        <v>202</v>
      </c>
      <c r="E130" s="40">
        <v>2500</v>
      </c>
      <c r="F130" s="40"/>
      <c r="G130" s="40">
        <v>11.5</v>
      </c>
      <c r="H130" s="40">
        <v>13.2</v>
      </c>
      <c r="I130" s="58" t="s">
        <v>21</v>
      </c>
      <c r="J130" s="56">
        <v>4249.9999999999982</v>
      </c>
      <c r="K130" s="41">
        <v>0</v>
      </c>
      <c r="L130" s="55">
        <v>0</v>
      </c>
    </row>
    <row r="131" spans="1:12">
      <c r="A131" s="53">
        <v>43111</v>
      </c>
      <c r="B131" s="38" t="s">
        <v>148</v>
      </c>
      <c r="C131" s="39">
        <v>1100</v>
      </c>
      <c r="D131" s="39" t="s">
        <v>203</v>
      </c>
      <c r="E131" s="40">
        <v>500</v>
      </c>
      <c r="F131" s="40"/>
      <c r="G131" s="40">
        <v>32</v>
      </c>
      <c r="H131" s="40">
        <v>32</v>
      </c>
      <c r="I131" s="58" t="s">
        <v>21</v>
      </c>
      <c r="J131" s="56">
        <v>0</v>
      </c>
      <c r="K131" s="41">
        <v>0</v>
      </c>
      <c r="L131" s="55">
        <v>0</v>
      </c>
    </row>
    <row r="132" spans="1:12">
      <c r="A132" s="53">
        <v>43109</v>
      </c>
      <c r="B132" s="38" t="s">
        <v>69</v>
      </c>
      <c r="C132" s="39">
        <v>1200</v>
      </c>
      <c r="D132" s="39" t="s">
        <v>202</v>
      </c>
      <c r="E132" s="40">
        <v>750</v>
      </c>
      <c r="F132" s="40"/>
      <c r="G132" s="40">
        <v>42</v>
      </c>
      <c r="H132" s="40">
        <v>38</v>
      </c>
      <c r="I132" s="58" t="s">
        <v>21</v>
      </c>
      <c r="J132" s="56">
        <v>-3000</v>
      </c>
      <c r="K132" s="41">
        <v>0</v>
      </c>
      <c r="L132" s="55">
        <v>0</v>
      </c>
    </row>
    <row r="133" spans="1:12">
      <c r="A133" s="53">
        <v>43108</v>
      </c>
      <c r="B133" s="38" t="s">
        <v>208</v>
      </c>
      <c r="C133" s="39">
        <v>375</v>
      </c>
      <c r="D133" s="39" t="s">
        <v>202</v>
      </c>
      <c r="E133" s="40">
        <v>2750</v>
      </c>
      <c r="F133" s="40"/>
      <c r="G133" s="40">
        <v>10.4</v>
      </c>
      <c r="H133" s="40">
        <v>12</v>
      </c>
      <c r="I133" s="58" t="s">
        <v>21</v>
      </c>
      <c r="J133" s="56">
        <v>4399.9999999999991</v>
      </c>
      <c r="K133" s="41">
        <v>0</v>
      </c>
      <c r="L133" s="55">
        <v>0</v>
      </c>
    </row>
    <row r="134" spans="1:12">
      <c r="A134" s="53">
        <v>43104</v>
      </c>
      <c r="B134" s="38" t="s">
        <v>209</v>
      </c>
      <c r="C134" s="39">
        <v>290</v>
      </c>
      <c r="D134" s="39" t="s">
        <v>202</v>
      </c>
      <c r="E134" s="40">
        <v>2000</v>
      </c>
      <c r="F134" s="40"/>
      <c r="G134" s="40">
        <v>9.25</v>
      </c>
      <c r="H134" s="40">
        <v>10.7</v>
      </c>
      <c r="I134" s="58" t="s">
        <v>21</v>
      </c>
      <c r="J134" s="56">
        <v>2899.9999999999986</v>
      </c>
      <c r="K134" s="41">
        <v>0</v>
      </c>
      <c r="L134" s="55">
        <v>0</v>
      </c>
    </row>
    <row r="135" spans="1:12">
      <c r="A135" s="53">
        <v>43468</v>
      </c>
      <c r="B135" s="38" t="s">
        <v>210</v>
      </c>
      <c r="C135" s="39">
        <v>220</v>
      </c>
      <c r="D135" s="39" t="s">
        <v>203</v>
      </c>
      <c r="E135" s="40">
        <v>2500</v>
      </c>
      <c r="F135" s="40"/>
      <c r="G135" s="40">
        <v>9</v>
      </c>
      <c r="H135" s="40">
        <v>10.5</v>
      </c>
      <c r="I135" s="58" t="s">
        <v>21</v>
      </c>
      <c r="J135" s="56">
        <v>3750</v>
      </c>
      <c r="K135" s="41">
        <v>0</v>
      </c>
      <c r="L135" s="55">
        <v>0</v>
      </c>
    </row>
    <row r="136" spans="1:12">
      <c r="A136" s="53">
        <v>43467</v>
      </c>
      <c r="B136" s="38" t="s">
        <v>211</v>
      </c>
      <c r="C136" s="39">
        <v>95</v>
      </c>
      <c r="D136" s="39" t="s">
        <v>203</v>
      </c>
      <c r="E136" s="40">
        <v>4000</v>
      </c>
      <c r="F136" s="40"/>
      <c r="G136" s="40">
        <v>4.5999999999999996</v>
      </c>
      <c r="H136" s="40">
        <v>5.2</v>
      </c>
      <c r="I136" s="58" t="s">
        <v>21</v>
      </c>
      <c r="J136" s="56">
        <v>2400.0000000000023</v>
      </c>
      <c r="K136" s="41">
        <v>0</v>
      </c>
      <c r="L136" s="55">
        <v>0</v>
      </c>
    </row>
    <row r="137" spans="1:12">
      <c r="A137" s="53">
        <v>43462</v>
      </c>
      <c r="B137" s="38" t="s">
        <v>144</v>
      </c>
      <c r="C137" s="39">
        <v>720</v>
      </c>
      <c r="D137" s="39" t="s">
        <v>202</v>
      </c>
      <c r="E137" s="40">
        <v>1100</v>
      </c>
      <c r="F137" s="40"/>
      <c r="G137" s="40">
        <v>22</v>
      </c>
      <c r="H137" s="40">
        <v>23.25</v>
      </c>
      <c r="I137" s="58" t="s">
        <v>21</v>
      </c>
      <c r="J137" s="56">
        <v>1375</v>
      </c>
      <c r="K137" s="41">
        <v>0</v>
      </c>
      <c r="L137" s="55">
        <v>0</v>
      </c>
    </row>
    <row r="138" spans="1:12">
      <c r="A138" s="53">
        <v>43461</v>
      </c>
      <c r="B138" s="38" t="s">
        <v>131</v>
      </c>
      <c r="C138" s="39">
        <v>115</v>
      </c>
      <c r="D138" s="39" t="s">
        <v>202</v>
      </c>
      <c r="E138" s="40">
        <v>6000</v>
      </c>
      <c r="F138" s="40"/>
      <c r="G138" s="40">
        <v>3.6</v>
      </c>
      <c r="H138" s="40">
        <v>2.7</v>
      </c>
      <c r="I138" s="58" t="s">
        <v>21</v>
      </c>
      <c r="J138" s="56">
        <v>-5399.9999999999991</v>
      </c>
      <c r="K138" s="41">
        <v>0</v>
      </c>
      <c r="L138" s="55">
        <v>0</v>
      </c>
    </row>
    <row r="139" spans="1:12">
      <c r="A139" s="53">
        <v>43460</v>
      </c>
      <c r="B139" s="38" t="s">
        <v>212</v>
      </c>
      <c r="C139" s="39">
        <v>1540</v>
      </c>
      <c r="D139" s="39" t="s">
        <v>203</v>
      </c>
      <c r="E139" s="40">
        <v>300</v>
      </c>
      <c r="F139" s="40"/>
      <c r="G139" s="40">
        <v>26</v>
      </c>
      <c r="H139" s="40">
        <v>14</v>
      </c>
      <c r="I139" s="58">
        <v>45</v>
      </c>
      <c r="J139" s="56">
        <v>-3600</v>
      </c>
      <c r="K139" s="41">
        <v>9300</v>
      </c>
      <c r="L139" s="55">
        <v>5700</v>
      </c>
    </row>
    <row r="140" spans="1:12">
      <c r="A140" s="53">
        <v>43458</v>
      </c>
      <c r="B140" s="38" t="s">
        <v>180</v>
      </c>
      <c r="C140" s="39">
        <v>1260</v>
      </c>
      <c r="D140" s="39" t="s">
        <v>203</v>
      </c>
      <c r="E140" s="40">
        <v>500</v>
      </c>
      <c r="F140" s="40"/>
      <c r="G140" s="40">
        <v>28</v>
      </c>
      <c r="H140" s="40">
        <v>36</v>
      </c>
      <c r="I140" s="58">
        <v>45</v>
      </c>
      <c r="J140" s="56">
        <v>4000</v>
      </c>
      <c r="K140" s="41">
        <v>4500</v>
      </c>
      <c r="L140" s="55">
        <v>8500</v>
      </c>
    </row>
    <row r="141" spans="1:12">
      <c r="A141" s="53">
        <v>43454</v>
      </c>
      <c r="B141" s="38" t="s">
        <v>213</v>
      </c>
      <c r="C141" s="39">
        <v>1840</v>
      </c>
      <c r="D141" s="39" t="s">
        <v>203</v>
      </c>
      <c r="E141" s="40">
        <v>600</v>
      </c>
      <c r="F141" s="40"/>
      <c r="G141" s="40">
        <v>25</v>
      </c>
      <c r="H141" s="40">
        <v>30.35</v>
      </c>
      <c r="I141" s="58" t="s">
        <v>21</v>
      </c>
      <c r="J141" s="56">
        <v>3210.0000000000009</v>
      </c>
      <c r="K141" s="41">
        <v>0</v>
      </c>
      <c r="L141" s="55">
        <v>3210.0000000000009</v>
      </c>
    </row>
    <row r="142" spans="1:12">
      <c r="A142" s="53">
        <v>43453</v>
      </c>
      <c r="B142" s="38" t="s">
        <v>135</v>
      </c>
      <c r="C142" s="39">
        <v>150</v>
      </c>
      <c r="D142" s="39" t="s">
        <v>202</v>
      </c>
      <c r="E142" s="40">
        <v>4500</v>
      </c>
      <c r="F142" s="40"/>
      <c r="G142" s="40">
        <v>5.3</v>
      </c>
      <c r="H142" s="40">
        <v>6.5</v>
      </c>
      <c r="I142" s="58">
        <v>8</v>
      </c>
      <c r="J142" s="56">
        <v>5400.0000000000009</v>
      </c>
      <c r="K142" s="41">
        <v>6750</v>
      </c>
      <c r="L142" s="55">
        <v>12150</v>
      </c>
    </row>
    <row r="143" spans="1:12">
      <c r="A143" s="53">
        <v>43452</v>
      </c>
      <c r="B143" s="38" t="s">
        <v>127</v>
      </c>
      <c r="C143" s="39">
        <v>1360</v>
      </c>
      <c r="D143" s="39" t="s">
        <v>202</v>
      </c>
      <c r="E143" s="40">
        <v>700</v>
      </c>
      <c r="F143" s="40"/>
      <c r="G143" s="40">
        <v>39</v>
      </c>
      <c r="H143" s="40">
        <v>45</v>
      </c>
      <c r="I143" s="58" t="s">
        <v>21</v>
      </c>
      <c r="J143" s="56">
        <v>4200</v>
      </c>
      <c r="K143" s="41">
        <v>0</v>
      </c>
      <c r="L143" s="55">
        <v>4200</v>
      </c>
    </row>
    <row r="144" spans="1:12">
      <c r="A144" s="53">
        <v>43448</v>
      </c>
      <c r="B144" s="38" t="s">
        <v>214</v>
      </c>
      <c r="C144" s="39">
        <v>720</v>
      </c>
      <c r="D144" s="39" t="s">
        <v>203</v>
      </c>
      <c r="E144" s="40">
        <v>1000</v>
      </c>
      <c r="F144" s="40"/>
      <c r="G144" s="40">
        <v>22</v>
      </c>
      <c r="H144" s="40">
        <v>25</v>
      </c>
      <c r="I144" s="58" t="s">
        <v>21</v>
      </c>
      <c r="J144" s="56">
        <v>3000</v>
      </c>
      <c r="K144" s="41">
        <v>0</v>
      </c>
      <c r="L144" s="55">
        <v>3000</v>
      </c>
    </row>
    <row r="145" spans="1:12">
      <c r="A145" s="53">
        <v>43446</v>
      </c>
      <c r="B145" s="38" t="s">
        <v>209</v>
      </c>
      <c r="C145" s="39">
        <v>260</v>
      </c>
      <c r="D145" s="39" t="s">
        <v>202</v>
      </c>
      <c r="E145" s="40">
        <v>2000</v>
      </c>
      <c r="F145" s="40"/>
      <c r="G145" s="40">
        <v>11.5</v>
      </c>
      <c r="H145" s="40">
        <v>9.5</v>
      </c>
      <c r="I145" s="58" t="s">
        <v>21</v>
      </c>
      <c r="J145" s="56">
        <v>-4000</v>
      </c>
      <c r="K145" s="41">
        <v>0</v>
      </c>
      <c r="L145" s="55">
        <v>-4000</v>
      </c>
    </row>
    <row r="146" spans="1:12">
      <c r="A146" s="53">
        <v>43446</v>
      </c>
      <c r="B146" s="38" t="s">
        <v>208</v>
      </c>
      <c r="C146" s="39">
        <v>345</v>
      </c>
      <c r="D146" s="39" t="s">
        <v>202</v>
      </c>
      <c r="E146" s="40">
        <v>2750</v>
      </c>
      <c r="F146" s="40"/>
      <c r="G146" s="40">
        <v>9.5</v>
      </c>
      <c r="H146" s="40">
        <v>11</v>
      </c>
      <c r="I146" s="58">
        <v>12.5</v>
      </c>
      <c r="J146" s="56">
        <v>4125</v>
      </c>
      <c r="K146" s="41">
        <v>4125</v>
      </c>
      <c r="L146" s="55">
        <v>8250</v>
      </c>
    </row>
    <row r="147" spans="1:12">
      <c r="A147" s="53">
        <v>43445</v>
      </c>
      <c r="B147" s="38" t="s">
        <v>215</v>
      </c>
      <c r="C147" s="39">
        <v>400</v>
      </c>
      <c r="D147" s="39" t="s">
        <v>202</v>
      </c>
      <c r="E147" s="40">
        <v>1100</v>
      </c>
      <c r="F147" s="40"/>
      <c r="G147" s="40">
        <v>27</v>
      </c>
      <c r="H147" s="40">
        <v>31</v>
      </c>
      <c r="I147" s="40" t="s">
        <v>21</v>
      </c>
      <c r="J147" s="56">
        <v>4400</v>
      </c>
      <c r="K147" s="41">
        <v>0</v>
      </c>
      <c r="L147" s="55">
        <v>4400</v>
      </c>
    </row>
    <row r="148" spans="1:12">
      <c r="A148" s="53">
        <v>43444</v>
      </c>
      <c r="B148" s="38" t="s">
        <v>216</v>
      </c>
      <c r="C148" s="39">
        <v>580</v>
      </c>
      <c r="D148" s="39" t="s">
        <v>203</v>
      </c>
      <c r="E148" s="40">
        <v>1000</v>
      </c>
      <c r="F148" s="40"/>
      <c r="G148" s="40">
        <v>25</v>
      </c>
      <c r="H148" s="40">
        <v>27.75</v>
      </c>
      <c r="I148" s="40" t="s">
        <v>21</v>
      </c>
      <c r="J148" s="56">
        <v>2750</v>
      </c>
      <c r="K148" s="41">
        <v>0</v>
      </c>
      <c r="L148" s="55">
        <v>2750</v>
      </c>
    </row>
    <row r="149" spans="1:12">
      <c r="A149" s="53">
        <v>43437</v>
      </c>
      <c r="B149" s="38" t="s">
        <v>217</v>
      </c>
      <c r="C149" s="39">
        <v>760</v>
      </c>
      <c r="D149" s="39" t="s">
        <v>203</v>
      </c>
      <c r="E149" s="40">
        <v>1000</v>
      </c>
      <c r="F149" s="40"/>
      <c r="G149" s="40">
        <v>24</v>
      </c>
      <c r="H149" s="40">
        <v>24</v>
      </c>
      <c r="I149" s="40" t="s">
        <v>21</v>
      </c>
      <c r="J149" s="56">
        <v>0</v>
      </c>
      <c r="K149" s="41">
        <v>0</v>
      </c>
      <c r="L149" s="55">
        <v>0</v>
      </c>
    </row>
    <row r="150" spans="1:12">
      <c r="A150" s="37">
        <v>43431</v>
      </c>
      <c r="B150" s="38" t="s">
        <v>218</v>
      </c>
      <c r="C150" s="39">
        <v>150</v>
      </c>
      <c r="D150" s="39" t="s">
        <v>202</v>
      </c>
      <c r="E150" s="40">
        <v>2500</v>
      </c>
      <c r="F150" s="40"/>
      <c r="G150" s="40">
        <v>4.5</v>
      </c>
      <c r="H150" s="40">
        <v>5.25</v>
      </c>
      <c r="I150" s="40" t="s">
        <v>21</v>
      </c>
      <c r="J150" s="56">
        <v>1875</v>
      </c>
      <c r="K150" s="41">
        <v>0</v>
      </c>
      <c r="L150" s="55">
        <v>1875</v>
      </c>
    </row>
    <row r="151" spans="1:12">
      <c r="A151" s="37">
        <v>43425</v>
      </c>
      <c r="B151" s="38" t="s">
        <v>219</v>
      </c>
      <c r="C151" s="39">
        <v>620</v>
      </c>
      <c r="D151" s="39" t="s">
        <v>202</v>
      </c>
      <c r="E151" s="40">
        <v>1200</v>
      </c>
      <c r="F151" s="40"/>
      <c r="G151" s="40">
        <v>14.5</v>
      </c>
      <c r="H151" s="40">
        <v>17.5</v>
      </c>
      <c r="I151" s="40" t="s">
        <v>21</v>
      </c>
      <c r="J151" s="56">
        <v>3600</v>
      </c>
      <c r="K151" s="41">
        <v>0</v>
      </c>
      <c r="L151" s="55">
        <v>3600</v>
      </c>
    </row>
    <row r="152" spans="1:12">
      <c r="A152" s="37">
        <v>43423</v>
      </c>
      <c r="B152" s="38" t="s">
        <v>220</v>
      </c>
      <c r="C152" s="39">
        <v>340</v>
      </c>
      <c r="D152" s="39" t="s">
        <v>203</v>
      </c>
      <c r="E152" s="40">
        <v>2266</v>
      </c>
      <c r="F152" s="40"/>
      <c r="G152" s="40">
        <v>12.4</v>
      </c>
      <c r="H152" s="40">
        <v>11</v>
      </c>
      <c r="I152" s="40" t="s">
        <v>21</v>
      </c>
      <c r="J152" s="56">
        <v>-3172.400000000001</v>
      </c>
      <c r="K152" s="41">
        <v>0</v>
      </c>
      <c r="L152" s="55">
        <v>-3172.400000000001</v>
      </c>
    </row>
    <row r="153" spans="1:12">
      <c r="A153" s="37">
        <v>43420</v>
      </c>
      <c r="B153" s="38" t="s">
        <v>112</v>
      </c>
      <c r="C153" s="39">
        <v>320</v>
      </c>
      <c r="D153" s="39" t="s">
        <v>203</v>
      </c>
      <c r="E153" s="40">
        <v>1500</v>
      </c>
      <c r="F153" s="40"/>
      <c r="G153" s="40">
        <v>20.25</v>
      </c>
      <c r="H153" s="40">
        <v>22</v>
      </c>
      <c r="I153" s="40" t="s">
        <v>21</v>
      </c>
      <c r="J153" s="56">
        <v>2625</v>
      </c>
      <c r="K153" s="41">
        <v>0</v>
      </c>
      <c r="L153" s="55">
        <v>2625</v>
      </c>
    </row>
    <row r="154" spans="1:12">
      <c r="A154" s="37">
        <v>43419</v>
      </c>
      <c r="B154" s="38" t="s">
        <v>221</v>
      </c>
      <c r="C154" s="39">
        <v>90</v>
      </c>
      <c r="D154" s="39" t="s">
        <v>202</v>
      </c>
      <c r="E154" s="40">
        <v>8000</v>
      </c>
      <c r="F154" s="40"/>
      <c r="G154" s="40">
        <v>3.4</v>
      </c>
      <c r="H154" s="40">
        <v>3.6</v>
      </c>
      <c r="I154" s="40" t="s">
        <v>21</v>
      </c>
      <c r="J154" s="56">
        <v>1600.0000000000014</v>
      </c>
      <c r="K154" s="41">
        <v>0</v>
      </c>
      <c r="L154" s="55">
        <v>1600.0000000000014</v>
      </c>
    </row>
    <row r="155" spans="1:12">
      <c r="A155" s="37">
        <v>43406</v>
      </c>
      <c r="B155" s="38" t="s">
        <v>222</v>
      </c>
      <c r="C155" s="39">
        <v>1500</v>
      </c>
      <c r="D155" s="39" t="s">
        <v>203</v>
      </c>
      <c r="E155" s="40">
        <v>1500</v>
      </c>
      <c r="F155" s="40"/>
      <c r="G155" s="40">
        <v>9</v>
      </c>
      <c r="H155" s="40">
        <v>10.6</v>
      </c>
      <c r="I155" s="40" t="s">
        <v>21</v>
      </c>
      <c r="J155" s="56">
        <v>2399.9999999999995</v>
      </c>
      <c r="K155" s="41">
        <v>0</v>
      </c>
      <c r="L155" s="55">
        <v>2399.9999999999995</v>
      </c>
    </row>
    <row r="156" spans="1:12">
      <c r="A156" s="37">
        <v>43389</v>
      </c>
      <c r="B156" s="38" t="s">
        <v>223</v>
      </c>
      <c r="C156" s="39">
        <v>80</v>
      </c>
      <c r="D156" s="39" t="s">
        <v>202</v>
      </c>
      <c r="E156" s="40">
        <v>6000</v>
      </c>
      <c r="F156" s="40"/>
      <c r="G156" s="40">
        <v>2.4500000000000002</v>
      </c>
      <c r="H156" s="40">
        <v>3.1</v>
      </c>
      <c r="I156" s="40" t="s">
        <v>21</v>
      </c>
      <c r="J156" s="56">
        <v>3899.9999999999995</v>
      </c>
      <c r="K156" s="41">
        <v>0</v>
      </c>
      <c r="L156" s="55">
        <v>3899.9999999999995</v>
      </c>
    </row>
    <row r="157" spans="1:12">
      <c r="A157" s="37">
        <v>43406</v>
      </c>
      <c r="B157" s="38" t="s">
        <v>224</v>
      </c>
      <c r="C157" s="39">
        <v>190</v>
      </c>
      <c r="D157" s="39" t="s">
        <v>203</v>
      </c>
      <c r="E157" s="40">
        <v>1250</v>
      </c>
      <c r="F157" s="40"/>
      <c r="G157" s="40">
        <v>9.8000000000000007</v>
      </c>
      <c r="H157" s="40">
        <v>11.5</v>
      </c>
      <c r="I157" s="40" t="s">
        <v>21</v>
      </c>
      <c r="J157" s="56">
        <v>2124.9999999999991</v>
      </c>
      <c r="K157" s="41">
        <v>0</v>
      </c>
      <c r="L157" s="55">
        <v>2124.9999999999991</v>
      </c>
    </row>
    <row r="158" spans="1:12">
      <c r="A158" s="37">
        <v>43404</v>
      </c>
      <c r="B158" s="38" t="s">
        <v>225</v>
      </c>
      <c r="C158" s="39">
        <v>640</v>
      </c>
      <c r="D158" s="39" t="s">
        <v>202</v>
      </c>
      <c r="E158" s="40">
        <v>900</v>
      </c>
      <c r="F158" s="40"/>
      <c r="G158" s="40">
        <v>33.5</v>
      </c>
      <c r="H158" s="40">
        <v>38</v>
      </c>
      <c r="I158" s="40" t="s">
        <v>21</v>
      </c>
      <c r="J158" s="56">
        <v>4050</v>
      </c>
      <c r="K158" s="41">
        <v>0</v>
      </c>
      <c r="L158" s="55">
        <v>4050</v>
      </c>
    </row>
    <row r="159" spans="1:12">
      <c r="A159" s="37">
        <v>43395</v>
      </c>
      <c r="B159" s="38" t="s">
        <v>222</v>
      </c>
      <c r="C159" s="39">
        <v>1500</v>
      </c>
      <c r="D159" s="39" t="s">
        <v>203</v>
      </c>
      <c r="E159" s="40">
        <v>1500</v>
      </c>
      <c r="F159" s="40"/>
      <c r="G159" s="40">
        <v>9</v>
      </c>
      <c r="H159" s="40">
        <v>10.6</v>
      </c>
      <c r="I159" s="40" t="s">
        <v>21</v>
      </c>
      <c r="J159" s="56">
        <v>2399.9999999999995</v>
      </c>
      <c r="K159" s="41">
        <v>0</v>
      </c>
      <c r="L159" s="55">
        <v>2399.9999999999995</v>
      </c>
    </row>
    <row r="160" spans="1:12">
      <c r="A160" s="37">
        <v>43389</v>
      </c>
      <c r="B160" s="38" t="s">
        <v>223</v>
      </c>
      <c r="C160" s="39">
        <v>80</v>
      </c>
      <c r="D160" s="39" t="s">
        <v>202</v>
      </c>
      <c r="E160" s="40">
        <v>6000</v>
      </c>
      <c r="F160" s="40"/>
      <c r="G160" s="40">
        <v>2.4500000000000002</v>
      </c>
      <c r="H160" s="40">
        <v>3.1</v>
      </c>
      <c r="I160" s="40" t="s">
        <v>21</v>
      </c>
      <c r="J160" s="56">
        <v>3899.9999999999995</v>
      </c>
      <c r="K160" s="41">
        <v>0</v>
      </c>
      <c r="L160" s="55">
        <v>3899.9999999999995</v>
      </c>
    </row>
    <row r="161" spans="1:12">
      <c r="A161" s="37">
        <v>43383</v>
      </c>
      <c r="B161" s="38" t="s">
        <v>68</v>
      </c>
      <c r="C161" s="39">
        <v>400</v>
      </c>
      <c r="D161" s="39" t="s">
        <v>202</v>
      </c>
      <c r="E161" s="40">
        <v>1250</v>
      </c>
      <c r="F161" s="40"/>
      <c r="G161" s="40">
        <v>20</v>
      </c>
      <c r="H161" s="40">
        <v>24</v>
      </c>
      <c r="I161" s="40" t="s">
        <v>21</v>
      </c>
      <c r="J161" s="56">
        <v>5000</v>
      </c>
      <c r="K161" s="41">
        <v>0</v>
      </c>
      <c r="L161" s="55">
        <v>5000</v>
      </c>
    </row>
    <row r="162" spans="1:12">
      <c r="A162" s="37">
        <v>43382</v>
      </c>
      <c r="B162" s="38" t="s">
        <v>213</v>
      </c>
      <c r="C162" s="39">
        <v>1500</v>
      </c>
      <c r="D162" s="39" t="s">
        <v>203</v>
      </c>
      <c r="E162" s="40">
        <v>600</v>
      </c>
      <c r="F162" s="40"/>
      <c r="G162" s="40">
        <v>47</v>
      </c>
      <c r="H162" s="40">
        <v>53</v>
      </c>
      <c r="I162" s="40" t="s">
        <v>21</v>
      </c>
      <c r="J162" s="56">
        <v>3600</v>
      </c>
      <c r="K162" s="41">
        <v>0</v>
      </c>
      <c r="L162" s="55">
        <v>3600</v>
      </c>
    </row>
    <row r="163" spans="1:12">
      <c r="A163" s="37">
        <v>43377</v>
      </c>
      <c r="B163" s="38" t="s">
        <v>215</v>
      </c>
      <c r="C163" s="39">
        <v>600</v>
      </c>
      <c r="D163" s="39" t="s">
        <v>203</v>
      </c>
      <c r="E163" s="40">
        <v>1100</v>
      </c>
      <c r="F163" s="40"/>
      <c r="G163" s="40">
        <v>17</v>
      </c>
      <c r="H163" s="40">
        <v>21</v>
      </c>
      <c r="I163" s="40">
        <v>25</v>
      </c>
      <c r="J163" s="56">
        <v>4400</v>
      </c>
      <c r="K163" s="41">
        <v>4400</v>
      </c>
      <c r="L163" s="55">
        <v>8800</v>
      </c>
    </row>
    <row r="164" spans="1:12">
      <c r="A164" s="37">
        <v>43374</v>
      </c>
      <c r="B164" s="38" t="s">
        <v>145</v>
      </c>
      <c r="C164" s="39">
        <v>1220</v>
      </c>
      <c r="D164" s="39" t="s">
        <v>203</v>
      </c>
      <c r="E164" s="40">
        <v>750</v>
      </c>
      <c r="F164" s="40"/>
      <c r="G164" s="40">
        <v>34.5</v>
      </c>
      <c r="H164" s="40">
        <v>34.5</v>
      </c>
      <c r="I164" s="40" t="s">
        <v>21</v>
      </c>
      <c r="J164" s="56">
        <v>0</v>
      </c>
      <c r="K164" s="41">
        <v>0</v>
      </c>
      <c r="L164" s="55">
        <v>0</v>
      </c>
    </row>
    <row r="165" spans="1:12">
      <c r="A165" s="37">
        <v>43368</v>
      </c>
      <c r="B165" s="38" t="s">
        <v>144</v>
      </c>
      <c r="C165" s="39">
        <v>640</v>
      </c>
      <c r="D165" s="39" t="s">
        <v>203</v>
      </c>
      <c r="E165" s="40">
        <v>1100</v>
      </c>
      <c r="F165" s="40"/>
      <c r="G165" s="40">
        <v>14</v>
      </c>
      <c r="H165" s="40">
        <v>17</v>
      </c>
      <c r="I165" s="40">
        <v>20</v>
      </c>
      <c r="J165" s="56">
        <v>3300</v>
      </c>
      <c r="K165" s="41">
        <v>3300</v>
      </c>
      <c r="L165" s="55">
        <v>6600</v>
      </c>
    </row>
    <row r="166" spans="1:12">
      <c r="A166" s="37">
        <v>43367</v>
      </c>
      <c r="B166" s="38" t="s">
        <v>131</v>
      </c>
      <c r="C166" s="39">
        <v>105</v>
      </c>
      <c r="D166" s="39" t="s">
        <v>203</v>
      </c>
      <c r="E166" s="40">
        <v>6000</v>
      </c>
      <c r="F166" s="40"/>
      <c r="G166" s="40">
        <v>5.0999999999999996</v>
      </c>
      <c r="H166" s="40">
        <v>5.9</v>
      </c>
      <c r="I166" s="40">
        <v>7</v>
      </c>
      <c r="J166" s="56">
        <v>4800.0000000000045</v>
      </c>
      <c r="K166" s="41">
        <v>6599.9999999999982</v>
      </c>
      <c r="L166" s="55">
        <v>11400.000000000004</v>
      </c>
    </row>
    <row r="167" spans="1:12">
      <c r="A167" s="37">
        <v>43367</v>
      </c>
      <c r="B167" s="38" t="s">
        <v>226</v>
      </c>
      <c r="C167" s="39">
        <v>380</v>
      </c>
      <c r="D167" s="39" t="s">
        <v>203</v>
      </c>
      <c r="E167" s="40">
        <v>1500</v>
      </c>
      <c r="F167" s="40"/>
      <c r="G167" s="40">
        <v>12</v>
      </c>
      <c r="H167" s="40">
        <v>15</v>
      </c>
      <c r="I167" s="40">
        <v>20</v>
      </c>
      <c r="J167" s="56">
        <v>4500</v>
      </c>
      <c r="K167" s="41">
        <v>7500</v>
      </c>
      <c r="L167" s="55">
        <v>12000</v>
      </c>
    </row>
    <row r="168" spans="1:12">
      <c r="A168" s="37">
        <v>43361</v>
      </c>
      <c r="B168" s="38" t="s">
        <v>223</v>
      </c>
      <c r="C168" s="39">
        <v>90</v>
      </c>
      <c r="D168" s="39" t="s">
        <v>203</v>
      </c>
      <c r="E168" s="40">
        <v>6000</v>
      </c>
      <c r="F168" s="40"/>
      <c r="G168" s="40">
        <v>3.4</v>
      </c>
      <c r="H168" s="40">
        <v>4.0999999999999996</v>
      </c>
      <c r="I168" s="40" t="s">
        <v>21</v>
      </c>
      <c r="J168" s="56">
        <v>4199.9999999999982</v>
      </c>
      <c r="K168" s="41">
        <v>0</v>
      </c>
      <c r="L168" s="55">
        <v>4199.9999999999982</v>
      </c>
    </row>
    <row r="169" spans="1:12">
      <c r="A169" s="37">
        <v>43360</v>
      </c>
      <c r="B169" s="38" t="s">
        <v>109</v>
      </c>
      <c r="C169" s="39">
        <v>25550</v>
      </c>
      <c r="D169" s="39" t="s">
        <v>203</v>
      </c>
      <c r="E169" s="40">
        <v>500</v>
      </c>
      <c r="F169" s="40"/>
      <c r="G169" s="40">
        <v>30</v>
      </c>
      <c r="H169" s="40">
        <v>33.5</v>
      </c>
      <c r="I169" s="40" t="s">
        <v>21</v>
      </c>
      <c r="J169" s="56">
        <v>1750</v>
      </c>
      <c r="K169" s="41">
        <v>0</v>
      </c>
      <c r="L169" s="55">
        <v>1750</v>
      </c>
    </row>
    <row r="170" spans="1:12">
      <c r="A170" s="37">
        <v>43357</v>
      </c>
      <c r="B170" s="38" t="s">
        <v>227</v>
      </c>
      <c r="C170" s="39">
        <v>115</v>
      </c>
      <c r="D170" s="39" t="s">
        <v>202</v>
      </c>
      <c r="E170" s="40">
        <v>5000</v>
      </c>
      <c r="F170" s="40"/>
      <c r="G170" s="40">
        <v>3.85</v>
      </c>
      <c r="H170" s="40">
        <v>4.5</v>
      </c>
      <c r="I170" s="40">
        <v>6</v>
      </c>
      <c r="J170" s="56">
        <v>3249.9999999999995</v>
      </c>
      <c r="K170" s="41">
        <v>7500</v>
      </c>
      <c r="L170" s="55">
        <v>10750</v>
      </c>
    </row>
    <row r="171" spans="1:12">
      <c r="A171" s="37">
        <v>43355</v>
      </c>
      <c r="B171" s="38" t="s">
        <v>131</v>
      </c>
      <c r="C171" s="39">
        <v>105</v>
      </c>
      <c r="D171" s="39" t="s">
        <v>203</v>
      </c>
      <c r="E171" s="40">
        <v>6000</v>
      </c>
      <c r="F171" s="40"/>
      <c r="G171" s="40">
        <v>4.3499999999999996</v>
      </c>
      <c r="H171" s="40">
        <v>4.75</v>
      </c>
      <c r="I171" s="40" t="s">
        <v>21</v>
      </c>
      <c r="J171" s="56">
        <v>2400.0000000000023</v>
      </c>
      <c r="K171" s="41">
        <v>0</v>
      </c>
      <c r="L171" s="55">
        <v>2400.0000000000023</v>
      </c>
    </row>
    <row r="172" spans="1:12">
      <c r="A172" s="37">
        <v>43354</v>
      </c>
      <c r="B172" s="38" t="s">
        <v>139</v>
      </c>
      <c r="C172" s="39">
        <v>1200</v>
      </c>
      <c r="D172" s="39" t="s">
        <v>228</v>
      </c>
      <c r="E172" s="40">
        <v>1200</v>
      </c>
      <c r="F172" s="40"/>
      <c r="G172" s="40">
        <v>26</v>
      </c>
      <c r="H172" s="40">
        <v>29</v>
      </c>
      <c r="I172" s="40">
        <v>32</v>
      </c>
      <c r="J172" s="56">
        <v>3600</v>
      </c>
      <c r="K172" s="41">
        <v>3600</v>
      </c>
      <c r="L172" s="55">
        <v>7200</v>
      </c>
    </row>
    <row r="173" spans="1:12">
      <c r="A173" s="37">
        <v>43353</v>
      </c>
      <c r="B173" s="38" t="s">
        <v>229</v>
      </c>
      <c r="C173" s="39">
        <v>620</v>
      </c>
      <c r="D173" s="39" t="s">
        <v>228</v>
      </c>
      <c r="E173" s="40">
        <v>1000</v>
      </c>
      <c r="F173" s="40"/>
      <c r="G173" s="40">
        <v>19</v>
      </c>
      <c r="H173" s="40">
        <v>19</v>
      </c>
      <c r="I173" s="40" t="s">
        <v>21</v>
      </c>
      <c r="J173" s="56">
        <v>0</v>
      </c>
      <c r="K173" s="41">
        <v>0</v>
      </c>
      <c r="L173" s="55">
        <v>0</v>
      </c>
    </row>
    <row r="174" spans="1:12">
      <c r="A174" s="37">
        <v>43350</v>
      </c>
      <c r="B174" s="38" t="s">
        <v>230</v>
      </c>
      <c r="C174" s="39">
        <v>325</v>
      </c>
      <c r="D174" s="39" t="s">
        <v>228</v>
      </c>
      <c r="E174" s="40">
        <v>2400</v>
      </c>
      <c r="F174" s="40"/>
      <c r="G174" s="40">
        <v>8</v>
      </c>
      <c r="H174" s="40">
        <v>9</v>
      </c>
      <c r="I174" s="40" t="s">
        <v>21</v>
      </c>
      <c r="J174" s="56">
        <v>2400</v>
      </c>
      <c r="K174" s="41">
        <v>0</v>
      </c>
      <c r="L174" s="55">
        <v>2400</v>
      </c>
    </row>
    <row r="175" spans="1:12">
      <c r="A175" s="37">
        <v>43349</v>
      </c>
      <c r="B175" s="38" t="s">
        <v>227</v>
      </c>
      <c r="C175" s="39">
        <v>120</v>
      </c>
      <c r="D175" s="39" t="s">
        <v>228</v>
      </c>
      <c r="E175" s="40">
        <v>6000</v>
      </c>
      <c r="F175" s="40"/>
      <c r="G175" s="40">
        <v>6.1</v>
      </c>
      <c r="H175" s="40">
        <v>6.9</v>
      </c>
      <c r="I175" s="40">
        <v>7.2</v>
      </c>
      <c r="J175" s="56">
        <v>4800.0000000000045</v>
      </c>
      <c r="K175" s="41">
        <v>1799.9999999999989</v>
      </c>
      <c r="L175" s="55">
        <v>6600.0000000000036</v>
      </c>
    </row>
    <row r="176" spans="1:12">
      <c r="A176" s="37">
        <v>43348</v>
      </c>
      <c r="B176" s="38" t="s">
        <v>144</v>
      </c>
      <c r="C176" s="39">
        <v>780</v>
      </c>
      <c r="D176" s="39" t="s">
        <v>231</v>
      </c>
      <c r="E176" s="40">
        <v>1100</v>
      </c>
      <c r="F176" s="40"/>
      <c r="G176" s="40">
        <v>26</v>
      </c>
      <c r="H176" s="40">
        <v>29</v>
      </c>
      <c r="I176" s="40">
        <v>33</v>
      </c>
      <c r="J176" s="56">
        <v>3300</v>
      </c>
      <c r="K176" s="41">
        <v>4400</v>
      </c>
      <c r="L176" s="55">
        <v>7700</v>
      </c>
    </row>
    <row r="177" spans="1:12">
      <c r="A177" s="37">
        <v>43347</v>
      </c>
      <c r="B177" s="38" t="s">
        <v>216</v>
      </c>
      <c r="C177" s="39">
        <v>740</v>
      </c>
      <c r="D177" s="39" t="s">
        <v>231</v>
      </c>
      <c r="E177" s="40">
        <v>1000</v>
      </c>
      <c r="F177" s="40"/>
      <c r="G177" s="40">
        <v>27</v>
      </c>
      <c r="H177" s="40">
        <v>30.5</v>
      </c>
      <c r="I177" s="40">
        <v>35</v>
      </c>
      <c r="J177" s="56">
        <v>3500</v>
      </c>
      <c r="K177" s="41">
        <v>4500</v>
      </c>
      <c r="L177" s="55">
        <v>8000</v>
      </c>
    </row>
    <row r="178" spans="1:12">
      <c r="A178" s="37">
        <v>43341</v>
      </c>
      <c r="B178" s="38" t="s">
        <v>135</v>
      </c>
      <c r="C178" s="39">
        <v>180</v>
      </c>
      <c r="D178" s="39" t="s">
        <v>228</v>
      </c>
      <c r="E178" s="40">
        <v>4500</v>
      </c>
      <c r="F178" s="40"/>
      <c r="G178" s="40">
        <v>4.5</v>
      </c>
      <c r="H178" s="40">
        <v>5.3</v>
      </c>
      <c r="I178" s="40" t="s">
        <v>21</v>
      </c>
      <c r="J178" s="56">
        <v>3599.9999999999991</v>
      </c>
      <c r="K178" s="41">
        <v>0</v>
      </c>
      <c r="L178" s="55">
        <v>3599.9999999999991</v>
      </c>
    </row>
    <row r="179" spans="1:12">
      <c r="A179" s="37">
        <v>43340</v>
      </c>
      <c r="B179" s="38" t="s">
        <v>156</v>
      </c>
      <c r="C179" s="39">
        <v>660</v>
      </c>
      <c r="D179" s="39" t="s">
        <v>228</v>
      </c>
      <c r="E179" s="40">
        <v>1500</v>
      </c>
      <c r="F179" s="40"/>
      <c r="G179" s="40">
        <v>7.5</v>
      </c>
      <c r="H179" s="40">
        <v>6</v>
      </c>
      <c r="I179" s="40" t="s">
        <v>21</v>
      </c>
      <c r="J179" s="56">
        <v>-2250</v>
      </c>
      <c r="K179" s="41">
        <v>0</v>
      </c>
      <c r="L179" s="55">
        <v>-2250</v>
      </c>
    </row>
    <row r="180" spans="1:12">
      <c r="A180" s="37">
        <v>43339</v>
      </c>
      <c r="B180" s="38" t="s">
        <v>148</v>
      </c>
      <c r="C180" s="39">
        <v>1280</v>
      </c>
      <c r="D180" s="39" t="s">
        <v>228</v>
      </c>
      <c r="E180" s="40">
        <v>1000</v>
      </c>
      <c r="F180" s="40"/>
      <c r="G180" s="40">
        <v>18.2</v>
      </c>
      <c r="H180" s="40">
        <v>23</v>
      </c>
      <c r="I180" s="40">
        <v>30</v>
      </c>
      <c r="J180" s="56">
        <v>4800.0000000000009</v>
      </c>
      <c r="K180" s="41">
        <v>7000</v>
      </c>
      <c r="L180" s="55">
        <v>11800</v>
      </c>
    </row>
    <row r="181" spans="1:12">
      <c r="A181" s="37">
        <v>43333</v>
      </c>
      <c r="B181" s="38" t="s">
        <v>148</v>
      </c>
      <c r="C181" s="39">
        <v>1240</v>
      </c>
      <c r="D181" s="39" t="s">
        <v>228</v>
      </c>
      <c r="E181" s="40">
        <v>1000</v>
      </c>
      <c r="F181" s="40"/>
      <c r="G181" s="40">
        <v>23</v>
      </c>
      <c r="H181" s="40">
        <v>22</v>
      </c>
      <c r="I181" s="40" t="s">
        <v>21</v>
      </c>
      <c r="J181" s="56">
        <v>-1000</v>
      </c>
      <c r="K181" s="41">
        <v>0</v>
      </c>
      <c r="L181" s="55">
        <v>-1000</v>
      </c>
    </row>
    <row r="182" spans="1:12">
      <c r="A182" s="37">
        <v>43332</v>
      </c>
      <c r="B182" s="38" t="s">
        <v>232</v>
      </c>
      <c r="C182" s="39">
        <v>340</v>
      </c>
      <c r="D182" s="39" t="s">
        <v>228</v>
      </c>
      <c r="E182" s="40">
        <v>3000</v>
      </c>
      <c r="F182" s="40"/>
      <c r="G182" s="40">
        <v>6.25</v>
      </c>
      <c r="H182" s="40">
        <v>7.25</v>
      </c>
      <c r="I182" s="40">
        <v>8</v>
      </c>
      <c r="J182" s="56">
        <v>3000</v>
      </c>
      <c r="K182" s="41">
        <v>2250</v>
      </c>
      <c r="L182" s="55">
        <v>5250</v>
      </c>
    </row>
    <row r="183" spans="1:12">
      <c r="A183" s="37">
        <v>43329</v>
      </c>
      <c r="B183" s="38" t="s">
        <v>201</v>
      </c>
      <c r="C183" s="39">
        <v>860</v>
      </c>
      <c r="D183" s="39" t="s">
        <v>228</v>
      </c>
      <c r="E183" s="40">
        <v>800</v>
      </c>
      <c r="F183" s="40"/>
      <c r="G183" s="40">
        <v>31</v>
      </c>
      <c r="H183" s="40">
        <v>34</v>
      </c>
      <c r="I183" s="40" t="s">
        <v>21</v>
      </c>
      <c r="J183" s="56">
        <v>2400</v>
      </c>
      <c r="K183" s="41">
        <v>0</v>
      </c>
      <c r="L183" s="55">
        <v>2400</v>
      </c>
    </row>
    <row r="184" spans="1:12">
      <c r="A184" s="37">
        <v>43328</v>
      </c>
      <c r="B184" s="38" t="s">
        <v>165</v>
      </c>
      <c r="C184" s="39">
        <v>300</v>
      </c>
      <c r="D184" s="39" t="s">
        <v>228</v>
      </c>
      <c r="E184" s="40">
        <v>4000</v>
      </c>
      <c r="F184" s="40"/>
      <c r="G184" s="40">
        <v>5.75</v>
      </c>
      <c r="H184" s="40">
        <v>6.5</v>
      </c>
      <c r="I184" s="40" t="s">
        <v>21</v>
      </c>
      <c r="J184" s="56">
        <v>3000</v>
      </c>
      <c r="K184" s="41">
        <v>0</v>
      </c>
      <c r="L184" s="55">
        <v>3000</v>
      </c>
    </row>
    <row r="185" spans="1:12">
      <c r="A185" s="37">
        <v>43326</v>
      </c>
      <c r="B185" s="38" t="s">
        <v>82</v>
      </c>
      <c r="C185" s="39">
        <v>1020</v>
      </c>
      <c r="D185" s="39" t="s">
        <v>228</v>
      </c>
      <c r="E185" s="40">
        <v>1100</v>
      </c>
      <c r="F185" s="40"/>
      <c r="G185" s="40">
        <v>16</v>
      </c>
      <c r="H185" s="40">
        <v>16</v>
      </c>
      <c r="I185" s="40" t="s">
        <v>21</v>
      </c>
      <c r="J185" s="56">
        <v>0</v>
      </c>
      <c r="K185" s="41">
        <v>0</v>
      </c>
      <c r="L185" s="55">
        <v>0</v>
      </c>
    </row>
    <row r="186" spans="1:12">
      <c r="A186" s="37">
        <v>43325</v>
      </c>
      <c r="B186" s="38" t="s">
        <v>139</v>
      </c>
      <c r="C186" s="39">
        <v>1000</v>
      </c>
      <c r="D186" s="39" t="s">
        <v>228</v>
      </c>
      <c r="E186" s="40">
        <v>1200</v>
      </c>
      <c r="F186" s="40"/>
      <c r="G186" s="40">
        <v>21</v>
      </c>
      <c r="H186" s="40">
        <v>22.5</v>
      </c>
      <c r="I186" s="40" t="s">
        <v>21</v>
      </c>
      <c r="J186" s="56">
        <v>1800</v>
      </c>
      <c r="K186" s="41">
        <v>0</v>
      </c>
      <c r="L186" s="55">
        <v>1800</v>
      </c>
    </row>
    <row r="187" spans="1:12">
      <c r="A187" s="37">
        <v>43322</v>
      </c>
      <c r="B187" s="38" t="s">
        <v>217</v>
      </c>
      <c r="C187" s="39">
        <v>960</v>
      </c>
      <c r="D187" s="39" t="s">
        <v>228</v>
      </c>
      <c r="E187" s="40">
        <v>1000</v>
      </c>
      <c r="F187" s="40"/>
      <c r="G187" s="40">
        <v>19.5</v>
      </c>
      <c r="H187" s="40">
        <v>19.5</v>
      </c>
      <c r="I187" s="40" t="s">
        <v>21</v>
      </c>
      <c r="J187" s="56">
        <v>0</v>
      </c>
      <c r="K187" s="41">
        <v>0</v>
      </c>
      <c r="L187" s="55">
        <v>0</v>
      </c>
    </row>
    <row r="188" spans="1:12">
      <c r="A188" s="37">
        <v>43321</v>
      </c>
      <c r="B188" s="38" t="s">
        <v>232</v>
      </c>
      <c r="C188" s="39">
        <v>350</v>
      </c>
      <c r="D188" s="39" t="s">
        <v>228</v>
      </c>
      <c r="E188" s="40">
        <v>3000</v>
      </c>
      <c r="F188" s="40"/>
      <c r="G188" s="40">
        <v>6.7</v>
      </c>
      <c r="H188" s="40">
        <v>7.65</v>
      </c>
      <c r="I188" s="40" t="s">
        <v>21</v>
      </c>
      <c r="J188" s="56">
        <v>2850.0000000000005</v>
      </c>
      <c r="K188" s="41">
        <v>0</v>
      </c>
      <c r="L188" s="55">
        <v>2850.0000000000005</v>
      </c>
    </row>
    <row r="189" spans="1:12">
      <c r="A189" s="37">
        <v>43319</v>
      </c>
      <c r="B189" s="38" t="s">
        <v>204</v>
      </c>
      <c r="C189" s="39">
        <v>185</v>
      </c>
      <c r="D189" s="39" t="s">
        <v>231</v>
      </c>
      <c r="E189" s="40">
        <v>2500</v>
      </c>
      <c r="F189" s="40"/>
      <c r="G189" s="40">
        <v>8.25</v>
      </c>
      <c r="H189" s="40">
        <v>8.25</v>
      </c>
      <c r="I189" s="40" t="s">
        <v>21</v>
      </c>
      <c r="J189" s="56">
        <v>0</v>
      </c>
      <c r="K189" s="41">
        <v>0</v>
      </c>
      <c r="L189" s="55">
        <v>0</v>
      </c>
    </row>
    <row r="190" spans="1:12">
      <c r="A190" s="37">
        <v>43318</v>
      </c>
      <c r="B190" s="38" t="s">
        <v>174</v>
      </c>
      <c r="C190" s="39">
        <v>280</v>
      </c>
      <c r="D190" s="39" t="s">
        <v>231</v>
      </c>
      <c r="E190" s="40">
        <v>3000</v>
      </c>
      <c r="F190" s="40"/>
      <c r="G190" s="40">
        <v>11.2</v>
      </c>
      <c r="H190" s="40">
        <v>12.5</v>
      </c>
      <c r="I190" s="40" t="s">
        <v>21</v>
      </c>
      <c r="J190" s="56">
        <v>3900.0000000000023</v>
      </c>
      <c r="K190" s="41">
        <v>0</v>
      </c>
      <c r="L190" s="55">
        <v>3900.0000000000023</v>
      </c>
    </row>
    <row r="191" spans="1:12">
      <c r="A191" s="37">
        <v>43314</v>
      </c>
      <c r="B191" s="38" t="s">
        <v>211</v>
      </c>
      <c r="C191" s="39">
        <v>120</v>
      </c>
      <c r="D191" s="39" t="s">
        <v>228</v>
      </c>
      <c r="E191" s="40">
        <v>4000</v>
      </c>
      <c r="F191" s="40"/>
      <c r="G191" s="40">
        <v>5.5</v>
      </c>
      <c r="H191" s="40">
        <v>6.1</v>
      </c>
      <c r="I191" s="40" t="s">
        <v>21</v>
      </c>
      <c r="J191" s="56">
        <v>2399.9999999999986</v>
      </c>
      <c r="K191" s="41">
        <v>0</v>
      </c>
      <c r="L191" s="55">
        <v>2399.9999999999986</v>
      </c>
    </row>
    <row r="192" spans="1:12">
      <c r="A192" s="37">
        <v>43307</v>
      </c>
      <c r="B192" s="38" t="s">
        <v>68</v>
      </c>
      <c r="C192" s="39">
        <v>530</v>
      </c>
      <c r="D192" s="39" t="s">
        <v>228</v>
      </c>
      <c r="E192" s="40">
        <v>1250</v>
      </c>
      <c r="F192" s="40"/>
      <c r="G192" s="40">
        <v>18.5</v>
      </c>
      <c r="H192" s="40">
        <v>21</v>
      </c>
      <c r="I192" s="40">
        <v>23.5</v>
      </c>
      <c r="J192" s="56">
        <v>3125</v>
      </c>
      <c r="K192" s="41">
        <v>3125</v>
      </c>
      <c r="L192" s="55">
        <v>6250</v>
      </c>
    </row>
    <row r="193" spans="1:12">
      <c r="A193" s="37">
        <v>43306</v>
      </c>
      <c r="B193" s="38" t="s">
        <v>233</v>
      </c>
      <c r="C193" s="39">
        <v>300</v>
      </c>
      <c r="D193" s="39" t="s">
        <v>228</v>
      </c>
      <c r="E193" s="40">
        <v>1600</v>
      </c>
      <c r="F193" s="40"/>
      <c r="G193" s="40">
        <v>6.75</v>
      </c>
      <c r="H193" s="40">
        <v>4</v>
      </c>
      <c r="I193" s="40" t="s">
        <v>21</v>
      </c>
      <c r="J193" s="56">
        <v>-4400</v>
      </c>
      <c r="K193" s="55">
        <v>0</v>
      </c>
      <c r="L193" s="55">
        <v>-4400</v>
      </c>
    </row>
    <row r="194" spans="1:12">
      <c r="A194" s="37">
        <v>43305</v>
      </c>
      <c r="B194" s="38" t="s">
        <v>69</v>
      </c>
      <c r="C194" s="39">
        <v>1200</v>
      </c>
      <c r="D194" s="39" t="s">
        <v>228</v>
      </c>
      <c r="E194" s="40">
        <v>750</v>
      </c>
      <c r="F194" s="40"/>
      <c r="G194" s="40">
        <v>9</v>
      </c>
      <c r="H194" s="40">
        <v>13</v>
      </c>
      <c r="I194" s="40">
        <v>20</v>
      </c>
      <c r="J194" s="56">
        <v>3000</v>
      </c>
      <c r="K194" s="41">
        <v>5250</v>
      </c>
      <c r="L194" s="55">
        <v>8250</v>
      </c>
    </row>
    <row r="195" spans="1:12">
      <c r="A195" s="37">
        <v>43304</v>
      </c>
      <c r="B195" s="38" t="s">
        <v>222</v>
      </c>
      <c r="C195" s="39">
        <v>250</v>
      </c>
      <c r="D195" s="39" t="s">
        <v>228</v>
      </c>
      <c r="E195" s="40">
        <v>1500</v>
      </c>
      <c r="F195" s="40"/>
      <c r="G195" s="40">
        <v>8.5</v>
      </c>
      <c r="H195" s="40">
        <v>10.25</v>
      </c>
      <c r="I195" s="40" t="s">
        <v>21</v>
      </c>
      <c r="J195" s="56">
        <v>2625</v>
      </c>
      <c r="K195" s="55">
        <v>0</v>
      </c>
      <c r="L195" s="55">
        <v>2625</v>
      </c>
    </row>
    <row r="196" spans="1:12">
      <c r="A196" s="37">
        <v>43301</v>
      </c>
      <c r="B196" s="38" t="s">
        <v>165</v>
      </c>
      <c r="C196" s="39">
        <v>265</v>
      </c>
      <c r="D196" s="39" t="s">
        <v>228</v>
      </c>
      <c r="E196" s="40">
        <v>4000</v>
      </c>
      <c r="F196" s="40"/>
      <c r="G196" s="40">
        <v>3.9</v>
      </c>
      <c r="H196" s="40">
        <v>4.5999999999999996</v>
      </c>
      <c r="I196" s="40">
        <v>5.0999999999999996</v>
      </c>
      <c r="J196" s="56">
        <v>2799.9999999999991</v>
      </c>
      <c r="K196" s="55">
        <v>2000</v>
      </c>
      <c r="L196" s="55">
        <v>4799.9999999999991</v>
      </c>
    </row>
    <row r="197" spans="1:12">
      <c r="A197" s="37">
        <v>43300</v>
      </c>
      <c r="B197" s="38" t="s">
        <v>234</v>
      </c>
      <c r="C197" s="39">
        <v>1000</v>
      </c>
      <c r="D197" s="39" t="s">
        <v>231</v>
      </c>
      <c r="E197" s="40">
        <v>3500</v>
      </c>
      <c r="F197" s="40"/>
      <c r="G197" s="40">
        <v>4.25</v>
      </c>
      <c r="H197" s="40">
        <v>5</v>
      </c>
      <c r="I197" s="40" t="s">
        <v>21</v>
      </c>
      <c r="J197" s="56">
        <v>2625</v>
      </c>
      <c r="K197" s="55">
        <v>0</v>
      </c>
      <c r="L197" s="41">
        <v>2625</v>
      </c>
    </row>
    <row r="198" spans="1:12">
      <c r="A198" s="37">
        <v>43299</v>
      </c>
      <c r="B198" s="38" t="s">
        <v>150</v>
      </c>
      <c r="C198" s="39">
        <v>2000</v>
      </c>
      <c r="D198" s="39" t="s">
        <v>228</v>
      </c>
      <c r="E198" s="40">
        <v>500</v>
      </c>
      <c r="F198" s="40"/>
      <c r="G198" s="40">
        <v>30</v>
      </c>
      <c r="H198" s="40">
        <v>24</v>
      </c>
      <c r="I198" s="40" t="s">
        <v>21</v>
      </c>
      <c r="J198" s="56">
        <v>-3000</v>
      </c>
      <c r="K198" s="55">
        <v>0</v>
      </c>
      <c r="L198" s="41">
        <v>-3000</v>
      </c>
    </row>
    <row r="199" spans="1:12">
      <c r="A199" s="37">
        <v>43298</v>
      </c>
      <c r="B199" s="38" t="s">
        <v>68</v>
      </c>
      <c r="C199" s="39">
        <v>470</v>
      </c>
      <c r="D199" s="39" t="s">
        <v>228</v>
      </c>
      <c r="E199" s="40">
        <v>1250</v>
      </c>
      <c r="F199" s="40"/>
      <c r="G199" s="40">
        <v>17</v>
      </c>
      <c r="H199" s="40">
        <v>19.45</v>
      </c>
      <c r="I199" s="40" t="s">
        <v>21</v>
      </c>
      <c r="J199" s="56">
        <v>3062.4999999999991</v>
      </c>
      <c r="K199" s="55">
        <v>0</v>
      </c>
      <c r="L199" s="41">
        <v>3062.4999999999991</v>
      </c>
    </row>
    <row r="200" spans="1:12">
      <c r="A200" s="37">
        <v>43297</v>
      </c>
      <c r="B200" s="38" t="s">
        <v>235</v>
      </c>
      <c r="C200" s="39">
        <v>1600</v>
      </c>
      <c r="D200" s="39" t="s">
        <v>231</v>
      </c>
      <c r="E200" s="40">
        <v>500</v>
      </c>
      <c r="F200" s="40"/>
      <c r="G200" s="40">
        <v>47</v>
      </c>
      <c r="H200" s="40">
        <v>53</v>
      </c>
      <c r="I200" s="40">
        <v>59</v>
      </c>
      <c r="J200" s="56">
        <v>3000</v>
      </c>
      <c r="K200" s="55">
        <v>3000</v>
      </c>
      <c r="L200" s="41">
        <v>6000</v>
      </c>
    </row>
    <row r="201" spans="1:12">
      <c r="A201" s="37">
        <v>43294</v>
      </c>
      <c r="B201" s="38" t="s">
        <v>234</v>
      </c>
      <c r="C201" s="39">
        <v>110</v>
      </c>
      <c r="D201" s="39" t="s">
        <v>231</v>
      </c>
      <c r="E201" s="40">
        <v>3500</v>
      </c>
      <c r="F201" s="40"/>
      <c r="G201" s="40">
        <v>5.75</v>
      </c>
      <c r="H201" s="40">
        <v>6.6</v>
      </c>
      <c r="I201" s="40">
        <v>7</v>
      </c>
      <c r="J201" s="56">
        <v>2974.9999999999986</v>
      </c>
      <c r="K201" s="55">
        <v>1400.0000000000011</v>
      </c>
      <c r="L201" s="41">
        <v>4375</v>
      </c>
    </row>
    <row r="202" spans="1:12">
      <c r="A202" s="37">
        <v>43293</v>
      </c>
      <c r="B202" s="38" t="s">
        <v>109</v>
      </c>
      <c r="C202" s="39">
        <v>2450</v>
      </c>
      <c r="D202" s="39" t="s">
        <v>228</v>
      </c>
      <c r="E202" s="40">
        <v>500</v>
      </c>
      <c r="F202" s="40"/>
      <c r="G202" s="40">
        <v>52</v>
      </c>
      <c r="H202" s="40">
        <v>60</v>
      </c>
      <c r="I202" s="40">
        <v>0</v>
      </c>
      <c r="J202" s="56">
        <v>4000</v>
      </c>
      <c r="K202" s="41">
        <v>0</v>
      </c>
      <c r="L202" s="41">
        <v>4000</v>
      </c>
    </row>
    <row r="203" spans="1:12">
      <c r="A203" s="37">
        <v>43292</v>
      </c>
      <c r="B203" s="38" t="s">
        <v>236</v>
      </c>
      <c r="C203" s="39">
        <v>620</v>
      </c>
      <c r="D203" s="39" t="s">
        <v>231</v>
      </c>
      <c r="E203" s="40">
        <v>1200</v>
      </c>
      <c r="F203" s="40"/>
      <c r="G203" s="40">
        <v>20.5</v>
      </c>
      <c r="H203" s="40">
        <v>23</v>
      </c>
      <c r="I203" s="40">
        <v>26</v>
      </c>
      <c r="J203" s="56">
        <v>3000</v>
      </c>
      <c r="K203" s="41">
        <v>3600</v>
      </c>
      <c r="L203" s="41">
        <v>6600</v>
      </c>
    </row>
    <row r="204" spans="1:12">
      <c r="A204" s="37">
        <v>43291</v>
      </c>
      <c r="B204" s="49" t="s">
        <v>117</v>
      </c>
      <c r="C204" s="50">
        <v>1360</v>
      </c>
      <c r="D204" s="50" t="s">
        <v>228</v>
      </c>
      <c r="E204" s="51">
        <v>600</v>
      </c>
      <c r="F204" s="51"/>
      <c r="G204" s="51">
        <v>37</v>
      </c>
      <c r="H204" s="51">
        <v>38.5</v>
      </c>
      <c r="I204" s="51" t="s">
        <v>21</v>
      </c>
      <c r="J204" s="54">
        <v>900</v>
      </c>
      <c r="K204" s="55">
        <v>0</v>
      </c>
      <c r="L204" s="55">
        <v>900</v>
      </c>
    </row>
    <row r="205" spans="1:12">
      <c r="A205" s="37">
        <v>43290</v>
      </c>
      <c r="B205" s="49" t="s">
        <v>237</v>
      </c>
      <c r="C205" s="50">
        <v>400</v>
      </c>
      <c r="D205" s="50" t="s">
        <v>228</v>
      </c>
      <c r="E205" s="51">
        <v>1300</v>
      </c>
      <c r="F205" s="51"/>
      <c r="G205" s="51">
        <v>16</v>
      </c>
      <c r="H205" s="51">
        <v>18.5</v>
      </c>
      <c r="I205" s="51">
        <v>21</v>
      </c>
      <c r="J205" s="54">
        <v>3250</v>
      </c>
      <c r="K205" s="55">
        <v>3250</v>
      </c>
      <c r="L205" s="55">
        <v>6500</v>
      </c>
    </row>
    <row r="206" spans="1:12">
      <c r="A206" s="37">
        <v>43287</v>
      </c>
      <c r="B206" s="49" t="s">
        <v>131</v>
      </c>
      <c r="C206" s="50">
        <v>105</v>
      </c>
      <c r="D206" s="50" t="s">
        <v>228</v>
      </c>
      <c r="E206" s="51">
        <v>6000</v>
      </c>
      <c r="F206" s="51"/>
      <c r="G206" s="51">
        <v>3</v>
      </c>
      <c r="H206" s="51">
        <v>3.6</v>
      </c>
      <c r="I206" s="51">
        <v>4.0999999999999996</v>
      </c>
      <c r="J206" s="54">
        <v>3600.0000000000005</v>
      </c>
      <c r="K206" s="55">
        <v>0</v>
      </c>
      <c r="L206" s="55">
        <v>3600.0000000000005</v>
      </c>
    </row>
    <row r="207" spans="1:12">
      <c r="A207" s="37">
        <v>43286</v>
      </c>
      <c r="B207" s="49" t="s">
        <v>238</v>
      </c>
      <c r="C207" s="50">
        <v>340</v>
      </c>
      <c r="D207" s="50" t="s">
        <v>228</v>
      </c>
      <c r="E207" s="51">
        <v>1750</v>
      </c>
      <c r="F207" s="51"/>
      <c r="G207" s="51">
        <v>14.25</v>
      </c>
      <c r="H207" s="51">
        <v>16</v>
      </c>
      <c r="I207" s="51">
        <v>18</v>
      </c>
      <c r="J207" s="54">
        <v>3062.5</v>
      </c>
      <c r="K207" s="55">
        <v>0</v>
      </c>
      <c r="L207" s="55">
        <v>3062.5</v>
      </c>
    </row>
    <row r="208" spans="1:12">
      <c r="A208" s="37">
        <v>43285</v>
      </c>
      <c r="B208" s="49" t="s">
        <v>239</v>
      </c>
      <c r="C208" s="50">
        <v>2300</v>
      </c>
      <c r="D208" s="50" t="s">
        <v>228</v>
      </c>
      <c r="E208" s="51">
        <v>250</v>
      </c>
      <c r="F208" s="51"/>
      <c r="G208" s="51">
        <v>92</v>
      </c>
      <c r="H208" s="51">
        <v>92</v>
      </c>
      <c r="I208" s="51">
        <v>0</v>
      </c>
      <c r="J208" s="54">
        <v>0</v>
      </c>
      <c r="K208" s="55">
        <v>0</v>
      </c>
      <c r="L208" s="55">
        <v>0</v>
      </c>
    </row>
    <row r="209" spans="1:12">
      <c r="A209" s="37">
        <v>43283</v>
      </c>
      <c r="B209" s="49" t="s">
        <v>240</v>
      </c>
      <c r="C209" s="50">
        <v>1100</v>
      </c>
      <c r="D209" s="50" t="s">
        <v>228</v>
      </c>
      <c r="E209" s="51">
        <v>750</v>
      </c>
      <c r="F209" s="51"/>
      <c r="G209" s="51">
        <v>47</v>
      </c>
      <c r="H209" s="51">
        <v>52</v>
      </c>
      <c r="I209" s="51">
        <v>0</v>
      </c>
      <c r="J209" s="54">
        <v>3750</v>
      </c>
      <c r="K209" s="55">
        <v>0</v>
      </c>
      <c r="L209" s="55">
        <v>3750</v>
      </c>
    </row>
    <row r="210" spans="1:12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</row>
    <row r="211" spans="1:12">
      <c r="A211" s="37">
        <v>43279</v>
      </c>
      <c r="B211" s="49" t="s">
        <v>241</v>
      </c>
      <c r="C211" s="50">
        <v>65</v>
      </c>
      <c r="D211" s="50" t="s">
        <v>228</v>
      </c>
      <c r="E211" s="51">
        <v>8000</v>
      </c>
      <c r="F211" s="51"/>
      <c r="G211" s="51">
        <v>2.7</v>
      </c>
      <c r="H211" s="51">
        <v>3.15</v>
      </c>
      <c r="I211" s="51">
        <v>0</v>
      </c>
      <c r="J211" s="54">
        <v>3599.9999999999977</v>
      </c>
      <c r="K211" s="55">
        <v>0</v>
      </c>
      <c r="L211" s="55">
        <v>3599.9999999999977</v>
      </c>
    </row>
    <row r="212" spans="1:12">
      <c r="A212" s="37">
        <v>43278</v>
      </c>
      <c r="B212" s="38" t="s">
        <v>158</v>
      </c>
      <c r="C212" s="39">
        <v>780</v>
      </c>
      <c r="D212" s="39" t="s">
        <v>231</v>
      </c>
      <c r="E212" s="40">
        <v>1000</v>
      </c>
      <c r="F212" s="40"/>
      <c r="G212" s="40">
        <v>26</v>
      </c>
      <c r="H212" s="40">
        <v>29</v>
      </c>
      <c r="I212" s="40">
        <v>0</v>
      </c>
      <c r="J212" s="56">
        <v>3000</v>
      </c>
      <c r="K212" s="55">
        <v>0</v>
      </c>
      <c r="L212" s="41">
        <v>3000</v>
      </c>
    </row>
    <row r="213" spans="1:12">
      <c r="A213" s="37">
        <v>43278</v>
      </c>
      <c r="B213" s="38" t="s">
        <v>242</v>
      </c>
      <c r="C213" s="39">
        <v>75</v>
      </c>
      <c r="D213" s="39" t="s">
        <v>231</v>
      </c>
      <c r="E213" s="40">
        <v>8000</v>
      </c>
      <c r="F213" s="40"/>
      <c r="G213" s="40">
        <v>3.8</v>
      </c>
      <c r="H213" s="40">
        <v>4.4000000000000004</v>
      </c>
      <c r="I213" s="40">
        <v>0</v>
      </c>
      <c r="J213" s="56">
        <v>4800.0000000000045</v>
      </c>
      <c r="K213" s="55">
        <v>0</v>
      </c>
      <c r="L213" s="41">
        <v>4800.0000000000045</v>
      </c>
    </row>
    <row r="214" spans="1:12">
      <c r="A214" s="37">
        <v>43273</v>
      </c>
      <c r="B214" s="38" t="s">
        <v>217</v>
      </c>
      <c r="C214" s="39">
        <v>900</v>
      </c>
      <c r="D214" s="39" t="s">
        <v>228</v>
      </c>
      <c r="E214" s="51">
        <v>1000</v>
      </c>
      <c r="F214" s="51"/>
      <c r="G214" s="51">
        <v>15</v>
      </c>
      <c r="H214" s="51">
        <v>18</v>
      </c>
      <c r="I214" s="51">
        <v>0</v>
      </c>
      <c r="J214" s="54">
        <v>3000</v>
      </c>
      <c r="K214" s="55">
        <v>0</v>
      </c>
      <c r="L214" s="41">
        <v>3000</v>
      </c>
    </row>
    <row r="215" spans="1:12">
      <c r="A215" s="37">
        <v>43272</v>
      </c>
      <c r="B215" s="38" t="s">
        <v>243</v>
      </c>
      <c r="C215" s="39">
        <v>70</v>
      </c>
      <c r="D215" s="39" t="s">
        <v>228</v>
      </c>
      <c r="E215" s="40">
        <v>12000</v>
      </c>
      <c r="F215" s="40"/>
      <c r="G215" s="40">
        <v>4.75</v>
      </c>
      <c r="H215" s="40">
        <v>5</v>
      </c>
      <c r="I215" s="40">
        <v>0</v>
      </c>
      <c r="J215" s="56">
        <v>3000</v>
      </c>
      <c r="K215" s="55">
        <v>0</v>
      </c>
      <c r="L215" s="41">
        <v>3000</v>
      </c>
    </row>
    <row r="216" spans="1:12">
      <c r="A216" s="37">
        <v>43271</v>
      </c>
      <c r="B216" s="38" t="s">
        <v>244</v>
      </c>
      <c r="C216" s="39">
        <v>220</v>
      </c>
      <c r="D216" s="39" t="s">
        <v>228</v>
      </c>
      <c r="E216" s="40">
        <v>2250</v>
      </c>
      <c r="F216" s="40"/>
      <c r="G216" s="40">
        <v>6.75</v>
      </c>
      <c r="H216" s="40">
        <v>8</v>
      </c>
      <c r="I216" s="40">
        <v>10</v>
      </c>
      <c r="J216" s="56">
        <v>2812.5</v>
      </c>
      <c r="K216" s="55">
        <v>4500</v>
      </c>
      <c r="L216" s="41">
        <v>7312.5</v>
      </c>
    </row>
    <row r="217" spans="1:12">
      <c r="A217" s="37">
        <v>43271</v>
      </c>
      <c r="B217" s="38" t="s">
        <v>243</v>
      </c>
      <c r="C217" s="39">
        <v>70</v>
      </c>
      <c r="D217" s="39" t="s">
        <v>228</v>
      </c>
      <c r="E217" s="40">
        <v>12000</v>
      </c>
      <c r="F217" s="40"/>
      <c r="G217" s="40">
        <v>3.75</v>
      </c>
      <c r="H217" s="40">
        <v>4.0999999999999996</v>
      </c>
      <c r="I217" s="40">
        <v>0</v>
      </c>
      <c r="J217" s="56">
        <v>4199.9999999999955</v>
      </c>
      <c r="K217" s="55">
        <v>0</v>
      </c>
      <c r="L217" s="41">
        <v>4199.9999999999955</v>
      </c>
    </row>
    <row r="218" spans="1:12">
      <c r="A218" s="37">
        <v>43266</v>
      </c>
      <c r="B218" s="49" t="s">
        <v>138</v>
      </c>
      <c r="C218" s="50">
        <v>700</v>
      </c>
      <c r="D218" s="50" t="s">
        <v>228</v>
      </c>
      <c r="E218" s="51">
        <v>1200</v>
      </c>
      <c r="F218" s="51"/>
      <c r="G218" s="51">
        <v>15</v>
      </c>
      <c r="H218" s="51">
        <v>17</v>
      </c>
      <c r="I218" s="51">
        <v>19</v>
      </c>
      <c r="J218" s="54">
        <v>2400</v>
      </c>
      <c r="K218" s="55">
        <v>2400</v>
      </c>
      <c r="L218" s="55">
        <v>4800</v>
      </c>
    </row>
    <row r="219" spans="1:12">
      <c r="A219" s="37">
        <v>43266</v>
      </c>
      <c r="B219" s="49" t="s">
        <v>63</v>
      </c>
      <c r="C219" s="50">
        <v>1120</v>
      </c>
      <c r="D219" s="50" t="s">
        <v>228</v>
      </c>
      <c r="E219" s="51">
        <v>800</v>
      </c>
      <c r="F219" s="51"/>
      <c r="G219" s="51">
        <v>26</v>
      </c>
      <c r="H219" s="51">
        <v>30</v>
      </c>
      <c r="I219" s="51">
        <v>0</v>
      </c>
      <c r="J219" s="54">
        <v>3200</v>
      </c>
      <c r="K219" s="55">
        <v>0</v>
      </c>
      <c r="L219" s="55">
        <v>3200</v>
      </c>
    </row>
    <row r="220" spans="1:12">
      <c r="A220" s="37">
        <v>43265</v>
      </c>
      <c r="B220" s="49" t="s">
        <v>245</v>
      </c>
      <c r="C220" s="50">
        <v>360</v>
      </c>
      <c r="D220" s="50" t="s">
        <v>228</v>
      </c>
      <c r="E220" s="51">
        <v>600</v>
      </c>
      <c r="F220" s="51"/>
      <c r="G220" s="51">
        <v>24</v>
      </c>
      <c r="H220" s="51">
        <v>30</v>
      </c>
      <c r="I220" s="51">
        <v>36</v>
      </c>
      <c r="J220" s="54">
        <v>3600</v>
      </c>
      <c r="K220" s="55">
        <v>3600</v>
      </c>
      <c r="L220" s="55">
        <v>7200</v>
      </c>
    </row>
    <row r="221" spans="1:12">
      <c r="A221" s="37">
        <v>43265</v>
      </c>
      <c r="B221" s="49" t="s">
        <v>246</v>
      </c>
      <c r="C221" s="50">
        <v>540</v>
      </c>
      <c r="D221" s="50" t="s">
        <v>228</v>
      </c>
      <c r="E221" s="51">
        <v>1000</v>
      </c>
      <c r="F221" s="51"/>
      <c r="G221" s="51">
        <v>7</v>
      </c>
      <c r="H221" s="51">
        <v>8.5</v>
      </c>
      <c r="I221" s="51">
        <v>10.5</v>
      </c>
      <c r="J221" s="54">
        <v>1500</v>
      </c>
      <c r="K221" s="55">
        <v>2000</v>
      </c>
      <c r="L221" s="55">
        <v>3500</v>
      </c>
    </row>
    <row r="222" spans="1:12">
      <c r="A222" s="37">
        <v>43264</v>
      </c>
      <c r="B222" s="49" t="s">
        <v>247</v>
      </c>
      <c r="C222" s="50">
        <v>300</v>
      </c>
      <c r="D222" s="50" t="s">
        <v>228</v>
      </c>
      <c r="E222" s="51">
        <v>1500</v>
      </c>
      <c r="F222" s="51"/>
      <c r="G222" s="51">
        <v>14.75</v>
      </c>
      <c r="H222" s="51">
        <v>15.75</v>
      </c>
      <c r="I222" s="51">
        <v>17.25</v>
      </c>
      <c r="J222" s="54">
        <v>1500</v>
      </c>
      <c r="K222" s="55">
        <v>0</v>
      </c>
      <c r="L222" s="55">
        <v>1500</v>
      </c>
    </row>
    <row r="223" spans="1:12">
      <c r="A223" s="37">
        <v>43263</v>
      </c>
      <c r="B223" s="38" t="s">
        <v>248</v>
      </c>
      <c r="C223" s="39">
        <v>2300</v>
      </c>
      <c r="D223" s="39" t="s">
        <v>228</v>
      </c>
      <c r="E223" s="40">
        <v>500</v>
      </c>
      <c r="F223" s="40"/>
      <c r="G223" s="40">
        <v>34</v>
      </c>
      <c r="H223" s="40">
        <v>37</v>
      </c>
      <c r="I223" s="40">
        <v>41</v>
      </c>
      <c r="J223" s="56">
        <v>1500</v>
      </c>
      <c r="K223" s="41">
        <v>2000</v>
      </c>
      <c r="L223" s="55">
        <v>3500</v>
      </c>
    </row>
    <row r="224" spans="1:12">
      <c r="A224" s="37">
        <v>43262</v>
      </c>
      <c r="B224" s="38" t="s">
        <v>249</v>
      </c>
      <c r="C224" s="39">
        <v>250</v>
      </c>
      <c r="D224" s="39" t="s">
        <v>228</v>
      </c>
      <c r="E224" s="40">
        <v>1750</v>
      </c>
      <c r="F224" s="40"/>
      <c r="G224" s="40">
        <v>7.75</v>
      </c>
      <c r="H224" s="40">
        <v>8.25</v>
      </c>
      <c r="I224" s="40">
        <v>0</v>
      </c>
      <c r="J224" s="56">
        <v>875</v>
      </c>
      <c r="K224" s="41">
        <v>0</v>
      </c>
      <c r="L224" s="55">
        <v>875</v>
      </c>
    </row>
    <row r="225" spans="1:12">
      <c r="A225" s="37">
        <v>43262</v>
      </c>
      <c r="B225" s="38" t="s">
        <v>193</v>
      </c>
      <c r="C225" s="39">
        <v>85</v>
      </c>
      <c r="D225" s="39" t="s">
        <v>228</v>
      </c>
      <c r="E225" s="40">
        <v>6000</v>
      </c>
      <c r="F225" s="40"/>
      <c r="G225" s="40">
        <v>2.6</v>
      </c>
      <c r="H225" s="40">
        <v>2.2999999999999998</v>
      </c>
      <c r="I225" s="51">
        <v>0</v>
      </c>
      <c r="J225" s="54">
        <v>-1800.0000000000016</v>
      </c>
      <c r="K225" s="55">
        <v>0</v>
      </c>
      <c r="L225" s="57">
        <v>-1800.0000000000016</v>
      </c>
    </row>
    <row r="226" spans="1:12">
      <c r="A226" s="37">
        <v>43259</v>
      </c>
      <c r="B226" s="38" t="s">
        <v>250</v>
      </c>
      <c r="C226" s="39">
        <v>250</v>
      </c>
      <c r="D226" s="39" t="s">
        <v>228</v>
      </c>
      <c r="E226" s="40">
        <v>2250</v>
      </c>
      <c r="F226" s="40"/>
      <c r="G226" s="40">
        <v>7.25</v>
      </c>
      <c r="H226" s="40">
        <v>8</v>
      </c>
      <c r="I226" s="40">
        <v>0</v>
      </c>
      <c r="J226" s="56">
        <v>1687.5</v>
      </c>
      <c r="K226" s="41">
        <v>0</v>
      </c>
      <c r="L226" s="55">
        <v>1687.5</v>
      </c>
    </row>
    <row r="227" spans="1:12">
      <c r="A227" s="37">
        <v>43259</v>
      </c>
      <c r="B227" s="38" t="s">
        <v>214</v>
      </c>
      <c r="C227" s="39">
        <v>560</v>
      </c>
      <c r="D227" s="39" t="s">
        <v>228</v>
      </c>
      <c r="E227" s="40">
        <v>800</v>
      </c>
      <c r="F227" s="40"/>
      <c r="G227" s="40">
        <v>16</v>
      </c>
      <c r="H227" s="40">
        <v>18</v>
      </c>
      <c r="I227" s="40">
        <v>21</v>
      </c>
      <c r="J227" s="56">
        <v>1600</v>
      </c>
      <c r="K227" s="41">
        <v>2400</v>
      </c>
      <c r="L227" s="55">
        <v>4000</v>
      </c>
    </row>
    <row r="228" spans="1:12">
      <c r="A228" s="37">
        <v>43259</v>
      </c>
      <c r="B228" s="38" t="s">
        <v>182</v>
      </c>
      <c r="C228" s="39">
        <v>560</v>
      </c>
      <c r="D228" s="39" t="s">
        <v>228</v>
      </c>
      <c r="E228" s="40">
        <v>750</v>
      </c>
      <c r="F228" s="40"/>
      <c r="G228" s="40">
        <v>22</v>
      </c>
      <c r="H228" s="40">
        <v>23</v>
      </c>
      <c r="I228" s="40">
        <v>0</v>
      </c>
      <c r="J228" s="56">
        <v>750</v>
      </c>
      <c r="K228" s="41">
        <v>0</v>
      </c>
      <c r="L228" s="55">
        <v>750</v>
      </c>
    </row>
    <row r="229" spans="1:12">
      <c r="A229" s="48">
        <v>43257</v>
      </c>
      <c r="B229" s="49" t="s">
        <v>192</v>
      </c>
      <c r="C229" s="50">
        <v>800</v>
      </c>
      <c r="D229" s="50" t="s">
        <v>228</v>
      </c>
      <c r="E229" s="51">
        <v>1100</v>
      </c>
      <c r="F229" s="51"/>
      <c r="G229" s="51">
        <v>8.25</v>
      </c>
      <c r="H229" s="51">
        <v>9.25</v>
      </c>
      <c r="I229" s="51">
        <v>0</v>
      </c>
      <c r="J229" s="54">
        <v>1100</v>
      </c>
      <c r="K229" s="55">
        <v>0</v>
      </c>
      <c r="L229" s="55">
        <v>1100</v>
      </c>
    </row>
    <row r="230" spans="1:12">
      <c r="A230" s="48">
        <v>43256</v>
      </c>
      <c r="B230" s="49" t="s">
        <v>251</v>
      </c>
      <c r="C230" s="50">
        <v>420</v>
      </c>
      <c r="D230" s="50" t="s">
        <v>228</v>
      </c>
      <c r="E230" s="51">
        <v>1800</v>
      </c>
      <c r="F230" s="51"/>
      <c r="G230" s="51">
        <v>13.6</v>
      </c>
      <c r="H230" s="51">
        <v>12.6</v>
      </c>
      <c r="I230" s="51">
        <v>0</v>
      </c>
      <c r="J230" s="54">
        <v>-1800</v>
      </c>
      <c r="K230" s="55">
        <v>0</v>
      </c>
      <c r="L230" s="57">
        <v>-1800</v>
      </c>
    </row>
    <row r="231" spans="1:12">
      <c r="A231" s="48">
        <v>43256</v>
      </c>
      <c r="B231" s="49" t="s">
        <v>249</v>
      </c>
      <c r="C231" s="50">
        <v>240</v>
      </c>
      <c r="D231" s="50" t="s">
        <v>252</v>
      </c>
      <c r="E231" s="51">
        <v>1750</v>
      </c>
      <c r="F231" s="51"/>
      <c r="G231" s="51">
        <v>7.3</v>
      </c>
      <c r="H231" s="51">
        <v>7.9</v>
      </c>
      <c r="I231" s="51">
        <v>0</v>
      </c>
      <c r="J231" s="54">
        <v>1050.0000000000009</v>
      </c>
      <c r="K231" s="55">
        <v>0</v>
      </c>
      <c r="L231" s="55">
        <v>1050.0000000000009</v>
      </c>
    </row>
    <row r="232" spans="1:12">
      <c r="A232" s="48">
        <v>43255</v>
      </c>
      <c r="B232" s="49" t="s">
        <v>221</v>
      </c>
      <c r="C232" s="50">
        <v>120</v>
      </c>
      <c r="D232" s="50" t="s">
        <v>228</v>
      </c>
      <c r="E232" s="51">
        <v>8000</v>
      </c>
      <c r="F232" s="51"/>
      <c r="G232" s="51">
        <v>3.9</v>
      </c>
      <c r="H232" s="51">
        <v>4.4000000000000004</v>
      </c>
      <c r="I232" s="51">
        <v>0</v>
      </c>
      <c r="J232" s="54">
        <v>4000.0000000000036</v>
      </c>
      <c r="K232" s="55">
        <v>0</v>
      </c>
      <c r="L232" s="55">
        <v>4000.0000000000036</v>
      </c>
    </row>
    <row r="233" spans="1:12">
      <c r="A233" s="48">
        <v>43255</v>
      </c>
      <c r="B233" s="49" t="s">
        <v>253</v>
      </c>
      <c r="C233" s="50">
        <v>940</v>
      </c>
      <c r="D233" s="50" t="s">
        <v>228</v>
      </c>
      <c r="E233" s="51">
        <v>1000</v>
      </c>
      <c r="F233" s="51"/>
      <c r="G233" s="51">
        <v>20.5</v>
      </c>
      <c r="H233" s="51">
        <v>19</v>
      </c>
      <c r="I233" s="51">
        <v>0</v>
      </c>
      <c r="J233" s="54">
        <v>-1500</v>
      </c>
      <c r="K233" s="55">
        <v>0</v>
      </c>
      <c r="L233" s="57">
        <v>-1500</v>
      </c>
    </row>
    <row r="234" spans="1:12">
      <c r="A234" s="48">
        <v>43252</v>
      </c>
      <c r="B234" s="49" t="s">
        <v>254</v>
      </c>
      <c r="C234" s="50">
        <v>320</v>
      </c>
      <c r="D234" s="50" t="s">
        <v>228</v>
      </c>
      <c r="E234" s="51">
        <v>1575</v>
      </c>
      <c r="F234" s="51"/>
      <c r="G234" s="51">
        <v>11</v>
      </c>
      <c r="H234" s="51">
        <v>12</v>
      </c>
      <c r="I234" s="51">
        <v>0</v>
      </c>
      <c r="J234" s="54">
        <v>1575</v>
      </c>
      <c r="K234" s="55">
        <v>0</v>
      </c>
      <c r="L234" s="55">
        <v>1575</v>
      </c>
    </row>
    <row r="235" spans="1:12">
      <c r="A235" s="48">
        <v>43252</v>
      </c>
      <c r="B235" s="49" t="s">
        <v>253</v>
      </c>
      <c r="C235" s="50">
        <v>940</v>
      </c>
      <c r="D235" s="50" t="s">
        <v>228</v>
      </c>
      <c r="E235" s="51">
        <v>1000</v>
      </c>
      <c r="F235" s="51"/>
      <c r="G235" s="51">
        <v>16.75</v>
      </c>
      <c r="H235" s="51">
        <v>18.25</v>
      </c>
      <c r="I235" s="51">
        <v>20</v>
      </c>
      <c r="J235" s="54">
        <v>1500</v>
      </c>
      <c r="K235" s="55">
        <v>1750</v>
      </c>
      <c r="L235" s="55">
        <v>3250</v>
      </c>
    </row>
    <row r="236" spans="1:12">
      <c r="A236" s="48">
        <v>43252</v>
      </c>
      <c r="B236" s="49" t="s">
        <v>255</v>
      </c>
      <c r="C236" s="50">
        <v>350</v>
      </c>
      <c r="D236" s="50" t="s">
        <v>228</v>
      </c>
      <c r="E236" s="51">
        <v>3000</v>
      </c>
      <c r="F236" s="51"/>
      <c r="G236" s="51">
        <v>6.25</v>
      </c>
      <c r="H236" s="51">
        <v>5.5</v>
      </c>
      <c r="I236" s="51">
        <v>0</v>
      </c>
      <c r="J236" s="54">
        <v>-2250</v>
      </c>
      <c r="K236" s="55">
        <v>0</v>
      </c>
      <c r="L236" s="57">
        <v>-2250</v>
      </c>
    </row>
    <row r="237" spans="1:12">
      <c r="A237" s="42"/>
      <c r="B237" s="43"/>
      <c r="C237" s="44"/>
      <c r="D237" s="44"/>
      <c r="E237" s="45"/>
      <c r="F237" s="45"/>
      <c r="G237" s="45"/>
      <c r="H237" s="45"/>
      <c r="I237" s="45"/>
      <c r="J237" s="47"/>
      <c r="K237" s="46"/>
      <c r="L237" s="46"/>
    </row>
  </sheetData>
  <mergeCells count="2">
    <mergeCell ref="A1:L1"/>
    <mergeCell ref="A2:L2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6"/>
  <sheetViews>
    <sheetView tabSelected="1" workbookViewId="0">
      <selection activeCell="A3" sqref="A3"/>
    </sheetView>
  </sheetViews>
  <sheetFormatPr defaultColWidth="16" defaultRowHeight="16.5" customHeight="1"/>
  <cols>
    <col min="1" max="16384" width="16" style="34"/>
  </cols>
  <sheetData>
    <row r="1" spans="1:10" ht="104.25" customHeight="1">
      <c r="A1" s="119"/>
      <c r="B1" s="119"/>
      <c r="C1" s="119"/>
      <c r="D1" s="119"/>
      <c r="E1" s="119"/>
      <c r="F1" s="119"/>
      <c r="G1" s="119"/>
      <c r="H1" s="119"/>
      <c r="I1" s="119"/>
      <c r="J1" s="119"/>
    </row>
    <row r="2" spans="1:10" ht="24.75" customHeight="1">
      <c r="A2" s="120" t="s">
        <v>372</v>
      </c>
      <c r="B2" s="121"/>
      <c r="C2" s="121"/>
      <c r="D2" s="121"/>
      <c r="E2" s="121"/>
      <c r="F2" s="121"/>
      <c r="G2" s="121"/>
      <c r="H2" s="121"/>
      <c r="I2" s="121"/>
      <c r="J2" s="121"/>
    </row>
    <row r="3" spans="1:10" ht="16.5" customHeight="1">
      <c r="A3" s="18" t="s">
        <v>0</v>
      </c>
      <c r="B3" s="18" t="s">
        <v>1</v>
      </c>
      <c r="C3" s="18" t="s">
        <v>376</v>
      </c>
      <c r="D3" s="18" t="s">
        <v>3</v>
      </c>
      <c r="E3" s="18" t="s">
        <v>4</v>
      </c>
      <c r="F3" s="18" t="s">
        <v>5</v>
      </c>
      <c r="G3" s="18" t="s">
        <v>6</v>
      </c>
      <c r="H3" s="18" t="s">
        <v>314</v>
      </c>
      <c r="I3" s="18" t="s">
        <v>315</v>
      </c>
      <c r="J3" s="18" t="s">
        <v>7</v>
      </c>
    </row>
    <row r="4" spans="1:10" ht="16.5" customHeight="1">
      <c r="A4" s="18"/>
      <c r="B4" s="89"/>
      <c r="C4" s="89"/>
      <c r="D4" s="89"/>
      <c r="E4" s="89"/>
      <c r="F4" s="89"/>
      <c r="G4" s="89"/>
      <c r="H4" s="89"/>
      <c r="I4" s="89"/>
      <c r="J4" s="89"/>
    </row>
    <row r="5" spans="1:10" ht="16.5" customHeight="1">
      <c r="A5" s="110">
        <v>43711</v>
      </c>
      <c r="B5" s="104" t="s">
        <v>385</v>
      </c>
      <c r="C5" s="89">
        <f>250*7</f>
        <v>1750</v>
      </c>
      <c r="D5" s="104" t="s">
        <v>8</v>
      </c>
      <c r="E5" s="89">
        <v>1279</v>
      </c>
      <c r="F5" s="89">
        <v>0</v>
      </c>
      <c r="G5" s="89">
        <v>0</v>
      </c>
      <c r="H5" s="89">
        <v>0</v>
      </c>
      <c r="I5" s="89">
        <v>0</v>
      </c>
      <c r="J5" s="104" t="s">
        <v>383</v>
      </c>
    </row>
    <row r="6" spans="1:10" ht="16.5" customHeight="1">
      <c r="A6" s="110">
        <v>43707</v>
      </c>
      <c r="B6" s="104" t="s">
        <v>373</v>
      </c>
      <c r="C6" s="89">
        <v>700</v>
      </c>
      <c r="D6" s="104" t="s">
        <v>168</v>
      </c>
      <c r="E6" s="89">
        <v>4000</v>
      </c>
      <c r="F6" s="89">
        <v>4050</v>
      </c>
      <c r="G6" s="89">
        <v>0</v>
      </c>
      <c r="H6" s="92">
        <f t="shared" ref="H6" si="0">IF(D6="LONG",(F6-E6)*C6,(E6-F6)*C6)</f>
        <v>-35000</v>
      </c>
      <c r="I6" s="89">
        <v>0</v>
      </c>
      <c r="J6" s="92">
        <f t="shared" ref="J6:J11" si="1">(H6+I6)</f>
        <v>-35000</v>
      </c>
    </row>
    <row r="7" spans="1:10" ht="16.5" customHeight="1">
      <c r="A7" s="110">
        <v>43707</v>
      </c>
      <c r="B7" s="104" t="s">
        <v>380</v>
      </c>
      <c r="C7" s="89">
        <v>35000</v>
      </c>
      <c r="D7" s="104" t="s">
        <v>8</v>
      </c>
      <c r="E7" s="89">
        <v>139</v>
      </c>
      <c r="F7" s="89">
        <v>140</v>
      </c>
      <c r="G7" s="89">
        <v>0</v>
      </c>
      <c r="H7" s="92">
        <f t="shared" ref="H7:H11" si="2">IF(D7="LONG",(F7-E7)*C7,(E7-F7)*C7)</f>
        <v>35000</v>
      </c>
      <c r="I7" s="89">
        <v>0</v>
      </c>
      <c r="J7" s="92">
        <f t="shared" si="1"/>
        <v>35000</v>
      </c>
    </row>
    <row r="8" spans="1:10" ht="16.5" customHeight="1">
      <c r="A8" s="90">
        <v>43706</v>
      </c>
      <c r="B8" s="89" t="s">
        <v>364</v>
      </c>
      <c r="C8" s="89">
        <v>35000</v>
      </c>
      <c r="D8" s="89" t="s">
        <v>8</v>
      </c>
      <c r="E8" s="89">
        <v>154.5</v>
      </c>
      <c r="F8" s="89">
        <v>0</v>
      </c>
      <c r="G8" s="89">
        <v>0</v>
      </c>
      <c r="H8" s="89">
        <v>0</v>
      </c>
      <c r="I8" s="89">
        <v>0</v>
      </c>
      <c r="J8" s="104" t="s">
        <v>294</v>
      </c>
    </row>
    <row r="9" spans="1:10" ht="16.5" customHeight="1">
      <c r="A9" s="90">
        <v>43705</v>
      </c>
      <c r="B9" s="89" t="s">
        <v>375</v>
      </c>
      <c r="C9" s="89">
        <v>17500</v>
      </c>
      <c r="D9" s="89" t="s">
        <v>8</v>
      </c>
      <c r="E9" s="105">
        <v>444</v>
      </c>
      <c r="F9" s="105">
        <v>446</v>
      </c>
      <c r="G9" s="105">
        <v>0</v>
      </c>
      <c r="H9" s="92">
        <f t="shared" si="2"/>
        <v>35000</v>
      </c>
      <c r="I9" s="18">
        <v>0</v>
      </c>
      <c r="J9" s="92">
        <f t="shared" si="1"/>
        <v>35000</v>
      </c>
    </row>
    <row r="10" spans="1:10" ht="16.5" customHeight="1">
      <c r="A10" s="90">
        <v>43704</v>
      </c>
      <c r="B10" s="89" t="s">
        <v>375</v>
      </c>
      <c r="C10" s="89">
        <v>17500</v>
      </c>
      <c r="D10" s="89" t="s">
        <v>168</v>
      </c>
      <c r="E10" s="105">
        <v>442</v>
      </c>
      <c r="F10" s="105">
        <v>440.8</v>
      </c>
      <c r="G10" s="105">
        <v>0</v>
      </c>
      <c r="H10" s="92">
        <f t="shared" si="2"/>
        <v>20999.9999999998</v>
      </c>
      <c r="I10" s="89">
        <v>0</v>
      </c>
      <c r="J10" s="92">
        <f t="shared" si="1"/>
        <v>20999.9999999998</v>
      </c>
    </row>
    <row r="11" spans="1:10" ht="16.5" customHeight="1">
      <c r="A11" s="90">
        <v>43700</v>
      </c>
      <c r="B11" s="89" t="s">
        <v>362</v>
      </c>
      <c r="C11" s="89">
        <v>35000</v>
      </c>
      <c r="D11" s="89" t="s">
        <v>168</v>
      </c>
      <c r="E11" s="105">
        <v>185</v>
      </c>
      <c r="F11" s="105">
        <v>183.55</v>
      </c>
      <c r="G11" s="105">
        <v>0</v>
      </c>
      <c r="H11" s="92">
        <f t="shared" si="2"/>
        <v>50749.9999999996</v>
      </c>
      <c r="I11" s="18">
        <v>0</v>
      </c>
      <c r="J11" s="92">
        <f t="shared" si="1"/>
        <v>50749.9999999996</v>
      </c>
    </row>
    <row r="12" spans="1:10" ht="16.5" customHeight="1">
      <c r="A12" s="90">
        <v>43700</v>
      </c>
      <c r="B12" s="89" t="s">
        <v>374</v>
      </c>
      <c r="C12" s="89">
        <v>30</v>
      </c>
      <c r="D12" s="89" t="s">
        <v>168</v>
      </c>
      <c r="E12" s="105">
        <v>43600</v>
      </c>
      <c r="F12" s="105">
        <v>0</v>
      </c>
      <c r="G12" s="105">
        <v>0</v>
      </c>
      <c r="H12" s="89">
        <v>0</v>
      </c>
      <c r="I12" s="89">
        <v>0</v>
      </c>
      <c r="J12" s="104" t="s">
        <v>294</v>
      </c>
    </row>
    <row r="13" spans="1:10" ht="16.5" customHeight="1">
      <c r="A13" s="90">
        <v>43699</v>
      </c>
      <c r="B13" s="89" t="s">
        <v>380</v>
      </c>
      <c r="C13" s="89">
        <v>35000</v>
      </c>
      <c r="D13" s="89" t="s">
        <v>168</v>
      </c>
      <c r="E13" s="105">
        <v>139.5</v>
      </c>
      <c r="F13" s="105">
        <v>138.5</v>
      </c>
      <c r="G13" s="105">
        <v>137.5</v>
      </c>
      <c r="H13" s="92">
        <f t="shared" ref="H13:H29" si="3">IF(D13="LONG",(F13-E13)*C13,(E13-F13)*C13)</f>
        <v>35000</v>
      </c>
      <c r="I13" s="94">
        <v>25000</v>
      </c>
      <c r="J13" s="92">
        <f t="shared" ref="J13:J32" si="4">(H13+I13)</f>
        <v>60000</v>
      </c>
    </row>
    <row r="14" spans="1:10" ht="16.5" customHeight="1">
      <c r="A14" s="90">
        <v>43699</v>
      </c>
      <c r="B14" s="89" t="s">
        <v>373</v>
      </c>
      <c r="C14" s="89">
        <v>700</v>
      </c>
      <c r="D14" s="89" t="s">
        <v>168</v>
      </c>
      <c r="E14" s="105">
        <v>4000</v>
      </c>
      <c r="F14" s="105">
        <v>3950</v>
      </c>
      <c r="G14" s="105">
        <v>0</v>
      </c>
      <c r="H14" s="92">
        <f t="shared" si="3"/>
        <v>35000</v>
      </c>
      <c r="I14" s="89">
        <v>0</v>
      </c>
      <c r="J14" s="92">
        <f t="shared" si="4"/>
        <v>35000</v>
      </c>
    </row>
    <row r="15" spans="1:10" ht="16.5" customHeight="1">
      <c r="A15" s="90">
        <v>43698</v>
      </c>
      <c r="B15" s="89" t="s">
        <v>373</v>
      </c>
      <c r="C15" s="89">
        <v>700</v>
      </c>
      <c r="D15" s="89" t="s">
        <v>168</v>
      </c>
      <c r="E15" s="105">
        <v>4035</v>
      </c>
      <c r="F15" s="105">
        <v>3985</v>
      </c>
      <c r="G15" s="105">
        <v>0</v>
      </c>
      <c r="H15" s="92">
        <f t="shared" si="3"/>
        <v>35000</v>
      </c>
      <c r="I15" s="89">
        <v>0</v>
      </c>
      <c r="J15" s="92">
        <f t="shared" si="4"/>
        <v>35000</v>
      </c>
    </row>
    <row r="16" spans="1:10" ht="16.5" customHeight="1">
      <c r="A16" s="90">
        <v>43698</v>
      </c>
      <c r="B16" s="89" t="s">
        <v>374</v>
      </c>
      <c r="C16" s="89">
        <v>30</v>
      </c>
      <c r="D16" s="89" t="s">
        <v>168</v>
      </c>
      <c r="E16" s="105">
        <v>43540</v>
      </c>
      <c r="F16" s="105">
        <v>0</v>
      </c>
      <c r="G16" s="105">
        <v>0</v>
      </c>
      <c r="H16" s="89">
        <v>0</v>
      </c>
      <c r="I16" s="89">
        <v>0</v>
      </c>
      <c r="J16" s="51" t="s">
        <v>294</v>
      </c>
    </row>
    <row r="17" spans="1:10" ht="16.5" customHeight="1">
      <c r="A17" s="90">
        <v>43697</v>
      </c>
      <c r="B17" s="89" t="s">
        <v>364</v>
      </c>
      <c r="C17" s="89">
        <v>35000</v>
      </c>
      <c r="D17" s="89" t="s">
        <v>168</v>
      </c>
      <c r="E17" s="105">
        <v>154.80000000000001</v>
      </c>
      <c r="F17" s="105">
        <v>154.30000000000001</v>
      </c>
      <c r="G17" s="105">
        <v>0</v>
      </c>
      <c r="H17" s="92">
        <f t="shared" si="3"/>
        <v>17500</v>
      </c>
      <c r="I17" s="89">
        <v>0</v>
      </c>
      <c r="J17" s="92">
        <f t="shared" si="4"/>
        <v>17500</v>
      </c>
    </row>
    <row r="18" spans="1:10" ht="16.5" customHeight="1">
      <c r="A18" s="90">
        <v>43697</v>
      </c>
      <c r="B18" s="89" t="s">
        <v>373</v>
      </c>
      <c r="C18" s="89">
        <v>700</v>
      </c>
      <c r="D18" s="89" t="s">
        <v>8</v>
      </c>
      <c r="E18" s="105">
        <v>4040</v>
      </c>
      <c r="F18" s="105">
        <v>4075</v>
      </c>
      <c r="G18" s="105">
        <v>0</v>
      </c>
      <c r="H18" s="92">
        <f t="shared" si="3"/>
        <v>24500</v>
      </c>
      <c r="I18" s="89">
        <v>0</v>
      </c>
      <c r="J18" s="92">
        <f t="shared" si="4"/>
        <v>24500</v>
      </c>
    </row>
    <row r="19" spans="1:10" ht="16.5" customHeight="1">
      <c r="A19" s="90">
        <v>43696</v>
      </c>
      <c r="B19" s="89" t="s">
        <v>363</v>
      </c>
      <c r="C19" s="89">
        <f>1250*7</f>
        <v>8750</v>
      </c>
      <c r="D19" s="89" t="s">
        <v>168</v>
      </c>
      <c r="E19" s="105">
        <v>155</v>
      </c>
      <c r="F19" s="105">
        <v>123</v>
      </c>
      <c r="G19" s="105">
        <v>0</v>
      </c>
      <c r="H19" s="92">
        <f t="shared" si="3"/>
        <v>280000</v>
      </c>
      <c r="I19" s="89">
        <v>0</v>
      </c>
      <c r="J19" s="92">
        <f t="shared" si="4"/>
        <v>280000</v>
      </c>
    </row>
    <row r="20" spans="1:10" ht="16.5" customHeight="1">
      <c r="A20" s="90">
        <v>43696</v>
      </c>
      <c r="B20" s="89" t="s">
        <v>373</v>
      </c>
      <c r="C20" s="89">
        <v>700</v>
      </c>
      <c r="D20" s="89" t="s">
        <v>8</v>
      </c>
      <c r="E20" s="105">
        <v>3950</v>
      </c>
      <c r="F20" s="105">
        <v>3994</v>
      </c>
      <c r="G20" s="105">
        <v>0</v>
      </c>
      <c r="H20" s="92">
        <f t="shared" si="3"/>
        <v>30800</v>
      </c>
      <c r="I20" s="89">
        <v>0</v>
      </c>
      <c r="J20" s="92">
        <f t="shared" si="4"/>
        <v>30800</v>
      </c>
    </row>
    <row r="21" spans="1:10" ht="16.5" customHeight="1">
      <c r="A21" s="90">
        <v>43693</v>
      </c>
      <c r="B21" s="89" t="s">
        <v>364</v>
      </c>
      <c r="C21" s="89">
        <v>35000</v>
      </c>
      <c r="D21" s="89" t="s">
        <v>168</v>
      </c>
      <c r="E21" s="105">
        <v>153.5</v>
      </c>
      <c r="F21" s="105">
        <v>152</v>
      </c>
      <c r="G21" s="105">
        <v>0</v>
      </c>
      <c r="H21" s="92">
        <f t="shared" si="3"/>
        <v>52500</v>
      </c>
      <c r="I21" s="89">
        <v>0</v>
      </c>
      <c r="J21" s="92">
        <f t="shared" si="4"/>
        <v>52500</v>
      </c>
    </row>
    <row r="22" spans="1:10" ht="16.5" customHeight="1">
      <c r="A22" s="90">
        <v>43691</v>
      </c>
      <c r="B22" s="89" t="s">
        <v>375</v>
      </c>
      <c r="C22" s="89">
        <f>2500*7</f>
        <v>17500</v>
      </c>
      <c r="D22" s="89" t="s">
        <v>168</v>
      </c>
      <c r="E22" s="105">
        <v>448</v>
      </c>
      <c r="F22" s="105">
        <v>447</v>
      </c>
      <c r="G22" s="105">
        <v>0</v>
      </c>
      <c r="H22" s="92">
        <f t="shared" si="3"/>
        <v>17500</v>
      </c>
      <c r="I22" s="89">
        <v>0</v>
      </c>
      <c r="J22" s="92">
        <f t="shared" si="4"/>
        <v>17500</v>
      </c>
    </row>
    <row r="23" spans="1:10" ht="16.5" customHeight="1">
      <c r="A23" s="90">
        <v>43690</v>
      </c>
      <c r="B23" s="89" t="s">
        <v>362</v>
      </c>
      <c r="C23" s="89">
        <v>35000</v>
      </c>
      <c r="D23" s="89" t="s">
        <v>8</v>
      </c>
      <c r="E23" s="105">
        <v>186</v>
      </c>
      <c r="F23" s="105">
        <v>187.5</v>
      </c>
      <c r="G23" s="105">
        <v>189</v>
      </c>
      <c r="H23" s="92">
        <f t="shared" si="3"/>
        <v>52500</v>
      </c>
      <c r="I23" s="94">
        <v>25000</v>
      </c>
      <c r="J23" s="92">
        <f t="shared" si="4"/>
        <v>77500</v>
      </c>
    </row>
    <row r="24" spans="1:10" ht="16.5" customHeight="1">
      <c r="A24" s="90">
        <v>43690</v>
      </c>
      <c r="B24" s="89" t="s">
        <v>373</v>
      </c>
      <c r="C24" s="89">
        <v>700</v>
      </c>
      <c r="D24" s="89" t="s">
        <v>168</v>
      </c>
      <c r="E24" s="105">
        <v>3890</v>
      </c>
      <c r="F24" s="105">
        <v>3930</v>
      </c>
      <c r="G24" s="105">
        <v>0</v>
      </c>
      <c r="H24" s="92">
        <f t="shared" si="3"/>
        <v>-28000</v>
      </c>
      <c r="I24" s="89">
        <v>0</v>
      </c>
      <c r="J24" s="92">
        <f t="shared" si="4"/>
        <v>-28000</v>
      </c>
    </row>
    <row r="25" spans="1:10" ht="16.5" customHeight="1">
      <c r="A25" s="90">
        <v>43686</v>
      </c>
      <c r="B25" s="89" t="s">
        <v>364</v>
      </c>
      <c r="C25" s="89">
        <v>35000</v>
      </c>
      <c r="D25" s="89" t="s">
        <v>168</v>
      </c>
      <c r="E25" s="105">
        <v>154.5</v>
      </c>
      <c r="F25" s="105">
        <v>153</v>
      </c>
      <c r="G25" s="105">
        <v>0</v>
      </c>
      <c r="H25" s="92">
        <f t="shared" si="3"/>
        <v>52500</v>
      </c>
      <c r="I25" s="89">
        <v>0</v>
      </c>
      <c r="J25" s="92">
        <f t="shared" si="4"/>
        <v>52500</v>
      </c>
    </row>
    <row r="26" spans="1:10" ht="16.5" customHeight="1">
      <c r="A26" s="90">
        <v>43685</v>
      </c>
      <c r="B26" s="89" t="s">
        <v>362</v>
      </c>
      <c r="C26" s="89">
        <v>35000</v>
      </c>
      <c r="D26" s="89" t="s">
        <v>168</v>
      </c>
      <c r="E26" s="105">
        <v>184</v>
      </c>
      <c r="F26" s="105">
        <v>182.5</v>
      </c>
      <c r="G26" s="105">
        <v>0</v>
      </c>
      <c r="H26" s="92">
        <f t="shared" si="3"/>
        <v>52500</v>
      </c>
      <c r="I26" s="89">
        <v>0</v>
      </c>
      <c r="J26" s="92">
        <f t="shared" si="4"/>
        <v>52500</v>
      </c>
    </row>
    <row r="27" spans="1:10" ht="16.5" customHeight="1">
      <c r="A27" s="90">
        <v>43683</v>
      </c>
      <c r="B27" s="89" t="s">
        <v>363</v>
      </c>
      <c r="C27" s="89">
        <v>8750</v>
      </c>
      <c r="D27" s="89" t="s">
        <v>8</v>
      </c>
      <c r="E27" s="105">
        <v>148</v>
      </c>
      <c r="F27" s="105">
        <v>151</v>
      </c>
      <c r="G27" s="106">
        <v>0</v>
      </c>
      <c r="H27" s="92">
        <f t="shared" si="3"/>
        <v>26250</v>
      </c>
      <c r="I27" s="89">
        <v>0</v>
      </c>
      <c r="J27" s="92">
        <f t="shared" si="4"/>
        <v>26250</v>
      </c>
    </row>
    <row r="28" spans="1:10" ht="16.5" customHeight="1">
      <c r="A28" s="90">
        <v>43682</v>
      </c>
      <c r="B28" s="104" t="s">
        <v>373</v>
      </c>
      <c r="C28" s="91">
        <v>700</v>
      </c>
      <c r="D28" s="91" t="s">
        <v>168</v>
      </c>
      <c r="E28" s="107">
        <v>3890</v>
      </c>
      <c r="F28" s="107">
        <v>3865</v>
      </c>
      <c r="G28" s="107">
        <v>0</v>
      </c>
      <c r="H28" s="92">
        <f t="shared" si="3"/>
        <v>17500</v>
      </c>
      <c r="I28" s="89">
        <v>0</v>
      </c>
      <c r="J28" s="92">
        <f t="shared" si="4"/>
        <v>17500</v>
      </c>
    </row>
    <row r="29" spans="1:10" ht="16.5" customHeight="1">
      <c r="A29" s="90">
        <v>43682</v>
      </c>
      <c r="B29" s="104" t="s">
        <v>362</v>
      </c>
      <c r="C29" s="91">
        <v>35000</v>
      </c>
      <c r="D29" s="104" t="s">
        <v>168</v>
      </c>
      <c r="E29" s="107">
        <v>189.75</v>
      </c>
      <c r="F29" s="107">
        <v>189.15</v>
      </c>
      <c r="G29" s="107">
        <v>0</v>
      </c>
      <c r="H29" s="92">
        <f t="shared" si="3"/>
        <v>20999.9999999998</v>
      </c>
      <c r="I29" s="89">
        <v>0</v>
      </c>
      <c r="J29" s="92">
        <f t="shared" si="4"/>
        <v>20999.9999999998</v>
      </c>
    </row>
    <row r="30" spans="1:10" ht="16.5" customHeight="1">
      <c r="A30" s="90">
        <v>43679</v>
      </c>
      <c r="B30" s="104" t="s">
        <v>363</v>
      </c>
      <c r="C30" s="91">
        <f>1250*7</f>
        <v>8750</v>
      </c>
      <c r="D30" s="104" t="s">
        <v>168</v>
      </c>
      <c r="E30" s="107">
        <v>153</v>
      </c>
      <c r="F30" s="107">
        <v>153</v>
      </c>
      <c r="G30" s="107">
        <v>147</v>
      </c>
      <c r="H30" s="92">
        <v>25000</v>
      </c>
      <c r="I30" s="94">
        <v>25000</v>
      </c>
      <c r="J30" s="92">
        <f t="shared" si="4"/>
        <v>50000</v>
      </c>
    </row>
    <row r="31" spans="1:10" ht="16.5" customHeight="1">
      <c r="A31" s="90">
        <v>43679</v>
      </c>
      <c r="B31" s="5" t="s">
        <v>374</v>
      </c>
      <c r="C31" s="5">
        <v>2100</v>
      </c>
      <c r="D31" s="5" t="s">
        <v>168</v>
      </c>
      <c r="E31" s="13">
        <v>41100</v>
      </c>
      <c r="F31" s="13">
        <v>40950</v>
      </c>
      <c r="G31" s="93">
        <v>0</v>
      </c>
      <c r="H31" s="92">
        <f t="shared" ref="H31:H36" si="5">IF(D31="LONG",(F31-E31)*C31,(E31-F31)*C31)</f>
        <v>315000</v>
      </c>
      <c r="I31" s="94">
        <v>0</v>
      </c>
      <c r="J31" s="92">
        <f t="shared" si="4"/>
        <v>315000</v>
      </c>
    </row>
    <row r="32" spans="1:10" ht="16.5" customHeight="1">
      <c r="A32" s="90">
        <v>43679</v>
      </c>
      <c r="B32" s="5" t="s">
        <v>373</v>
      </c>
      <c r="C32" s="5">
        <v>700</v>
      </c>
      <c r="D32" s="5" t="s">
        <v>8</v>
      </c>
      <c r="E32" s="13">
        <v>3825</v>
      </c>
      <c r="F32" s="13">
        <v>3850</v>
      </c>
      <c r="G32" s="93">
        <v>0</v>
      </c>
      <c r="H32" s="92">
        <f t="shared" si="5"/>
        <v>17500</v>
      </c>
      <c r="I32" s="94">
        <v>0</v>
      </c>
      <c r="J32" s="92">
        <f t="shared" si="4"/>
        <v>17500</v>
      </c>
    </row>
    <row r="33" spans="1:10" ht="16.5" customHeight="1">
      <c r="A33" s="90">
        <v>43679</v>
      </c>
      <c r="B33" s="5" t="s">
        <v>362</v>
      </c>
      <c r="C33" s="5">
        <v>35000</v>
      </c>
      <c r="D33" s="103" t="s">
        <v>8</v>
      </c>
      <c r="E33" s="96">
        <v>189.25</v>
      </c>
      <c r="F33" s="96">
        <v>189.85</v>
      </c>
      <c r="G33" s="93">
        <v>0</v>
      </c>
      <c r="H33" s="92">
        <f t="shared" si="5"/>
        <v>20999.9999999998</v>
      </c>
      <c r="I33" s="94">
        <v>0</v>
      </c>
      <c r="J33" s="51">
        <f>+I33+H33</f>
        <v>20999.9999999998</v>
      </c>
    </row>
    <row r="34" spans="1:10" ht="16.5" customHeight="1">
      <c r="A34" s="90">
        <v>43678</v>
      </c>
      <c r="B34" s="5" t="s">
        <v>365</v>
      </c>
      <c r="C34" s="5">
        <v>700</v>
      </c>
      <c r="D34" s="103" t="s">
        <v>8</v>
      </c>
      <c r="E34" s="96">
        <v>34350</v>
      </c>
      <c r="F34" s="96">
        <v>34410</v>
      </c>
      <c r="G34" s="93">
        <v>0</v>
      </c>
      <c r="H34" s="92">
        <f t="shared" si="5"/>
        <v>42000</v>
      </c>
      <c r="I34" s="94">
        <v>0</v>
      </c>
      <c r="J34" s="51">
        <f>+I34+H34</f>
        <v>42000</v>
      </c>
    </row>
    <row r="35" spans="1:10" ht="16.5" customHeight="1">
      <c r="A35" s="90">
        <v>43678</v>
      </c>
      <c r="B35" s="5" t="s">
        <v>362</v>
      </c>
      <c r="C35" s="5">
        <v>35000</v>
      </c>
      <c r="D35" s="103" t="s">
        <v>8</v>
      </c>
      <c r="E35" s="96">
        <v>191.25</v>
      </c>
      <c r="F35" s="96">
        <v>191.85</v>
      </c>
      <c r="G35" s="93">
        <v>192.85</v>
      </c>
      <c r="H35" s="92">
        <f t="shared" si="5"/>
        <v>20999.9999999998</v>
      </c>
      <c r="I35" s="94">
        <v>25000</v>
      </c>
      <c r="J35" s="51">
        <f>+I35+H35</f>
        <v>45999.999999999796</v>
      </c>
    </row>
    <row r="36" spans="1:10" ht="16.5" customHeight="1">
      <c r="A36" s="90">
        <v>43678</v>
      </c>
      <c r="B36" s="5" t="s">
        <v>373</v>
      </c>
      <c r="C36" s="5">
        <v>700</v>
      </c>
      <c r="D36" s="5" t="s">
        <v>8</v>
      </c>
      <c r="E36" s="13">
        <v>4000</v>
      </c>
      <c r="F36" s="13">
        <v>3975</v>
      </c>
      <c r="G36" s="93">
        <v>0</v>
      </c>
      <c r="H36" s="98">
        <f t="shared" si="5"/>
        <v>-17500</v>
      </c>
      <c r="I36" s="94">
        <v>0</v>
      </c>
      <c r="J36" s="92">
        <f>(H36+I36)</f>
        <v>-17500</v>
      </c>
    </row>
    <row r="37" spans="1:10" ht="16.5" customHeight="1">
      <c r="A37" s="33"/>
      <c r="B37" s="33"/>
      <c r="C37" s="33"/>
      <c r="D37" s="33"/>
      <c r="E37" s="33"/>
      <c r="F37" s="33"/>
      <c r="G37" s="33"/>
      <c r="H37" s="33"/>
      <c r="I37" s="33"/>
      <c r="J37" s="33"/>
    </row>
    <row r="38" spans="1:10" ht="16.5" customHeight="1">
      <c r="A38" s="90">
        <v>43677</v>
      </c>
      <c r="B38" s="5" t="s">
        <v>365</v>
      </c>
      <c r="C38" s="5">
        <v>500</v>
      </c>
      <c r="D38" s="5" t="s">
        <v>8</v>
      </c>
      <c r="E38" s="13">
        <v>34625</v>
      </c>
      <c r="F38" s="13">
        <v>34525</v>
      </c>
      <c r="G38" s="93">
        <v>0</v>
      </c>
      <c r="H38" s="98">
        <f>IF(D38="LONG",(F38-E38)*C38,(E38-F38)*C38)</f>
        <v>-50000</v>
      </c>
      <c r="I38" s="94">
        <v>0</v>
      </c>
      <c r="J38" s="92">
        <f>(H38+I38)</f>
        <v>-50000</v>
      </c>
    </row>
    <row r="39" spans="1:10" ht="16.5" customHeight="1">
      <c r="A39" s="90">
        <v>43676</v>
      </c>
      <c r="B39" s="5" t="s">
        <v>365</v>
      </c>
      <c r="C39" s="5">
        <v>500</v>
      </c>
      <c r="D39" s="5" t="s">
        <v>8</v>
      </c>
      <c r="E39" s="13">
        <v>34700</v>
      </c>
      <c r="F39" s="13">
        <v>34600</v>
      </c>
      <c r="G39" s="93">
        <v>0</v>
      </c>
      <c r="H39" s="98">
        <f>IF(D39="LONG",(F39-E39)*C39,(E39-F39)*C39)</f>
        <v>-50000</v>
      </c>
      <c r="I39" s="94">
        <v>0</v>
      </c>
      <c r="J39" s="92">
        <f>(H39+I39)</f>
        <v>-50000</v>
      </c>
    </row>
    <row r="40" spans="1:10" ht="16.5" customHeight="1">
      <c r="A40" s="90">
        <v>43675</v>
      </c>
      <c r="B40" s="5" t="s">
        <v>365</v>
      </c>
      <c r="C40" s="5">
        <v>500</v>
      </c>
      <c r="D40" s="5" t="s">
        <v>8</v>
      </c>
      <c r="E40" s="13">
        <v>34750</v>
      </c>
      <c r="F40" s="13">
        <v>34775</v>
      </c>
      <c r="G40" s="93">
        <v>0</v>
      </c>
      <c r="H40" s="92">
        <f>IF(D40="LONG",(F40-E40)*C40,(E40-F40)*C40)</f>
        <v>12500</v>
      </c>
      <c r="I40" s="94">
        <v>0</v>
      </c>
      <c r="J40" s="92">
        <f>(H40+I40)</f>
        <v>12500</v>
      </c>
    </row>
    <row r="41" spans="1:10" ht="16.5" customHeight="1">
      <c r="A41" s="90">
        <v>43672</v>
      </c>
      <c r="B41" s="5" t="s">
        <v>365</v>
      </c>
      <c r="C41" s="5">
        <v>500</v>
      </c>
      <c r="D41" s="95" t="s">
        <v>168</v>
      </c>
      <c r="E41" s="96">
        <v>34850</v>
      </c>
      <c r="F41" s="96">
        <v>34750</v>
      </c>
      <c r="G41" s="93">
        <v>0</v>
      </c>
      <c r="H41" s="97">
        <f>(E41-F41)*C41</f>
        <v>50000</v>
      </c>
      <c r="I41" s="94">
        <v>0</v>
      </c>
      <c r="J41" s="51">
        <f>+I41+H41</f>
        <v>50000</v>
      </c>
    </row>
    <row r="42" spans="1:10" ht="16.5" customHeight="1">
      <c r="A42" s="90">
        <v>43671</v>
      </c>
      <c r="B42" s="5" t="s">
        <v>365</v>
      </c>
      <c r="C42" s="5">
        <v>500</v>
      </c>
      <c r="D42" s="95" t="s">
        <v>168</v>
      </c>
      <c r="E42" s="96">
        <v>35000</v>
      </c>
      <c r="F42" s="96">
        <v>34900</v>
      </c>
      <c r="G42" s="93">
        <v>0</v>
      </c>
      <c r="H42" s="97">
        <f>(E42-F42)*C42</f>
        <v>50000</v>
      </c>
      <c r="I42" s="94">
        <v>0</v>
      </c>
      <c r="J42" s="51">
        <f>+I42+H42</f>
        <v>50000</v>
      </c>
    </row>
    <row r="43" spans="1:10" ht="16.5" customHeight="1">
      <c r="A43" s="90">
        <v>43670</v>
      </c>
      <c r="B43" s="5" t="s">
        <v>365</v>
      </c>
      <c r="C43" s="5">
        <v>500</v>
      </c>
      <c r="D43" s="95" t="s">
        <v>168</v>
      </c>
      <c r="E43" s="96">
        <v>35050</v>
      </c>
      <c r="F43" s="96">
        <v>34950</v>
      </c>
      <c r="G43" s="93">
        <v>0</v>
      </c>
      <c r="H43" s="97">
        <f>(E43-F43)*C43</f>
        <v>50000</v>
      </c>
      <c r="I43" s="94">
        <v>0</v>
      </c>
      <c r="J43" s="51">
        <f>+I43+H43</f>
        <v>50000</v>
      </c>
    </row>
    <row r="44" spans="1:10" ht="16.5" customHeight="1">
      <c r="A44" s="90">
        <v>43669</v>
      </c>
      <c r="B44" s="5" t="s">
        <v>365</v>
      </c>
      <c r="C44" s="5">
        <v>500</v>
      </c>
      <c r="D44" s="95" t="s">
        <v>168</v>
      </c>
      <c r="E44" s="96">
        <v>34950</v>
      </c>
      <c r="F44" s="96">
        <v>35050</v>
      </c>
      <c r="G44" s="93">
        <v>0</v>
      </c>
      <c r="H44" s="29">
        <f>(E44-F44)*C44</f>
        <v>-50000</v>
      </c>
      <c r="I44" s="94">
        <v>0</v>
      </c>
      <c r="J44" s="51">
        <f>+I44+H44</f>
        <v>-50000</v>
      </c>
    </row>
    <row r="45" spans="1:10" ht="16.5" customHeight="1">
      <c r="A45" s="90">
        <v>43668</v>
      </c>
      <c r="B45" s="5" t="s">
        <v>365</v>
      </c>
      <c r="C45" s="5">
        <v>500</v>
      </c>
      <c r="D45" s="5" t="s">
        <v>8</v>
      </c>
      <c r="E45" s="13">
        <v>35100</v>
      </c>
      <c r="F45" s="13">
        <v>35150</v>
      </c>
      <c r="G45" s="93">
        <v>0</v>
      </c>
      <c r="H45" s="92">
        <f>IF(D45="LONG",(F45-E45)*C45,(E45-F45)*C45)</f>
        <v>25000</v>
      </c>
      <c r="I45" s="94">
        <v>0</v>
      </c>
      <c r="J45" s="92">
        <f>(H45+I45)</f>
        <v>25000</v>
      </c>
    </row>
    <row r="46" spans="1:10" ht="16.5" customHeight="1">
      <c r="A46" s="90">
        <v>43665</v>
      </c>
      <c r="B46" s="5" t="s">
        <v>365</v>
      </c>
      <c r="C46" s="5">
        <v>500</v>
      </c>
      <c r="D46" s="95" t="s">
        <v>168</v>
      </c>
      <c r="E46" s="96">
        <v>35335</v>
      </c>
      <c r="F46" s="96">
        <v>35235</v>
      </c>
      <c r="G46" s="93">
        <v>0</v>
      </c>
      <c r="H46" s="97">
        <f>(E46-F46)*C46</f>
        <v>50000</v>
      </c>
      <c r="I46" s="94">
        <v>0</v>
      </c>
      <c r="J46" s="51">
        <f>+I46+H46</f>
        <v>50000</v>
      </c>
    </row>
    <row r="47" spans="1:10" ht="16.5" customHeight="1">
      <c r="A47" s="90">
        <v>43663</v>
      </c>
      <c r="B47" s="5" t="s">
        <v>365</v>
      </c>
      <c r="C47" s="5">
        <v>500</v>
      </c>
      <c r="D47" s="5" t="s">
        <v>8</v>
      </c>
      <c r="E47" s="13">
        <v>34725</v>
      </c>
      <c r="F47" s="13">
        <v>34825</v>
      </c>
      <c r="G47" s="93">
        <v>0</v>
      </c>
      <c r="H47" s="92">
        <f>IF(D47="LONG",(F47-E47)*C47,(E47-F47)*C47)</f>
        <v>50000</v>
      </c>
      <c r="I47" s="94">
        <v>0</v>
      </c>
      <c r="J47" s="92">
        <f>(H47+I47)</f>
        <v>50000</v>
      </c>
    </row>
    <row r="48" spans="1:10" ht="16.5" customHeight="1">
      <c r="A48" s="90">
        <v>43662</v>
      </c>
      <c r="B48" s="5" t="s">
        <v>365</v>
      </c>
      <c r="C48" s="5">
        <v>500</v>
      </c>
      <c r="D48" s="5" t="s">
        <v>8</v>
      </c>
      <c r="E48" s="13">
        <v>34825</v>
      </c>
      <c r="F48" s="13">
        <v>34900</v>
      </c>
      <c r="G48" s="93">
        <v>0</v>
      </c>
      <c r="H48" s="92">
        <f>IF(D48="LONG",(F48-E48)*C48,(E48-F48)*C48)</f>
        <v>37500</v>
      </c>
      <c r="I48" s="94">
        <v>0</v>
      </c>
      <c r="J48" s="92">
        <f>(H48+I48)</f>
        <v>37500</v>
      </c>
    </row>
    <row r="49" spans="1:15" ht="16.5" customHeight="1">
      <c r="A49" s="90">
        <v>43661</v>
      </c>
      <c r="B49" s="5" t="s">
        <v>365</v>
      </c>
      <c r="C49" s="5">
        <v>500</v>
      </c>
      <c r="D49" s="5" t="s">
        <v>8</v>
      </c>
      <c r="E49" s="13">
        <v>34875</v>
      </c>
      <c r="F49" s="13">
        <v>34775</v>
      </c>
      <c r="G49" s="93">
        <v>0</v>
      </c>
      <c r="H49" s="98">
        <f>IF(D49="LONG",(F49-E49)*C49,(E49-F49)*C49)</f>
        <v>-50000</v>
      </c>
      <c r="I49" s="94">
        <v>0</v>
      </c>
      <c r="J49" s="92">
        <f>(H49+I49)</f>
        <v>-50000</v>
      </c>
    </row>
    <row r="50" spans="1:15" ht="16.5" customHeight="1">
      <c r="A50" s="90">
        <v>43657</v>
      </c>
      <c r="B50" s="5" t="s">
        <v>365</v>
      </c>
      <c r="C50" s="5">
        <v>500</v>
      </c>
      <c r="D50" s="5" t="s">
        <v>8</v>
      </c>
      <c r="E50" s="13">
        <v>34975</v>
      </c>
      <c r="F50" s="13">
        <v>34875</v>
      </c>
      <c r="G50" s="93">
        <v>0</v>
      </c>
      <c r="H50" s="98">
        <f>IF(D50="LONG",(F50-E50)*C50,(E50-F50)*C50)</f>
        <v>-50000</v>
      </c>
      <c r="I50" s="94">
        <v>0</v>
      </c>
      <c r="J50" s="92">
        <f>(H50+I50)</f>
        <v>-50000</v>
      </c>
    </row>
    <row r="51" spans="1:15" ht="16.5" customHeight="1">
      <c r="A51" s="90">
        <v>43656</v>
      </c>
      <c r="B51" s="5" t="s">
        <v>365</v>
      </c>
      <c r="C51" s="5">
        <v>500</v>
      </c>
      <c r="D51" s="95" t="s">
        <v>168</v>
      </c>
      <c r="E51" s="96">
        <v>34500</v>
      </c>
      <c r="F51" s="96">
        <v>34435</v>
      </c>
      <c r="G51" s="93">
        <v>0</v>
      </c>
      <c r="H51" s="97">
        <f>(E51-F51)*C51</f>
        <v>32500</v>
      </c>
      <c r="I51" s="94">
        <v>0</v>
      </c>
      <c r="J51" s="51">
        <f>+I51+H51</f>
        <v>32500</v>
      </c>
    </row>
    <row r="52" spans="1:15" ht="16.5" customHeight="1">
      <c r="A52" s="90">
        <v>43655</v>
      </c>
      <c r="B52" s="5" t="s">
        <v>365</v>
      </c>
      <c r="C52" s="5">
        <v>500</v>
      </c>
      <c r="D52" s="5" t="s">
        <v>8</v>
      </c>
      <c r="E52" s="13">
        <v>34350</v>
      </c>
      <c r="F52" s="13">
        <v>34450</v>
      </c>
      <c r="G52" s="93">
        <v>0</v>
      </c>
      <c r="H52" s="94">
        <f>IF(D52="LONG",(F52-E52)*C52,(E52-F52)*C52)</f>
        <v>50000</v>
      </c>
      <c r="I52" s="94">
        <v>0</v>
      </c>
      <c r="J52" s="92">
        <f>(H52+I52)</f>
        <v>50000</v>
      </c>
    </row>
    <row r="53" spans="1:15" ht="16.5" customHeight="1">
      <c r="A53" s="90">
        <v>43651</v>
      </c>
      <c r="B53" s="5" t="s">
        <v>365</v>
      </c>
      <c r="C53" s="5">
        <v>500</v>
      </c>
      <c r="D53" s="95" t="s">
        <v>168</v>
      </c>
      <c r="E53" s="96">
        <v>34225</v>
      </c>
      <c r="F53" s="96">
        <v>34125</v>
      </c>
      <c r="G53" s="93">
        <v>0</v>
      </c>
      <c r="H53" s="97">
        <f>(E53-F53)*C53</f>
        <v>50000</v>
      </c>
      <c r="I53" s="94">
        <v>0</v>
      </c>
      <c r="J53" s="51">
        <f>+I53+H53</f>
        <v>50000</v>
      </c>
    </row>
    <row r="54" spans="1:15" ht="16.5" customHeight="1">
      <c r="A54" s="90">
        <v>43650</v>
      </c>
      <c r="B54" s="5" t="s">
        <v>365</v>
      </c>
      <c r="C54" s="5">
        <v>500</v>
      </c>
      <c r="D54" s="95" t="s">
        <v>168</v>
      </c>
      <c r="E54" s="96">
        <v>34200</v>
      </c>
      <c r="F54" s="96">
        <v>34125</v>
      </c>
      <c r="G54" s="93">
        <v>0</v>
      </c>
      <c r="H54" s="97">
        <f>(E54-F54)*C54</f>
        <v>37500</v>
      </c>
      <c r="I54" s="94">
        <v>0</v>
      </c>
      <c r="J54" s="51">
        <f>+I54+H54</f>
        <v>37500</v>
      </c>
    </row>
    <row r="55" spans="1:15" ht="16.5" customHeight="1">
      <c r="A55" s="90">
        <v>43648</v>
      </c>
      <c r="B55" s="5" t="s">
        <v>365</v>
      </c>
      <c r="C55" s="5">
        <v>500</v>
      </c>
      <c r="D55" s="5" t="s">
        <v>8</v>
      </c>
      <c r="E55" s="13">
        <v>33750</v>
      </c>
      <c r="F55" s="13">
        <v>33825</v>
      </c>
      <c r="G55" s="93">
        <v>0</v>
      </c>
      <c r="H55" s="94">
        <f>IF(D55="LONG",(F55-E55)*C55,(E55-F55)*C55)</f>
        <v>37500</v>
      </c>
      <c r="I55" s="94">
        <v>0</v>
      </c>
      <c r="J55" s="92">
        <f>(H55+I55)</f>
        <v>37500</v>
      </c>
    </row>
    <row r="56" spans="1:15" ht="16.5" customHeight="1">
      <c r="A56" s="90">
        <v>43647</v>
      </c>
      <c r="B56" s="5" t="s">
        <v>365</v>
      </c>
      <c r="C56" s="5">
        <v>500</v>
      </c>
      <c r="D56" s="5" t="s">
        <v>8</v>
      </c>
      <c r="E56" s="13">
        <v>33750</v>
      </c>
      <c r="F56" s="13">
        <v>33800</v>
      </c>
      <c r="G56" s="93">
        <v>0</v>
      </c>
      <c r="H56" s="94">
        <f>IF(D56="LONG",(F56-E56)*C56,(E56-F56)*C56)</f>
        <v>25000</v>
      </c>
      <c r="I56" s="94">
        <v>0</v>
      </c>
      <c r="J56" s="92">
        <f>(H56+I56)</f>
        <v>25000</v>
      </c>
    </row>
    <row r="57" spans="1:15" ht="16.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</row>
    <row r="58" spans="1:15" ht="16.5" customHeight="1">
      <c r="A58" s="90">
        <v>43644</v>
      </c>
      <c r="B58" s="5" t="s">
        <v>365</v>
      </c>
      <c r="C58" s="5">
        <v>500</v>
      </c>
      <c r="D58" s="5" t="s">
        <v>8</v>
      </c>
      <c r="E58" s="13">
        <v>34275</v>
      </c>
      <c r="F58" s="13">
        <v>34375</v>
      </c>
      <c r="G58" s="93">
        <v>0</v>
      </c>
      <c r="H58" s="94">
        <f t="shared" ref="H58:H64" si="6">IF(D58="LONG",(F58-E58)*C58,(E58-F58)*C58)</f>
        <v>50000</v>
      </c>
      <c r="I58" s="94">
        <v>0</v>
      </c>
      <c r="J58" s="92">
        <f t="shared" ref="J58:J64" si="7">(H58+I58)</f>
        <v>50000</v>
      </c>
      <c r="K58" s="99"/>
      <c r="L58" s="99"/>
      <c r="M58" s="99"/>
      <c r="N58" s="99"/>
      <c r="O58" s="99"/>
    </row>
    <row r="59" spans="1:15" ht="16.5" customHeight="1">
      <c r="A59" s="90">
        <v>43643</v>
      </c>
      <c r="B59" s="5" t="s">
        <v>365</v>
      </c>
      <c r="C59" s="5">
        <v>500</v>
      </c>
      <c r="D59" s="5" t="s">
        <v>8</v>
      </c>
      <c r="E59" s="13">
        <v>34150</v>
      </c>
      <c r="F59" s="13">
        <v>34050</v>
      </c>
      <c r="G59" s="93">
        <v>0</v>
      </c>
      <c r="H59" s="98">
        <f t="shared" si="6"/>
        <v>-50000</v>
      </c>
      <c r="I59" s="94">
        <v>0</v>
      </c>
      <c r="J59" s="92">
        <f t="shared" si="7"/>
        <v>-50000</v>
      </c>
      <c r="K59" s="99"/>
      <c r="L59" s="99"/>
      <c r="M59" s="99"/>
      <c r="N59" s="99"/>
      <c r="O59" s="99"/>
    </row>
    <row r="60" spans="1:15" ht="16.5" customHeight="1">
      <c r="A60" s="90">
        <v>43642</v>
      </c>
      <c r="B60" s="5" t="s">
        <v>365</v>
      </c>
      <c r="C60" s="5">
        <v>500</v>
      </c>
      <c r="D60" s="5" t="s">
        <v>8</v>
      </c>
      <c r="E60" s="13">
        <v>34225</v>
      </c>
      <c r="F60" s="13">
        <v>34325</v>
      </c>
      <c r="G60" s="93">
        <v>0</v>
      </c>
      <c r="H60" s="94">
        <f t="shared" si="6"/>
        <v>50000</v>
      </c>
      <c r="I60" s="94">
        <v>0</v>
      </c>
      <c r="J60" s="92">
        <f t="shared" si="7"/>
        <v>50000</v>
      </c>
      <c r="K60" s="99"/>
      <c r="L60" s="99"/>
      <c r="M60" s="99"/>
      <c r="N60" s="99"/>
      <c r="O60" s="99"/>
    </row>
    <row r="61" spans="1:15" ht="16.5" customHeight="1">
      <c r="A61" s="90">
        <v>43641</v>
      </c>
      <c r="B61" s="5" t="s">
        <v>365</v>
      </c>
      <c r="C61" s="5">
        <v>500</v>
      </c>
      <c r="D61" s="5" t="s">
        <v>8</v>
      </c>
      <c r="E61" s="13">
        <v>34750</v>
      </c>
      <c r="F61" s="13">
        <v>34825</v>
      </c>
      <c r="G61" s="93">
        <v>0</v>
      </c>
      <c r="H61" s="94">
        <f t="shared" si="6"/>
        <v>37500</v>
      </c>
      <c r="I61" s="94">
        <v>0</v>
      </c>
      <c r="J61" s="92">
        <f t="shared" si="7"/>
        <v>37500</v>
      </c>
      <c r="K61" s="99"/>
      <c r="L61" s="99"/>
      <c r="M61" s="99"/>
      <c r="N61" s="99"/>
      <c r="O61" s="99"/>
    </row>
    <row r="62" spans="1:15" ht="16.5" customHeight="1">
      <c r="A62" s="90">
        <v>43640</v>
      </c>
      <c r="B62" s="5" t="s">
        <v>365</v>
      </c>
      <c r="C62" s="5">
        <v>500</v>
      </c>
      <c r="D62" s="5" t="s">
        <v>8</v>
      </c>
      <c r="E62" s="13">
        <v>34300</v>
      </c>
      <c r="F62" s="13">
        <v>34400</v>
      </c>
      <c r="G62" s="93">
        <v>0</v>
      </c>
      <c r="H62" s="94">
        <f t="shared" si="6"/>
        <v>50000</v>
      </c>
      <c r="I62" s="94">
        <v>0</v>
      </c>
      <c r="J62" s="92">
        <f t="shared" si="7"/>
        <v>50000</v>
      </c>
      <c r="K62" s="99"/>
      <c r="L62" s="99"/>
      <c r="M62" s="99"/>
      <c r="N62" s="99"/>
      <c r="O62" s="99"/>
    </row>
    <row r="63" spans="1:15" ht="16.5" customHeight="1">
      <c r="A63" s="90">
        <v>43637</v>
      </c>
      <c r="B63" s="5" t="s">
        <v>365</v>
      </c>
      <c r="C63" s="5">
        <v>500</v>
      </c>
      <c r="D63" s="5" t="s">
        <v>8</v>
      </c>
      <c r="E63" s="13">
        <v>34200</v>
      </c>
      <c r="F63" s="13">
        <v>34300</v>
      </c>
      <c r="G63" s="93">
        <v>0</v>
      </c>
      <c r="H63" s="94">
        <f t="shared" si="6"/>
        <v>50000</v>
      </c>
      <c r="I63" s="94">
        <v>0</v>
      </c>
      <c r="J63" s="92">
        <f t="shared" si="7"/>
        <v>50000</v>
      </c>
      <c r="K63" s="99"/>
      <c r="L63" s="99"/>
      <c r="M63" s="99"/>
      <c r="N63" s="99"/>
      <c r="O63" s="99"/>
    </row>
    <row r="64" spans="1:15" ht="16.5" customHeight="1">
      <c r="A64" s="90">
        <v>43636</v>
      </c>
      <c r="B64" s="5" t="s">
        <v>365</v>
      </c>
      <c r="C64" s="5">
        <v>500</v>
      </c>
      <c r="D64" s="5" t="s">
        <v>8</v>
      </c>
      <c r="E64" s="13">
        <v>33825</v>
      </c>
      <c r="F64" s="13">
        <v>33925</v>
      </c>
      <c r="G64" s="93">
        <v>0</v>
      </c>
      <c r="H64" s="94">
        <f t="shared" si="6"/>
        <v>50000</v>
      </c>
      <c r="I64" s="94">
        <v>0</v>
      </c>
      <c r="J64" s="92">
        <f t="shared" si="7"/>
        <v>50000</v>
      </c>
      <c r="K64" s="99"/>
      <c r="L64" s="99"/>
      <c r="M64" s="99"/>
      <c r="N64" s="99"/>
      <c r="O64" s="99"/>
    </row>
    <row r="65" spans="1:15" ht="16.5" customHeight="1">
      <c r="A65" s="90">
        <v>43635</v>
      </c>
      <c r="B65" s="5" t="s">
        <v>365</v>
      </c>
      <c r="C65" s="5">
        <v>500</v>
      </c>
      <c r="D65" s="95" t="s">
        <v>168</v>
      </c>
      <c r="E65" s="96">
        <v>33000</v>
      </c>
      <c r="F65" s="96">
        <v>32900</v>
      </c>
      <c r="G65" s="93">
        <v>0</v>
      </c>
      <c r="H65" s="97">
        <v>0</v>
      </c>
      <c r="I65" s="94">
        <v>0</v>
      </c>
      <c r="J65" s="51" t="s">
        <v>294</v>
      </c>
      <c r="K65" s="99"/>
      <c r="L65" s="99"/>
      <c r="M65" s="99"/>
      <c r="N65" s="99"/>
      <c r="O65" s="99"/>
    </row>
    <row r="66" spans="1:15" ht="16.5" customHeight="1">
      <c r="A66" s="90">
        <v>43634</v>
      </c>
      <c r="B66" s="5" t="s">
        <v>365</v>
      </c>
      <c r="C66" s="5">
        <v>200</v>
      </c>
      <c r="D66" s="5" t="s">
        <v>8</v>
      </c>
      <c r="E66" s="13">
        <v>33150</v>
      </c>
      <c r="F66" s="13">
        <v>33250</v>
      </c>
      <c r="G66" s="93">
        <v>0</v>
      </c>
      <c r="H66" s="94">
        <f>IF(D66="LONG",(F66-E66)*C66,(E66-F66)*C66)</f>
        <v>20000</v>
      </c>
      <c r="I66" s="94">
        <v>0</v>
      </c>
      <c r="J66" s="92">
        <f>(H66+I66)</f>
        <v>20000</v>
      </c>
      <c r="K66" s="99"/>
      <c r="L66" s="99"/>
      <c r="M66" s="99"/>
      <c r="N66" s="99"/>
      <c r="O66" s="99"/>
    </row>
    <row r="67" spans="1:15" ht="16.5" customHeight="1">
      <c r="A67" s="90">
        <v>43628</v>
      </c>
      <c r="B67" s="5" t="s">
        <v>362</v>
      </c>
      <c r="C67" s="5">
        <v>25000</v>
      </c>
      <c r="D67" s="5" t="s">
        <v>8</v>
      </c>
      <c r="E67" s="13">
        <v>205.5</v>
      </c>
      <c r="F67" s="13">
        <v>206.5</v>
      </c>
      <c r="G67" s="93">
        <v>0</v>
      </c>
      <c r="H67" s="94">
        <f>IF(D67="LONG",(F67-E67)*C67,(E67-F67)*C67)</f>
        <v>25000</v>
      </c>
      <c r="I67" s="94">
        <v>0</v>
      </c>
      <c r="J67" s="92">
        <f>(H67+I67)</f>
        <v>25000</v>
      </c>
      <c r="K67" s="99"/>
      <c r="L67" s="99"/>
      <c r="M67" s="99"/>
      <c r="N67" s="99"/>
      <c r="O67" s="99"/>
    </row>
    <row r="68" spans="1:15" ht="16.5" customHeight="1">
      <c r="A68" s="90">
        <v>43623</v>
      </c>
      <c r="B68" s="5" t="s">
        <v>366</v>
      </c>
      <c r="C68" s="5">
        <v>25000</v>
      </c>
      <c r="D68" s="5" t="s">
        <v>8</v>
      </c>
      <c r="E68" s="13">
        <v>151.5</v>
      </c>
      <c r="F68" s="13">
        <v>150.5</v>
      </c>
      <c r="G68" s="93">
        <v>0</v>
      </c>
      <c r="H68" s="98">
        <f>IF(D68="LONG",(F68-E68)*C68,(E68-F68)*C68)</f>
        <v>-25000</v>
      </c>
      <c r="I68" s="94">
        <v>0</v>
      </c>
      <c r="J68" s="92">
        <f>(H68+I68)</f>
        <v>-25000</v>
      </c>
      <c r="K68" s="99"/>
      <c r="L68" s="99"/>
      <c r="M68" s="99"/>
      <c r="N68" s="99"/>
      <c r="O68" s="99"/>
    </row>
    <row r="69" spans="1:15" ht="16.5" customHeight="1">
      <c r="A69" s="90">
        <v>43620</v>
      </c>
      <c r="B69" s="5" t="s">
        <v>362</v>
      </c>
      <c r="C69" s="5">
        <v>25000</v>
      </c>
      <c r="D69" s="5" t="s">
        <v>8</v>
      </c>
      <c r="E69" s="13">
        <v>203</v>
      </c>
      <c r="F69" s="13">
        <v>204</v>
      </c>
      <c r="G69" s="93">
        <v>0</v>
      </c>
      <c r="H69" s="94">
        <f>IF(D69="LONG",(F69-E69)*C69,(E69-F69)*C69)</f>
        <v>25000</v>
      </c>
      <c r="I69" s="94">
        <v>0</v>
      </c>
      <c r="J69" s="92">
        <f>(H69+I69)</f>
        <v>25000</v>
      </c>
      <c r="K69" s="99"/>
      <c r="L69" s="99"/>
      <c r="M69" s="99"/>
      <c r="N69" s="99"/>
      <c r="O69" s="99"/>
    </row>
    <row r="70" spans="1:15" ht="16.5" customHeight="1">
      <c r="A70" s="90">
        <v>43619</v>
      </c>
      <c r="B70" s="5" t="s">
        <v>362</v>
      </c>
      <c r="C70" s="5">
        <v>25000</v>
      </c>
      <c r="D70" s="5" t="s">
        <v>8</v>
      </c>
      <c r="E70" s="13">
        <v>202.75</v>
      </c>
      <c r="F70" s="13">
        <v>203.75</v>
      </c>
      <c r="G70" s="93">
        <v>0</v>
      </c>
      <c r="H70" s="94">
        <f>IF(D70="LONG",(F70-E70)*C70,(E70-F70)*C70)</f>
        <v>25000</v>
      </c>
      <c r="I70" s="94">
        <v>0</v>
      </c>
      <c r="J70" s="92">
        <f>(H70+I70)</f>
        <v>25000</v>
      </c>
      <c r="K70" s="99"/>
      <c r="L70" s="99"/>
      <c r="M70" s="99"/>
      <c r="N70" s="99"/>
      <c r="O70" s="99"/>
    </row>
    <row r="71" spans="1:15" ht="16.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99"/>
      <c r="L71" s="99"/>
      <c r="M71" s="99"/>
      <c r="N71" s="99"/>
      <c r="O71" s="99"/>
    </row>
    <row r="72" spans="1:15" ht="16.5" customHeight="1">
      <c r="A72" s="90">
        <v>43539</v>
      </c>
      <c r="B72" s="5" t="s">
        <v>365</v>
      </c>
      <c r="C72" s="5">
        <v>100</v>
      </c>
      <c r="D72" s="5" t="s">
        <v>8</v>
      </c>
      <c r="E72" s="13">
        <v>31860</v>
      </c>
      <c r="F72" s="13">
        <v>31960</v>
      </c>
      <c r="G72" s="93">
        <v>0</v>
      </c>
      <c r="H72" s="94">
        <f>IF(D72="LONG",(F72-E72)*C72,(E72-F72)*C72)</f>
        <v>10000</v>
      </c>
      <c r="I72" s="94">
        <v>0</v>
      </c>
      <c r="J72" s="92">
        <f>(H72+I72)</f>
        <v>10000</v>
      </c>
      <c r="K72" s="99"/>
      <c r="L72" s="99"/>
      <c r="M72" s="99"/>
      <c r="N72" s="99"/>
      <c r="O72" s="99"/>
    </row>
    <row r="73" spans="1:15" ht="16.5" customHeight="1">
      <c r="A73" s="90">
        <v>43535</v>
      </c>
      <c r="B73" s="5" t="s">
        <v>365</v>
      </c>
      <c r="C73" s="5">
        <v>100</v>
      </c>
      <c r="D73" s="5" t="s">
        <v>8</v>
      </c>
      <c r="E73" s="13">
        <v>31925</v>
      </c>
      <c r="F73" s="13">
        <v>32025</v>
      </c>
      <c r="G73" s="93">
        <v>0</v>
      </c>
      <c r="H73" s="94">
        <f>IF(D73="LONG",(F73-E73)*C73,(E73-F73)*C73)</f>
        <v>10000</v>
      </c>
      <c r="I73" s="94">
        <v>0</v>
      </c>
      <c r="J73" s="92">
        <f>(H73+I73)</f>
        <v>10000</v>
      </c>
      <c r="K73" s="99"/>
      <c r="L73" s="99"/>
      <c r="M73" s="99"/>
      <c r="N73" s="99"/>
      <c r="O73" s="99"/>
    </row>
    <row r="74" spans="1:15" ht="16.5" customHeight="1">
      <c r="A74" s="90">
        <v>43535</v>
      </c>
      <c r="B74" s="5" t="s">
        <v>365</v>
      </c>
      <c r="C74" s="5">
        <v>100</v>
      </c>
      <c r="D74" s="5" t="s">
        <v>8</v>
      </c>
      <c r="E74" s="13">
        <v>32050</v>
      </c>
      <c r="F74" s="13">
        <v>31950</v>
      </c>
      <c r="G74" s="93">
        <v>0</v>
      </c>
      <c r="H74" s="94">
        <f>IF(D74="LONG",(F74-E74)*C74,(E74-F74)*C74)</f>
        <v>-10000</v>
      </c>
      <c r="I74" s="94">
        <v>0</v>
      </c>
      <c r="J74" s="98">
        <f>(H74+I74)</f>
        <v>-10000</v>
      </c>
      <c r="K74" s="99"/>
      <c r="L74" s="99"/>
      <c r="M74" s="99"/>
      <c r="N74" s="99"/>
      <c r="O74" s="99"/>
    </row>
    <row r="75" spans="1:15" ht="16.5" customHeight="1">
      <c r="A75" s="90">
        <v>43531</v>
      </c>
      <c r="B75" s="5" t="s">
        <v>365</v>
      </c>
      <c r="C75" s="5">
        <v>100</v>
      </c>
      <c r="D75" s="5" t="s">
        <v>8</v>
      </c>
      <c r="E75" s="13">
        <v>31900</v>
      </c>
      <c r="F75" s="13">
        <v>32000</v>
      </c>
      <c r="G75" s="93">
        <v>0</v>
      </c>
      <c r="H75" s="94">
        <f>IF(D75="LONG",(F75-E75)*C75,(E75-F75)*C75)</f>
        <v>10000</v>
      </c>
      <c r="I75" s="94">
        <v>0</v>
      </c>
      <c r="J75" s="92">
        <f>(H75+I75)</f>
        <v>10000</v>
      </c>
      <c r="K75" s="99"/>
      <c r="L75" s="99"/>
      <c r="M75" s="99"/>
      <c r="N75" s="99"/>
      <c r="O75" s="99"/>
    </row>
    <row r="76" spans="1:15" ht="16.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99"/>
      <c r="L76" s="99"/>
      <c r="M76" s="99"/>
      <c r="N76" s="99"/>
      <c r="O76" s="99"/>
    </row>
    <row r="77" spans="1:15" ht="16.5" customHeight="1">
      <c r="A77" s="90">
        <v>43496</v>
      </c>
      <c r="B77" s="5" t="s">
        <v>365</v>
      </c>
      <c r="C77" s="5">
        <v>100</v>
      </c>
      <c r="D77" s="95" t="s">
        <v>168</v>
      </c>
      <c r="E77" s="96">
        <v>33140</v>
      </c>
      <c r="F77" s="96">
        <v>33040</v>
      </c>
      <c r="G77" s="93">
        <v>0</v>
      </c>
      <c r="H77" s="97">
        <f>(E77-F77)*C77</f>
        <v>10000</v>
      </c>
      <c r="I77" s="94">
        <v>0</v>
      </c>
      <c r="J77" s="51">
        <f>+I77+H77</f>
        <v>10000</v>
      </c>
      <c r="K77" s="99"/>
      <c r="L77" s="99"/>
      <c r="M77" s="99"/>
      <c r="N77" s="99"/>
      <c r="O77" s="99"/>
    </row>
    <row r="78" spans="1:15" ht="16.5" customHeight="1">
      <c r="A78" s="90">
        <v>43495</v>
      </c>
      <c r="B78" s="5" t="s">
        <v>365</v>
      </c>
      <c r="C78" s="5">
        <v>100</v>
      </c>
      <c r="D78" s="95" t="s">
        <v>168</v>
      </c>
      <c r="E78" s="96">
        <v>32950</v>
      </c>
      <c r="F78" s="96">
        <v>32850</v>
      </c>
      <c r="G78" s="93">
        <v>0</v>
      </c>
      <c r="H78" s="97">
        <f>(E78-F78)*C78</f>
        <v>10000</v>
      </c>
      <c r="I78" s="94">
        <v>0</v>
      </c>
      <c r="J78" s="51">
        <f>+I78+H78</f>
        <v>10000</v>
      </c>
      <c r="K78" s="99"/>
      <c r="L78" s="99"/>
      <c r="M78" s="99"/>
      <c r="N78" s="99"/>
      <c r="O78" s="99"/>
    </row>
    <row r="79" spans="1:15" ht="16.5" customHeight="1">
      <c r="A79" s="90">
        <v>43493</v>
      </c>
      <c r="B79" s="5" t="s">
        <v>365</v>
      </c>
      <c r="C79" s="5">
        <v>100</v>
      </c>
      <c r="D79" s="5" t="s">
        <v>8</v>
      </c>
      <c r="E79" s="13">
        <v>32500</v>
      </c>
      <c r="F79" s="13">
        <v>32580</v>
      </c>
      <c r="G79" s="93">
        <v>0</v>
      </c>
      <c r="H79" s="94">
        <f>IF(D79="LONG",(F79-E79)*C79,(E79-F79)*C79)</f>
        <v>8000</v>
      </c>
      <c r="I79" s="94">
        <v>0</v>
      </c>
      <c r="J79" s="92">
        <f>(H79+I79)</f>
        <v>8000</v>
      </c>
      <c r="K79" s="99"/>
      <c r="L79" s="99"/>
      <c r="M79" s="99"/>
      <c r="N79" s="99"/>
      <c r="O79" s="99"/>
    </row>
    <row r="80" spans="1:15" ht="16.5" customHeight="1">
      <c r="A80" s="90">
        <v>43487</v>
      </c>
      <c r="B80" s="5" t="s">
        <v>365</v>
      </c>
      <c r="C80" s="5">
        <v>100</v>
      </c>
      <c r="D80" s="95" t="s">
        <v>168</v>
      </c>
      <c r="E80" s="96">
        <v>32190</v>
      </c>
      <c r="F80" s="96">
        <v>32090</v>
      </c>
      <c r="G80" s="93">
        <v>0</v>
      </c>
      <c r="H80" s="97">
        <f>(E80-F80)*C80</f>
        <v>10000</v>
      </c>
      <c r="I80" s="94">
        <v>0</v>
      </c>
      <c r="J80" s="51">
        <f>+I80+H80</f>
        <v>10000</v>
      </c>
      <c r="K80" s="99"/>
      <c r="L80" s="99"/>
      <c r="M80" s="99"/>
      <c r="N80" s="99"/>
      <c r="O80" s="99"/>
    </row>
    <row r="81" spans="1:15" ht="16.5" customHeight="1">
      <c r="A81" s="90">
        <v>43482</v>
      </c>
      <c r="B81" s="5" t="s">
        <v>365</v>
      </c>
      <c r="C81" s="5">
        <v>100</v>
      </c>
      <c r="D81" s="95" t="s">
        <v>168</v>
      </c>
      <c r="E81" s="96">
        <v>32375</v>
      </c>
      <c r="F81" s="96">
        <v>32275</v>
      </c>
      <c r="G81" s="93">
        <v>0</v>
      </c>
      <c r="H81" s="97">
        <f>(E81-F81)*C81</f>
        <v>10000</v>
      </c>
      <c r="I81" s="94">
        <v>0</v>
      </c>
      <c r="J81" s="51">
        <f>+I81+H81</f>
        <v>10000</v>
      </c>
      <c r="K81" s="99"/>
      <c r="L81" s="99"/>
      <c r="M81" s="99"/>
      <c r="N81" s="99"/>
      <c r="O81" s="99"/>
    </row>
    <row r="82" spans="1:15" ht="16.5" customHeight="1">
      <c r="A82" s="90">
        <v>43472</v>
      </c>
      <c r="B82" s="5" t="s">
        <v>365</v>
      </c>
      <c r="C82" s="5">
        <v>100</v>
      </c>
      <c r="D82" s="95" t="s">
        <v>168</v>
      </c>
      <c r="E82" s="96">
        <v>31585</v>
      </c>
      <c r="F82" s="96">
        <v>31685</v>
      </c>
      <c r="G82" s="93">
        <v>0</v>
      </c>
      <c r="H82" s="97">
        <f>(E82-F82)*C82</f>
        <v>-10000</v>
      </c>
      <c r="I82" s="94">
        <v>0</v>
      </c>
      <c r="J82" s="51">
        <f>+I82+H82</f>
        <v>-10000</v>
      </c>
      <c r="K82" s="99"/>
      <c r="L82" s="99"/>
      <c r="M82" s="99"/>
      <c r="N82" s="99"/>
      <c r="O82" s="99"/>
    </row>
    <row r="83" spans="1:15" ht="16.5" customHeight="1">
      <c r="A83" s="53">
        <v>43469</v>
      </c>
      <c r="B83" s="5" t="s">
        <v>365</v>
      </c>
      <c r="C83" s="5">
        <v>100</v>
      </c>
      <c r="D83" s="5" t="s">
        <v>8</v>
      </c>
      <c r="E83" s="13">
        <v>31700</v>
      </c>
      <c r="F83" s="13">
        <v>31600</v>
      </c>
      <c r="G83" s="93">
        <v>0</v>
      </c>
      <c r="H83" s="94">
        <f>IF(D83="LONG",(F83-E83)*C83,(E83-F83)*C83)</f>
        <v>-10000</v>
      </c>
      <c r="I83" s="94">
        <v>0</v>
      </c>
      <c r="J83" s="92">
        <f>(H83+I83)</f>
        <v>-10000</v>
      </c>
      <c r="K83" s="99"/>
      <c r="L83" s="99"/>
      <c r="M83" s="99"/>
      <c r="N83" s="99"/>
      <c r="O83" s="99"/>
    </row>
    <row r="84" spans="1:15" ht="16.5" customHeight="1">
      <c r="A84" s="53">
        <v>43468</v>
      </c>
      <c r="B84" s="5" t="s">
        <v>365</v>
      </c>
      <c r="C84" s="5">
        <v>100</v>
      </c>
      <c r="D84" s="5" t="s">
        <v>168</v>
      </c>
      <c r="E84" s="13">
        <v>31880</v>
      </c>
      <c r="F84" s="13">
        <v>31780</v>
      </c>
      <c r="G84" s="93">
        <v>0</v>
      </c>
      <c r="H84" s="97">
        <f>(E84-F84)*C84</f>
        <v>10000</v>
      </c>
      <c r="I84" s="94">
        <v>0</v>
      </c>
      <c r="J84" s="51">
        <f>+I84+H84</f>
        <v>10000</v>
      </c>
      <c r="K84" s="99"/>
      <c r="L84" s="99"/>
      <c r="M84" s="99"/>
      <c r="N84" s="99"/>
      <c r="O84" s="99"/>
    </row>
    <row r="85" spans="1:15" ht="16.5" customHeight="1">
      <c r="A85" s="53">
        <v>43467</v>
      </c>
      <c r="B85" s="5" t="s">
        <v>365</v>
      </c>
      <c r="C85" s="5">
        <v>100</v>
      </c>
      <c r="D85" s="5" t="s">
        <v>168</v>
      </c>
      <c r="E85" s="13">
        <v>31630</v>
      </c>
      <c r="F85" s="13">
        <v>31590</v>
      </c>
      <c r="G85" s="93">
        <v>0</v>
      </c>
      <c r="H85" s="97">
        <f>(E85-F85)*C85</f>
        <v>4000</v>
      </c>
      <c r="I85" s="94">
        <v>0</v>
      </c>
      <c r="J85" s="51">
        <f>+I85+H85</f>
        <v>4000</v>
      </c>
      <c r="K85" s="99"/>
      <c r="L85" s="99"/>
      <c r="M85" s="99"/>
      <c r="N85" s="99"/>
      <c r="O85" s="99"/>
    </row>
    <row r="86" spans="1:15" ht="16.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99"/>
      <c r="L86" s="99"/>
      <c r="M86" s="99"/>
      <c r="N86" s="99"/>
      <c r="O86" s="99"/>
    </row>
    <row r="87" spans="1:15" ht="16.5" customHeight="1">
      <c r="A87" s="53">
        <v>43465</v>
      </c>
      <c r="B87" s="5" t="s">
        <v>365</v>
      </c>
      <c r="C87" s="5">
        <v>100</v>
      </c>
      <c r="D87" s="5" t="s">
        <v>168</v>
      </c>
      <c r="E87" s="13">
        <v>31440</v>
      </c>
      <c r="F87" s="13">
        <v>31355</v>
      </c>
      <c r="G87" s="93">
        <v>0</v>
      </c>
      <c r="H87" s="97">
        <f>(E87-F87)*C87</f>
        <v>8500</v>
      </c>
      <c r="I87" s="94">
        <v>0</v>
      </c>
      <c r="J87" s="51">
        <f>+I87+H87</f>
        <v>8500</v>
      </c>
      <c r="K87" s="99"/>
      <c r="L87" s="99"/>
      <c r="M87" s="99"/>
      <c r="N87" s="99"/>
      <c r="O87" s="99"/>
    </row>
    <row r="88" spans="1:15" ht="16.5" customHeight="1">
      <c r="A88" s="90">
        <v>43462</v>
      </c>
      <c r="B88" s="5" t="s">
        <v>365</v>
      </c>
      <c r="C88" s="5">
        <v>100</v>
      </c>
      <c r="D88" s="5" t="s">
        <v>8</v>
      </c>
      <c r="E88" s="13">
        <v>31625</v>
      </c>
      <c r="F88" s="13">
        <v>31695</v>
      </c>
      <c r="G88" s="93">
        <v>0</v>
      </c>
      <c r="H88" s="94">
        <f>IF(D88="LONG",(F88-E88)*C88,(E88-F88)*C88)</f>
        <v>7000</v>
      </c>
      <c r="I88" s="94">
        <v>0</v>
      </c>
      <c r="J88" s="92">
        <f>(H88+I88)</f>
        <v>7000</v>
      </c>
      <c r="K88" s="99"/>
      <c r="L88" s="99"/>
      <c r="M88" s="99"/>
      <c r="N88" s="99"/>
      <c r="O88" s="99"/>
    </row>
    <row r="89" spans="1:15" ht="16.5" customHeight="1">
      <c r="A89" s="90">
        <v>43461</v>
      </c>
      <c r="B89" s="5" t="s">
        <v>365</v>
      </c>
      <c r="C89" s="5">
        <v>100</v>
      </c>
      <c r="D89" s="5" t="s">
        <v>8</v>
      </c>
      <c r="E89" s="13">
        <v>31640</v>
      </c>
      <c r="F89" s="13">
        <v>31740</v>
      </c>
      <c r="G89" s="93">
        <v>0</v>
      </c>
      <c r="H89" s="94">
        <f>IF(D89="LONG",(F89-E89)*C89,(E89-F89)*C89)</f>
        <v>10000</v>
      </c>
      <c r="I89" s="94">
        <v>0</v>
      </c>
      <c r="J89" s="92">
        <f>(H89+I89)</f>
        <v>10000</v>
      </c>
      <c r="K89" s="99"/>
      <c r="L89" s="99"/>
      <c r="M89" s="99"/>
      <c r="N89" s="99"/>
      <c r="O89" s="99"/>
    </row>
    <row r="90" spans="1:15" ht="16.5" customHeight="1">
      <c r="A90" s="90">
        <v>43460</v>
      </c>
      <c r="B90" s="5" t="s">
        <v>365</v>
      </c>
      <c r="C90" s="5">
        <v>100</v>
      </c>
      <c r="D90" s="95" t="s">
        <v>168</v>
      </c>
      <c r="E90" s="96">
        <v>31550</v>
      </c>
      <c r="F90" s="96">
        <v>31650</v>
      </c>
      <c r="G90" s="93">
        <v>0</v>
      </c>
      <c r="H90" s="97">
        <f>(E90-F90)*C90</f>
        <v>-10000</v>
      </c>
      <c r="I90" s="94">
        <v>0</v>
      </c>
      <c r="J90" s="29">
        <f>+I90+H90</f>
        <v>-10000</v>
      </c>
      <c r="K90" s="99"/>
      <c r="L90" s="99"/>
      <c r="M90" s="99"/>
      <c r="N90" s="99"/>
      <c r="O90" s="99"/>
    </row>
    <row r="91" spans="1:15" ht="16.5" customHeight="1">
      <c r="A91" s="90">
        <v>43458</v>
      </c>
      <c r="B91" s="5" t="s">
        <v>365</v>
      </c>
      <c r="C91" s="5">
        <v>100</v>
      </c>
      <c r="D91" s="5" t="s">
        <v>8</v>
      </c>
      <c r="E91" s="13">
        <v>31325</v>
      </c>
      <c r="F91" s="13">
        <v>31425</v>
      </c>
      <c r="G91" s="93">
        <v>0</v>
      </c>
      <c r="H91" s="94">
        <f>IF(D91="LONG",(F91-E91)*C91,(E91-F91)*C91)</f>
        <v>10000</v>
      </c>
      <c r="I91" s="94">
        <v>0</v>
      </c>
      <c r="J91" s="92">
        <f>(H91+I91)</f>
        <v>10000</v>
      </c>
      <c r="K91" s="99"/>
      <c r="L91" s="99"/>
      <c r="M91" s="99"/>
      <c r="N91" s="99"/>
      <c r="O91" s="99"/>
    </row>
    <row r="92" spans="1:15" ht="16.5" customHeight="1">
      <c r="A92" s="90">
        <v>43455</v>
      </c>
      <c r="B92" s="5" t="s">
        <v>365</v>
      </c>
      <c r="C92" s="5">
        <v>100</v>
      </c>
      <c r="D92" s="5" t="s">
        <v>8</v>
      </c>
      <c r="E92" s="13">
        <v>31200</v>
      </c>
      <c r="F92" s="13">
        <v>31300</v>
      </c>
      <c r="G92" s="93">
        <v>0</v>
      </c>
      <c r="H92" s="94">
        <f>IF(D92="LONG",(F92-E92)*C92,(E92-F92)*C92)</f>
        <v>10000</v>
      </c>
      <c r="I92" s="94">
        <v>0</v>
      </c>
      <c r="J92" s="92">
        <f>(H92+I92)</f>
        <v>10000</v>
      </c>
      <c r="K92" s="99"/>
      <c r="L92" s="99"/>
      <c r="M92" s="99"/>
      <c r="N92" s="99"/>
      <c r="O92" s="99"/>
    </row>
    <row r="93" spans="1:15" ht="16.5" customHeight="1">
      <c r="A93" s="90">
        <v>43454</v>
      </c>
      <c r="B93" s="5" t="s">
        <v>365</v>
      </c>
      <c r="C93" s="5">
        <v>100</v>
      </c>
      <c r="D93" s="5" t="s">
        <v>8</v>
      </c>
      <c r="E93" s="13">
        <v>31025</v>
      </c>
      <c r="F93" s="13">
        <v>31125</v>
      </c>
      <c r="G93" s="93">
        <v>0</v>
      </c>
      <c r="H93" s="94">
        <f>IF(D93="LONG",(F93-E93)*C93,(E93-F93)*C93)</f>
        <v>10000</v>
      </c>
      <c r="I93" s="94">
        <v>0</v>
      </c>
      <c r="J93" s="92">
        <f>(H93+I93)</f>
        <v>10000</v>
      </c>
      <c r="K93" s="99"/>
      <c r="L93" s="99"/>
      <c r="M93" s="99"/>
      <c r="N93" s="99"/>
      <c r="O93" s="99"/>
    </row>
    <row r="94" spans="1:15" ht="16.5" customHeight="1">
      <c r="A94" s="90">
        <v>43453</v>
      </c>
      <c r="B94" s="5" t="s">
        <v>365</v>
      </c>
      <c r="C94" s="5">
        <v>100</v>
      </c>
      <c r="D94" s="95" t="s">
        <v>168</v>
      </c>
      <c r="E94" s="96">
        <v>31150</v>
      </c>
      <c r="F94" s="96">
        <v>31085</v>
      </c>
      <c r="G94" s="93">
        <v>0</v>
      </c>
      <c r="H94" s="97">
        <f>(E94-F94)*C94</f>
        <v>6500</v>
      </c>
      <c r="I94" s="94">
        <v>0</v>
      </c>
      <c r="J94" s="51">
        <f>+I94+H94</f>
        <v>6500</v>
      </c>
      <c r="K94" s="99"/>
      <c r="L94" s="99"/>
      <c r="M94" s="99"/>
      <c r="N94" s="99"/>
      <c r="O94" s="99"/>
    </row>
    <row r="95" spans="1:15" ht="16.5" customHeight="1">
      <c r="A95" s="90">
        <v>43451</v>
      </c>
      <c r="B95" s="5" t="s">
        <v>365</v>
      </c>
      <c r="C95" s="5">
        <v>100</v>
      </c>
      <c r="D95" s="5" t="s">
        <v>8</v>
      </c>
      <c r="E95" s="13">
        <v>31450</v>
      </c>
      <c r="F95" s="13">
        <v>31550</v>
      </c>
      <c r="G95" s="93">
        <v>0</v>
      </c>
      <c r="H95" s="94">
        <f>IF(D95="LONG",(F95-E95)*C95,(E95-F95)*C95)</f>
        <v>10000</v>
      </c>
      <c r="I95" s="94">
        <v>0</v>
      </c>
      <c r="J95" s="92">
        <f>(H95+I95)</f>
        <v>10000</v>
      </c>
      <c r="K95" s="99"/>
      <c r="L95" s="99"/>
      <c r="M95" s="99"/>
      <c r="N95" s="99"/>
      <c r="O95" s="99"/>
    </row>
    <row r="96" spans="1:15" ht="16.5" customHeight="1">
      <c r="A96" s="90">
        <v>43448</v>
      </c>
      <c r="B96" s="5" t="s">
        <v>365</v>
      </c>
      <c r="C96" s="5">
        <v>100</v>
      </c>
      <c r="D96" s="5" t="s">
        <v>8</v>
      </c>
      <c r="E96" s="13">
        <v>31560</v>
      </c>
      <c r="F96" s="13">
        <v>31630</v>
      </c>
      <c r="G96" s="93">
        <v>0</v>
      </c>
      <c r="H96" s="94">
        <f>IF(D96="LONG",(F96-E96)*C96,(E96-F96)*C96)</f>
        <v>7000</v>
      </c>
      <c r="I96" s="94">
        <v>0</v>
      </c>
      <c r="J96" s="92">
        <f>(H96+I96)</f>
        <v>7000</v>
      </c>
      <c r="K96" s="99"/>
      <c r="L96" s="99"/>
      <c r="M96" s="99"/>
      <c r="N96" s="99"/>
      <c r="O96" s="99"/>
    </row>
    <row r="97" spans="1:15" ht="16.5" customHeight="1">
      <c r="A97" s="90">
        <v>43446</v>
      </c>
      <c r="B97" s="5" t="s">
        <v>365</v>
      </c>
      <c r="C97" s="5">
        <v>100</v>
      </c>
      <c r="D97" s="5" t="s">
        <v>8</v>
      </c>
      <c r="E97" s="13">
        <v>31810</v>
      </c>
      <c r="F97" s="13">
        <v>31710</v>
      </c>
      <c r="G97" s="93">
        <v>0</v>
      </c>
      <c r="H97" s="94">
        <f>IF(D97="LONG",(F97-E97)*C97,(E97-F97)*C97)</f>
        <v>-10000</v>
      </c>
      <c r="I97" s="94">
        <v>0</v>
      </c>
      <c r="J97" s="98">
        <f>(H97+I97)</f>
        <v>-10000</v>
      </c>
      <c r="K97" s="99"/>
      <c r="L97" s="99"/>
      <c r="M97" s="99"/>
      <c r="N97" s="99"/>
      <c r="O97" s="99"/>
    </row>
    <row r="98" spans="1:15" ht="16.5" customHeight="1">
      <c r="A98" s="90">
        <v>43445</v>
      </c>
      <c r="B98" s="5" t="s">
        <v>365</v>
      </c>
      <c r="C98" s="5">
        <v>100</v>
      </c>
      <c r="D98" s="95" t="s">
        <v>168</v>
      </c>
      <c r="E98" s="96">
        <v>31825</v>
      </c>
      <c r="F98" s="96">
        <v>31925</v>
      </c>
      <c r="G98" s="93">
        <v>0</v>
      </c>
      <c r="H98" s="97">
        <f>(E98-F98)*C98</f>
        <v>-10000</v>
      </c>
      <c r="I98" s="94">
        <v>0</v>
      </c>
      <c r="J98" s="29">
        <f>+I98+H98</f>
        <v>-10000</v>
      </c>
      <c r="K98" s="99"/>
      <c r="L98" s="99"/>
      <c r="M98" s="99"/>
      <c r="N98" s="99"/>
      <c r="O98" s="99"/>
    </row>
    <row r="99" spans="1:15" ht="16.5" customHeight="1">
      <c r="A99" s="90">
        <v>43444</v>
      </c>
      <c r="B99" s="5" t="s">
        <v>365</v>
      </c>
      <c r="C99" s="5">
        <v>100</v>
      </c>
      <c r="D99" s="5" t="s">
        <v>8</v>
      </c>
      <c r="E99" s="13">
        <v>31500</v>
      </c>
      <c r="F99" s="13">
        <v>31600</v>
      </c>
      <c r="G99" s="93">
        <v>31750</v>
      </c>
      <c r="H99" s="94">
        <f>IF(D99="LONG",(F99-E99)*C99,(E99-F99)*C99)</f>
        <v>10000</v>
      </c>
      <c r="I99" s="94">
        <f>(G99-F99)*C99</f>
        <v>15000</v>
      </c>
      <c r="J99" s="92">
        <f>(H99+I99)</f>
        <v>25000</v>
      </c>
      <c r="K99" s="99"/>
      <c r="L99" s="99"/>
      <c r="M99" s="99"/>
      <c r="N99" s="99"/>
      <c r="O99" s="99"/>
    </row>
    <row r="100" spans="1:15" ht="16.5" customHeight="1">
      <c r="A100" s="90">
        <v>43441</v>
      </c>
      <c r="B100" s="5" t="s">
        <v>365</v>
      </c>
      <c r="C100" s="5">
        <v>100</v>
      </c>
      <c r="D100" s="5" t="s">
        <v>8</v>
      </c>
      <c r="E100" s="13">
        <v>31100</v>
      </c>
      <c r="F100" s="13">
        <v>31200</v>
      </c>
      <c r="G100" s="93">
        <v>0</v>
      </c>
      <c r="H100" s="94">
        <f>IF(D100="LONG",(F100-E100)*C100,(E100-F100)*C100)</f>
        <v>10000</v>
      </c>
      <c r="I100" s="94">
        <v>0</v>
      </c>
      <c r="J100" s="92">
        <f>(H100+I100)</f>
        <v>10000</v>
      </c>
      <c r="K100" s="99"/>
      <c r="L100" s="99"/>
      <c r="M100" s="99"/>
      <c r="N100" s="99"/>
      <c r="O100" s="99"/>
    </row>
    <row r="101" spans="1:15" ht="16.5" customHeight="1">
      <c r="A101" s="90">
        <v>43440</v>
      </c>
      <c r="B101" s="5" t="s">
        <v>365</v>
      </c>
      <c r="C101" s="5">
        <v>100</v>
      </c>
      <c r="D101" s="5" t="s">
        <v>8</v>
      </c>
      <c r="E101" s="13">
        <v>31160</v>
      </c>
      <c r="F101" s="13">
        <v>31250</v>
      </c>
      <c r="G101" s="93">
        <v>0</v>
      </c>
      <c r="H101" s="94">
        <f>IF(D101="LONG",(F101-E101)*C101,(E101-F101)*C101)</f>
        <v>9000</v>
      </c>
      <c r="I101" s="94">
        <v>0</v>
      </c>
      <c r="J101" s="92">
        <f>(H101+I101)</f>
        <v>9000</v>
      </c>
      <c r="K101" s="99"/>
      <c r="L101" s="99"/>
      <c r="M101" s="99"/>
      <c r="N101" s="99"/>
      <c r="O101" s="99"/>
    </row>
    <row r="102" spans="1:15" ht="16.5" customHeight="1">
      <c r="A102" s="90">
        <v>43439</v>
      </c>
      <c r="B102" s="5" t="s">
        <v>365</v>
      </c>
      <c r="C102" s="5">
        <v>100</v>
      </c>
      <c r="D102" s="5" t="s">
        <v>8</v>
      </c>
      <c r="E102" s="13">
        <v>30975</v>
      </c>
      <c r="F102" s="13">
        <v>31075</v>
      </c>
      <c r="G102" s="93">
        <v>0</v>
      </c>
      <c r="H102" s="94">
        <f>IF(D102="LONG",(F102-E102)*C102,(E102-F102)*C102)</f>
        <v>10000</v>
      </c>
      <c r="I102" s="94">
        <v>0</v>
      </c>
      <c r="J102" s="92">
        <f>(H102+I102)</f>
        <v>10000</v>
      </c>
      <c r="K102" s="99"/>
      <c r="L102" s="99"/>
      <c r="M102" s="99"/>
      <c r="N102" s="99"/>
      <c r="O102" s="99"/>
    </row>
    <row r="103" spans="1:15" ht="16.5" customHeight="1">
      <c r="A103" s="100"/>
      <c r="B103" s="100"/>
      <c r="C103" s="100"/>
      <c r="D103" s="100"/>
      <c r="E103" s="100"/>
      <c r="F103" s="100"/>
      <c r="G103" s="100"/>
      <c r="H103" s="100"/>
      <c r="I103" s="100"/>
      <c r="J103" s="100"/>
      <c r="K103" s="99"/>
      <c r="L103" s="99"/>
      <c r="M103" s="99"/>
      <c r="N103" s="99"/>
      <c r="O103" s="99"/>
    </row>
    <row r="104" spans="1:15" ht="16.5" customHeight="1">
      <c r="A104" s="90">
        <v>43399</v>
      </c>
      <c r="B104" s="5" t="s">
        <v>362</v>
      </c>
      <c r="C104" s="5">
        <v>5000</v>
      </c>
      <c r="D104" s="5" t="s">
        <v>8</v>
      </c>
      <c r="E104" s="13">
        <v>196</v>
      </c>
      <c r="F104" s="13">
        <v>198</v>
      </c>
      <c r="G104" s="93">
        <v>0</v>
      </c>
      <c r="H104" s="94">
        <f>IF(D104="LONG",(F104-E104)*C104,(E104-F104)*C104)</f>
        <v>10000</v>
      </c>
      <c r="I104" s="94">
        <v>0</v>
      </c>
      <c r="J104" s="92">
        <f>(H104+I104)</f>
        <v>10000</v>
      </c>
      <c r="K104" s="99"/>
      <c r="L104" s="99"/>
      <c r="M104" s="99"/>
      <c r="N104" s="99"/>
      <c r="O104" s="99"/>
    </row>
    <row r="105" spans="1:15" ht="16.5" customHeight="1">
      <c r="A105" s="90">
        <v>43398</v>
      </c>
      <c r="B105" s="5" t="s">
        <v>364</v>
      </c>
      <c r="C105" s="5">
        <v>5000</v>
      </c>
      <c r="D105" s="5" t="s">
        <v>8</v>
      </c>
      <c r="E105" s="13">
        <v>146</v>
      </c>
      <c r="F105" s="13">
        <v>144</v>
      </c>
      <c r="G105" s="93">
        <v>0</v>
      </c>
      <c r="H105" s="94">
        <f>IF(D105="LONG",(F105-E105)*C105,(E105-F105)*C105)</f>
        <v>-10000</v>
      </c>
      <c r="I105" s="94">
        <v>0</v>
      </c>
      <c r="J105" s="92">
        <f>(H105+I105)</f>
        <v>-10000</v>
      </c>
      <c r="K105" s="99"/>
      <c r="L105" s="99"/>
      <c r="M105" s="99"/>
      <c r="N105" s="99"/>
      <c r="O105" s="99"/>
    </row>
    <row r="106" spans="1:15" ht="16.5" customHeight="1">
      <c r="A106" s="90">
        <v>43397</v>
      </c>
      <c r="B106" s="5" t="s">
        <v>362</v>
      </c>
      <c r="C106" s="5">
        <v>5000</v>
      </c>
      <c r="D106" s="95" t="s">
        <v>168</v>
      </c>
      <c r="E106" s="96">
        <v>201.5</v>
      </c>
      <c r="F106" s="96">
        <v>199.5</v>
      </c>
      <c r="G106" s="93">
        <v>0</v>
      </c>
      <c r="H106" s="97">
        <f>(E106-F106)*C106</f>
        <v>10000</v>
      </c>
      <c r="I106" s="94">
        <v>0</v>
      </c>
      <c r="J106" s="51">
        <f>+I106+H106</f>
        <v>10000</v>
      </c>
      <c r="K106" s="99"/>
      <c r="L106" s="99"/>
      <c r="M106" s="99"/>
      <c r="N106" s="99"/>
      <c r="O106" s="99"/>
    </row>
    <row r="107" spans="1:15" ht="16.5" customHeight="1">
      <c r="A107" s="90">
        <v>43390</v>
      </c>
      <c r="B107" s="5" t="s">
        <v>362</v>
      </c>
      <c r="C107" s="5">
        <v>5000</v>
      </c>
      <c r="D107" s="95" t="s">
        <v>168</v>
      </c>
      <c r="E107" s="96">
        <v>196.5</v>
      </c>
      <c r="F107" s="96">
        <v>198.5</v>
      </c>
      <c r="G107" s="93">
        <v>0</v>
      </c>
      <c r="H107" s="97">
        <f>(E107-F107)*C107</f>
        <v>-10000</v>
      </c>
      <c r="I107" s="94">
        <v>0</v>
      </c>
      <c r="J107" s="51">
        <f>+I107+H107</f>
        <v>-10000</v>
      </c>
      <c r="K107" s="99"/>
      <c r="L107" s="99"/>
      <c r="M107" s="99"/>
      <c r="N107" s="99"/>
      <c r="O107" s="99"/>
    </row>
    <row r="108" spans="1:15" ht="16.5" customHeight="1">
      <c r="A108" s="90">
        <v>43389</v>
      </c>
      <c r="B108" s="5" t="s">
        <v>362</v>
      </c>
      <c r="C108" s="5">
        <v>5000</v>
      </c>
      <c r="D108" s="5" t="s">
        <v>8</v>
      </c>
      <c r="E108" s="13">
        <v>193.75</v>
      </c>
      <c r="F108" s="13">
        <v>195.15</v>
      </c>
      <c r="G108" s="93">
        <v>0</v>
      </c>
      <c r="H108" s="94">
        <f>IF(D108="LONG",(F108-E108)*C108,(E108-F108)*C108)</f>
        <v>7000.0000000000282</v>
      </c>
      <c r="I108" s="94">
        <v>0</v>
      </c>
      <c r="J108" s="92">
        <f>(H108+I108)</f>
        <v>7000.0000000000282</v>
      </c>
      <c r="K108" s="99"/>
      <c r="L108" s="99"/>
      <c r="M108" s="99"/>
      <c r="N108" s="99"/>
      <c r="O108" s="99"/>
    </row>
    <row r="109" spans="1:15" ht="16.5" customHeight="1">
      <c r="A109" s="90">
        <v>43388</v>
      </c>
      <c r="B109" s="5" t="s">
        <v>365</v>
      </c>
      <c r="C109" s="5">
        <v>100</v>
      </c>
      <c r="D109" s="5" t="s">
        <v>8</v>
      </c>
      <c r="E109" s="13">
        <v>32175</v>
      </c>
      <c r="F109" s="13">
        <v>32075</v>
      </c>
      <c r="G109" s="93">
        <v>0</v>
      </c>
      <c r="H109" s="94">
        <f>IF(D109="LONG",(F109-E109)*C109,(E109-F109)*C109)</f>
        <v>-10000</v>
      </c>
      <c r="I109" s="94">
        <v>0</v>
      </c>
      <c r="J109" s="92">
        <f>(H109+I109)</f>
        <v>-10000</v>
      </c>
      <c r="K109" s="99"/>
      <c r="L109" s="99"/>
      <c r="M109" s="99"/>
      <c r="N109" s="99"/>
      <c r="O109" s="99"/>
    </row>
    <row r="110" spans="1:15" ht="16.5" customHeight="1">
      <c r="A110" s="90">
        <v>43388</v>
      </c>
      <c r="B110" s="5" t="s">
        <v>362</v>
      </c>
      <c r="C110" s="5">
        <v>5000</v>
      </c>
      <c r="D110" s="95" t="s">
        <v>168</v>
      </c>
      <c r="E110" s="96">
        <v>198.5</v>
      </c>
      <c r="F110" s="96">
        <v>196.5</v>
      </c>
      <c r="G110" s="93">
        <v>194</v>
      </c>
      <c r="H110" s="97">
        <f>(E110-F110)*C110</f>
        <v>10000</v>
      </c>
      <c r="I110" s="94">
        <f>(F110-G110)*C110</f>
        <v>12500</v>
      </c>
      <c r="J110" s="51">
        <f>+I110+H110</f>
        <v>22500</v>
      </c>
      <c r="K110" s="99"/>
      <c r="L110" s="99"/>
      <c r="M110" s="99"/>
      <c r="N110" s="99"/>
      <c r="O110" s="99"/>
    </row>
    <row r="111" spans="1:15" ht="16.5" customHeight="1">
      <c r="A111" s="90">
        <v>43385</v>
      </c>
      <c r="B111" s="5" t="s">
        <v>362</v>
      </c>
      <c r="C111" s="5">
        <v>5000</v>
      </c>
      <c r="D111" s="5" t="s">
        <v>8</v>
      </c>
      <c r="E111" s="13">
        <v>198</v>
      </c>
      <c r="F111" s="13">
        <v>199.5</v>
      </c>
      <c r="G111" s="93">
        <v>0</v>
      </c>
      <c r="H111" s="94">
        <f t="shared" ref="H111:H116" si="8">IF(D111="LONG",(F111-E111)*C111,(E111-F111)*C111)</f>
        <v>7500</v>
      </c>
      <c r="I111" s="94">
        <v>0</v>
      </c>
      <c r="J111" s="92">
        <f t="shared" ref="J111:J116" si="9">(H111+I111)</f>
        <v>7500</v>
      </c>
      <c r="K111" s="99"/>
      <c r="L111" s="99"/>
      <c r="M111" s="99"/>
      <c r="N111" s="99"/>
      <c r="O111" s="99"/>
    </row>
    <row r="112" spans="1:15" ht="16.5" customHeight="1">
      <c r="A112" s="90">
        <v>43384</v>
      </c>
      <c r="B112" s="5" t="s">
        <v>362</v>
      </c>
      <c r="C112" s="5">
        <v>5000</v>
      </c>
      <c r="D112" s="5" t="s">
        <v>8</v>
      </c>
      <c r="E112" s="13">
        <v>196</v>
      </c>
      <c r="F112" s="13">
        <v>198</v>
      </c>
      <c r="G112" s="93">
        <v>0</v>
      </c>
      <c r="H112" s="94">
        <f t="shared" si="8"/>
        <v>10000</v>
      </c>
      <c r="I112" s="94">
        <v>0</v>
      </c>
      <c r="J112" s="92">
        <f t="shared" si="9"/>
        <v>10000</v>
      </c>
      <c r="K112" s="99"/>
      <c r="L112" s="99"/>
      <c r="M112" s="99"/>
      <c r="N112" s="99"/>
      <c r="O112" s="99"/>
    </row>
    <row r="113" spans="1:15" ht="16.5" customHeight="1">
      <c r="A113" s="90">
        <v>43383</v>
      </c>
      <c r="B113" s="5" t="s">
        <v>362</v>
      </c>
      <c r="C113" s="5">
        <v>5000</v>
      </c>
      <c r="D113" s="5" t="s">
        <v>8</v>
      </c>
      <c r="E113" s="13">
        <v>202.5</v>
      </c>
      <c r="F113" s="13">
        <v>200.5</v>
      </c>
      <c r="G113" s="93">
        <v>0</v>
      </c>
      <c r="H113" s="94">
        <f t="shared" si="8"/>
        <v>-10000</v>
      </c>
      <c r="I113" s="94">
        <v>0</v>
      </c>
      <c r="J113" s="92">
        <f t="shared" si="9"/>
        <v>-10000</v>
      </c>
      <c r="K113" s="99"/>
      <c r="L113" s="99"/>
      <c r="M113" s="99"/>
      <c r="N113" s="99"/>
      <c r="O113" s="99"/>
    </row>
    <row r="114" spans="1:15" ht="16.5" customHeight="1">
      <c r="A114" s="90">
        <v>43382</v>
      </c>
      <c r="B114" s="5" t="s">
        <v>362</v>
      </c>
      <c r="C114" s="5">
        <v>5000</v>
      </c>
      <c r="D114" s="5" t="s">
        <v>8</v>
      </c>
      <c r="E114" s="13">
        <v>202.3</v>
      </c>
      <c r="F114" s="13">
        <v>203.2</v>
      </c>
      <c r="G114" s="93">
        <v>0</v>
      </c>
      <c r="H114" s="94">
        <f t="shared" si="8"/>
        <v>4499.9999999998863</v>
      </c>
      <c r="I114" s="94">
        <v>0</v>
      </c>
      <c r="J114" s="94">
        <f t="shared" si="9"/>
        <v>4499.9999999998863</v>
      </c>
      <c r="K114" s="99"/>
      <c r="L114" s="99"/>
      <c r="M114" s="99"/>
      <c r="N114" s="99"/>
      <c r="O114" s="99"/>
    </row>
    <row r="115" spans="1:15" ht="16.5" customHeight="1">
      <c r="A115" s="90">
        <v>43381</v>
      </c>
      <c r="B115" s="5" t="s">
        <v>367</v>
      </c>
      <c r="C115" s="5">
        <v>5000</v>
      </c>
      <c r="D115" s="5" t="s">
        <v>8</v>
      </c>
      <c r="E115" s="13">
        <v>154.5</v>
      </c>
      <c r="F115" s="13">
        <v>155</v>
      </c>
      <c r="G115" s="93">
        <v>0</v>
      </c>
      <c r="H115" s="94">
        <f t="shared" si="8"/>
        <v>2500</v>
      </c>
      <c r="I115" s="94">
        <v>0</v>
      </c>
      <c r="J115" s="94">
        <f t="shared" si="9"/>
        <v>2500</v>
      </c>
      <c r="K115" s="99"/>
      <c r="L115" s="99"/>
      <c r="M115" s="99"/>
      <c r="N115" s="99"/>
      <c r="O115" s="99"/>
    </row>
    <row r="116" spans="1:15" ht="16.5" customHeight="1">
      <c r="A116" s="90">
        <v>43378</v>
      </c>
      <c r="B116" s="5" t="s">
        <v>367</v>
      </c>
      <c r="C116" s="5">
        <v>5000</v>
      </c>
      <c r="D116" s="5" t="s">
        <v>8</v>
      </c>
      <c r="E116" s="13">
        <v>162</v>
      </c>
      <c r="F116" s="13">
        <v>163.5</v>
      </c>
      <c r="G116" s="93">
        <v>0</v>
      </c>
      <c r="H116" s="94">
        <f t="shared" si="8"/>
        <v>7500</v>
      </c>
      <c r="I116" s="94">
        <v>0</v>
      </c>
      <c r="J116" s="94">
        <f t="shared" si="9"/>
        <v>7500</v>
      </c>
      <c r="K116" s="99"/>
      <c r="L116" s="99"/>
      <c r="M116" s="99"/>
      <c r="N116" s="99"/>
      <c r="O116" s="99"/>
    </row>
    <row r="117" spans="1:15" ht="16.5" customHeight="1">
      <c r="A117" s="90">
        <v>43377</v>
      </c>
      <c r="B117" s="5" t="s">
        <v>362</v>
      </c>
      <c r="C117" s="5">
        <v>5000</v>
      </c>
      <c r="D117" s="95" t="s">
        <v>168</v>
      </c>
      <c r="E117" s="96">
        <v>198.5</v>
      </c>
      <c r="F117" s="96">
        <v>196.5</v>
      </c>
      <c r="G117" s="93">
        <v>193.5</v>
      </c>
      <c r="H117" s="97">
        <f>(E117-F117)*C117</f>
        <v>10000</v>
      </c>
      <c r="I117" s="94">
        <f>(F117-G117)*C117</f>
        <v>15000</v>
      </c>
      <c r="J117" s="97">
        <f>+I117+H117</f>
        <v>25000</v>
      </c>
      <c r="K117" s="99"/>
      <c r="L117" s="99"/>
      <c r="M117" s="99"/>
      <c r="N117" s="99"/>
      <c r="O117" s="99"/>
    </row>
    <row r="118" spans="1:15" ht="16.5" customHeight="1">
      <c r="A118" s="90">
        <v>43376</v>
      </c>
      <c r="B118" s="5" t="s">
        <v>362</v>
      </c>
      <c r="C118" s="5">
        <v>5000</v>
      </c>
      <c r="D118" s="5" t="s">
        <v>8</v>
      </c>
      <c r="E118" s="13">
        <v>196</v>
      </c>
      <c r="F118" s="13">
        <v>198</v>
      </c>
      <c r="G118" s="93">
        <v>0</v>
      </c>
      <c r="H118" s="94">
        <f>IF(D118="LONG",(F118-E118)*C118,(E118-F118)*C118)</f>
        <v>10000</v>
      </c>
      <c r="I118" s="94">
        <v>0</v>
      </c>
      <c r="J118" s="94">
        <f>(H118+I118)</f>
        <v>10000</v>
      </c>
      <c r="K118" s="99"/>
      <c r="L118" s="99"/>
      <c r="M118" s="99"/>
      <c r="N118" s="99"/>
      <c r="O118" s="99"/>
    </row>
    <row r="119" spans="1:15" ht="16.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99"/>
      <c r="L119" s="99"/>
      <c r="M119" s="99"/>
      <c r="N119" s="99"/>
      <c r="O119" s="99"/>
    </row>
    <row r="120" spans="1:15" ht="16.5" customHeight="1">
      <c r="A120" s="90">
        <v>43338</v>
      </c>
      <c r="B120" s="5" t="s">
        <v>368</v>
      </c>
      <c r="C120" s="5">
        <v>5000</v>
      </c>
      <c r="D120" s="5" t="s">
        <v>8</v>
      </c>
      <c r="E120" s="13">
        <v>185</v>
      </c>
      <c r="F120" s="13">
        <v>186</v>
      </c>
      <c r="G120" s="93">
        <v>0</v>
      </c>
      <c r="H120" s="94">
        <f>IF(D120="LONG",(F120-E120)*C120,(E120-F120)*C120)</f>
        <v>5000</v>
      </c>
      <c r="I120" s="94">
        <v>0</v>
      </c>
      <c r="J120" s="94">
        <f>(H120+I120)</f>
        <v>5000</v>
      </c>
      <c r="K120" s="99"/>
      <c r="L120" s="99"/>
      <c r="M120" s="99"/>
      <c r="N120" s="99"/>
      <c r="O120" s="99"/>
    </row>
    <row r="121" spans="1:15" ht="16.5" customHeight="1">
      <c r="A121" s="101"/>
      <c r="B121" s="101"/>
      <c r="C121" s="101"/>
      <c r="D121" s="101"/>
      <c r="E121" s="101"/>
      <c r="F121" s="101"/>
      <c r="G121" s="101"/>
      <c r="H121" s="101"/>
      <c r="I121" s="101"/>
      <c r="J121" s="101"/>
      <c r="K121" s="99"/>
      <c r="L121" s="99"/>
      <c r="M121" s="99"/>
      <c r="N121" s="99"/>
      <c r="O121" s="99"/>
    </row>
    <row r="122" spans="1:15" ht="16.5" customHeight="1">
      <c r="A122" s="90">
        <v>43342</v>
      </c>
      <c r="B122" s="5" t="s">
        <v>368</v>
      </c>
      <c r="C122" s="5">
        <v>5000</v>
      </c>
      <c r="D122" s="5" t="s">
        <v>8</v>
      </c>
      <c r="E122" s="13">
        <v>177</v>
      </c>
      <c r="F122" s="13">
        <v>178.25</v>
      </c>
      <c r="G122" s="93">
        <v>0</v>
      </c>
      <c r="H122" s="94">
        <f t="shared" ref="H122:H132" si="10">IF(D122="LONG",(F122-E122)*C122,(E122-F122)*C122)</f>
        <v>6250</v>
      </c>
      <c r="I122" s="94">
        <v>0</v>
      </c>
      <c r="J122" s="94">
        <f t="shared" ref="J122:J132" si="11">(H122+I122)</f>
        <v>6250</v>
      </c>
      <c r="K122" s="99"/>
      <c r="L122" s="99"/>
      <c r="M122" s="99"/>
      <c r="N122" s="99"/>
      <c r="O122" s="99"/>
    </row>
    <row r="123" spans="1:15" ht="16.5" customHeight="1">
      <c r="A123" s="90">
        <v>43335</v>
      </c>
      <c r="B123" s="5" t="s">
        <v>365</v>
      </c>
      <c r="C123" s="5">
        <v>100</v>
      </c>
      <c r="D123" s="5" t="s">
        <v>8</v>
      </c>
      <c r="E123" s="13">
        <v>29600</v>
      </c>
      <c r="F123" s="13">
        <v>29670</v>
      </c>
      <c r="G123" s="93">
        <v>0</v>
      </c>
      <c r="H123" s="94">
        <f t="shared" si="10"/>
        <v>7000</v>
      </c>
      <c r="I123" s="94">
        <v>0</v>
      </c>
      <c r="J123" s="94">
        <f t="shared" si="11"/>
        <v>7000</v>
      </c>
      <c r="K123" s="99"/>
      <c r="L123" s="99"/>
      <c r="M123" s="99"/>
      <c r="N123" s="99"/>
      <c r="O123" s="99"/>
    </row>
    <row r="124" spans="1:15" ht="16.5" customHeight="1">
      <c r="A124" s="90">
        <v>43333</v>
      </c>
      <c r="B124" s="5" t="s">
        <v>368</v>
      </c>
      <c r="C124" s="5">
        <v>5000</v>
      </c>
      <c r="D124" s="5" t="s">
        <v>8</v>
      </c>
      <c r="E124" s="13">
        <v>171.25</v>
      </c>
      <c r="F124" s="13">
        <v>173.25</v>
      </c>
      <c r="G124" s="93">
        <v>0</v>
      </c>
      <c r="H124" s="94">
        <f t="shared" si="10"/>
        <v>10000</v>
      </c>
      <c r="I124" s="94">
        <v>0</v>
      </c>
      <c r="J124" s="94">
        <f t="shared" si="11"/>
        <v>10000</v>
      </c>
      <c r="K124" s="99"/>
      <c r="L124" s="99"/>
      <c r="M124" s="99"/>
      <c r="N124" s="99"/>
      <c r="O124" s="99"/>
    </row>
    <row r="125" spans="1:15" ht="16.5" customHeight="1">
      <c r="A125" s="90">
        <v>43326</v>
      </c>
      <c r="B125" s="5" t="s">
        <v>368</v>
      </c>
      <c r="C125" s="5">
        <v>5000</v>
      </c>
      <c r="D125" s="5" t="s">
        <v>8</v>
      </c>
      <c r="E125" s="13">
        <v>173.9</v>
      </c>
      <c r="F125" s="13">
        <v>171.9</v>
      </c>
      <c r="G125" s="93">
        <v>0</v>
      </c>
      <c r="H125" s="94">
        <f t="shared" si="10"/>
        <v>-10000</v>
      </c>
      <c r="I125" s="94">
        <v>0</v>
      </c>
      <c r="J125" s="98">
        <f t="shared" si="11"/>
        <v>-10000</v>
      </c>
      <c r="K125" s="99"/>
      <c r="L125" s="99"/>
      <c r="M125" s="99"/>
      <c r="N125" s="99"/>
      <c r="O125" s="99"/>
    </row>
    <row r="126" spans="1:15" ht="16.5" customHeight="1">
      <c r="A126" s="90">
        <v>43325</v>
      </c>
      <c r="B126" s="5" t="s">
        <v>369</v>
      </c>
      <c r="C126" s="5">
        <v>100</v>
      </c>
      <c r="D126" s="5" t="s">
        <v>8</v>
      </c>
      <c r="E126" s="13">
        <v>29800</v>
      </c>
      <c r="F126" s="13">
        <v>29890</v>
      </c>
      <c r="G126" s="93">
        <v>0</v>
      </c>
      <c r="H126" s="94">
        <f t="shared" si="10"/>
        <v>9000</v>
      </c>
      <c r="I126" s="94">
        <v>0</v>
      </c>
      <c r="J126" s="94">
        <f t="shared" si="11"/>
        <v>9000</v>
      </c>
      <c r="K126" s="99"/>
      <c r="L126" s="99"/>
      <c r="M126" s="99"/>
      <c r="N126" s="99"/>
      <c r="O126" s="99"/>
    </row>
    <row r="127" spans="1:15" ht="16.5" customHeight="1">
      <c r="A127" s="90">
        <v>43322</v>
      </c>
      <c r="B127" s="5" t="s">
        <v>368</v>
      </c>
      <c r="C127" s="5">
        <v>5000</v>
      </c>
      <c r="D127" s="5" t="s">
        <v>8</v>
      </c>
      <c r="E127" s="13">
        <v>177.75</v>
      </c>
      <c r="F127" s="13">
        <v>178</v>
      </c>
      <c r="G127" s="93">
        <v>0</v>
      </c>
      <c r="H127" s="94">
        <f t="shared" si="10"/>
        <v>1250</v>
      </c>
      <c r="I127" s="94">
        <v>0</v>
      </c>
      <c r="J127" s="94">
        <f t="shared" si="11"/>
        <v>1250</v>
      </c>
      <c r="K127" s="99"/>
      <c r="L127" s="99"/>
      <c r="M127" s="99"/>
      <c r="N127" s="99"/>
      <c r="O127" s="99"/>
    </row>
    <row r="128" spans="1:15" ht="16.5" customHeight="1">
      <c r="A128" s="90">
        <v>43321</v>
      </c>
      <c r="B128" s="5" t="s">
        <v>366</v>
      </c>
      <c r="C128" s="5">
        <v>5000</v>
      </c>
      <c r="D128" s="5" t="s">
        <v>8</v>
      </c>
      <c r="E128" s="13">
        <v>147.5</v>
      </c>
      <c r="F128" s="13">
        <v>145.5</v>
      </c>
      <c r="G128" s="93">
        <v>0</v>
      </c>
      <c r="H128" s="94">
        <f t="shared" si="10"/>
        <v>-10000</v>
      </c>
      <c r="I128" s="94">
        <v>0</v>
      </c>
      <c r="J128" s="98">
        <f t="shared" si="11"/>
        <v>-10000</v>
      </c>
      <c r="K128" s="99"/>
      <c r="L128" s="99"/>
      <c r="M128" s="99"/>
      <c r="N128" s="99"/>
      <c r="O128" s="99"/>
    </row>
    <row r="129" spans="1:15" ht="16.5" customHeight="1">
      <c r="A129" s="90">
        <v>43320</v>
      </c>
      <c r="B129" s="5" t="s">
        <v>365</v>
      </c>
      <c r="C129" s="5">
        <v>100</v>
      </c>
      <c r="D129" s="5" t="s">
        <v>8</v>
      </c>
      <c r="E129" s="13">
        <v>29590</v>
      </c>
      <c r="F129" s="13">
        <v>29650</v>
      </c>
      <c r="G129" s="93">
        <v>0</v>
      </c>
      <c r="H129" s="94">
        <f t="shared" si="10"/>
        <v>6000</v>
      </c>
      <c r="I129" s="94">
        <v>0</v>
      </c>
      <c r="J129" s="94">
        <f t="shared" si="11"/>
        <v>6000</v>
      </c>
      <c r="K129" s="99"/>
      <c r="L129" s="99"/>
      <c r="M129" s="99"/>
      <c r="N129" s="99"/>
      <c r="O129" s="99"/>
    </row>
    <row r="130" spans="1:15" ht="16.5" customHeight="1">
      <c r="A130" s="90">
        <v>43318</v>
      </c>
      <c r="B130" s="5" t="s">
        <v>368</v>
      </c>
      <c r="C130" s="5">
        <v>5000</v>
      </c>
      <c r="D130" s="5" t="s">
        <v>8</v>
      </c>
      <c r="E130" s="13">
        <v>177.5</v>
      </c>
      <c r="F130" s="13">
        <v>180</v>
      </c>
      <c r="G130" s="93">
        <v>0</v>
      </c>
      <c r="H130" s="94">
        <f t="shared" si="10"/>
        <v>12500</v>
      </c>
      <c r="I130" s="94">
        <v>0</v>
      </c>
      <c r="J130" s="94">
        <f t="shared" si="11"/>
        <v>12500</v>
      </c>
      <c r="K130" s="99"/>
      <c r="L130" s="99"/>
      <c r="M130" s="99"/>
      <c r="N130" s="99"/>
      <c r="O130" s="99"/>
    </row>
    <row r="131" spans="1:15" ht="16.5" customHeight="1">
      <c r="A131" s="90">
        <v>43315</v>
      </c>
      <c r="B131" s="5" t="s">
        <v>368</v>
      </c>
      <c r="C131" s="5">
        <v>5000</v>
      </c>
      <c r="D131" s="5" t="s">
        <v>8</v>
      </c>
      <c r="E131" s="13">
        <v>177</v>
      </c>
      <c r="F131" s="13">
        <v>179</v>
      </c>
      <c r="G131" s="93">
        <v>0</v>
      </c>
      <c r="H131" s="94">
        <f t="shared" si="10"/>
        <v>10000</v>
      </c>
      <c r="I131" s="94">
        <v>0</v>
      </c>
      <c r="J131" s="94">
        <f t="shared" si="11"/>
        <v>10000</v>
      </c>
      <c r="K131" s="99"/>
      <c r="L131" s="99"/>
      <c r="M131" s="99"/>
      <c r="N131" s="99"/>
      <c r="O131" s="99"/>
    </row>
    <row r="132" spans="1:15" ht="16.5" customHeight="1">
      <c r="A132" s="90">
        <v>43314</v>
      </c>
      <c r="B132" s="5" t="s">
        <v>368</v>
      </c>
      <c r="C132" s="5">
        <v>5000</v>
      </c>
      <c r="D132" s="5" t="s">
        <v>8</v>
      </c>
      <c r="E132" s="13">
        <v>178</v>
      </c>
      <c r="F132" s="13">
        <v>180</v>
      </c>
      <c r="G132" s="93">
        <v>0</v>
      </c>
      <c r="H132" s="94">
        <f t="shared" si="10"/>
        <v>10000</v>
      </c>
      <c r="I132" s="94">
        <v>0</v>
      </c>
      <c r="J132" s="94">
        <f t="shared" si="11"/>
        <v>10000</v>
      </c>
      <c r="K132" s="99"/>
      <c r="L132" s="99"/>
      <c r="M132" s="99"/>
      <c r="N132" s="99"/>
      <c r="O132" s="99"/>
    </row>
    <row r="133" spans="1:15" ht="16.5" customHeight="1">
      <c r="A133" s="101"/>
      <c r="B133" s="101"/>
      <c r="C133" s="101"/>
      <c r="D133" s="101"/>
      <c r="E133" s="101"/>
      <c r="F133" s="101"/>
      <c r="G133" s="101"/>
      <c r="H133" s="101"/>
      <c r="I133" s="101"/>
      <c r="J133" s="101"/>
      <c r="K133" s="99"/>
      <c r="L133" s="99"/>
      <c r="M133" s="99"/>
      <c r="N133" s="99"/>
      <c r="O133" s="99"/>
    </row>
    <row r="134" spans="1:15" ht="16.5" customHeight="1">
      <c r="A134" s="90">
        <v>43312</v>
      </c>
      <c r="B134" s="5" t="s">
        <v>368</v>
      </c>
      <c r="C134" s="5">
        <v>5000</v>
      </c>
      <c r="D134" s="5" t="s">
        <v>8</v>
      </c>
      <c r="E134" s="13">
        <v>178.75</v>
      </c>
      <c r="F134" s="13">
        <v>180.75</v>
      </c>
      <c r="G134" s="93">
        <v>0</v>
      </c>
      <c r="H134" s="94">
        <f t="shared" ref="H134:H144" si="12">IF(D134="LONG",(F134-E134)*C134,(E134-F134)*C134)</f>
        <v>10000</v>
      </c>
      <c r="I134" s="94">
        <v>0</v>
      </c>
      <c r="J134" s="94">
        <f t="shared" ref="J134:J144" si="13">(H134+I134)</f>
        <v>10000</v>
      </c>
      <c r="K134" s="99"/>
      <c r="L134" s="99"/>
      <c r="M134" s="99"/>
      <c r="N134" s="99"/>
      <c r="O134" s="99"/>
    </row>
    <row r="135" spans="1:15" ht="16.5" customHeight="1">
      <c r="A135" s="90">
        <v>43311</v>
      </c>
      <c r="B135" s="5" t="s">
        <v>366</v>
      </c>
      <c r="C135" s="5">
        <v>5000</v>
      </c>
      <c r="D135" s="5" t="s">
        <v>8</v>
      </c>
      <c r="E135" s="13">
        <v>145.5</v>
      </c>
      <c r="F135" s="13">
        <v>147.4</v>
      </c>
      <c r="G135" s="93">
        <v>0</v>
      </c>
      <c r="H135" s="94">
        <f t="shared" si="12"/>
        <v>9500.0000000000291</v>
      </c>
      <c r="I135" s="94">
        <v>0</v>
      </c>
      <c r="J135" s="94">
        <f t="shared" si="13"/>
        <v>9500.0000000000291</v>
      </c>
      <c r="K135" s="99"/>
      <c r="L135" s="99"/>
      <c r="M135" s="99"/>
      <c r="N135" s="99"/>
      <c r="O135" s="99"/>
    </row>
    <row r="136" spans="1:15" ht="16.5" customHeight="1">
      <c r="A136" s="90">
        <v>43308</v>
      </c>
      <c r="B136" s="5" t="s">
        <v>370</v>
      </c>
      <c r="C136" s="5">
        <v>30</v>
      </c>
      <c r="D136" s="5" t="s">
        <v>8</v>
      </c>
      <c r="E136" s="13">
        <v>38100</v>
      </c>
      <c r="F136" s="13">
        <v>38300</v>
      </c>
      <c r="G136" s="93">
        <v>38400</v>
      </c>
      <c r="H136" s="94">
        <f t="shared" si="12"/>
        <v>6000</v>
      </c>
      <c r="I136" s="94">
        <f>(G136-F136)*C136</f>
        <v>3000</v>
      </c>
      <c r="J136" s="94">
        <f t="shared" si="13"/>
        <v>9000</v>
      </c>
      <c r="K136" s="99"/>
      <c r="L136" s="99"/>
      <c r="M136" s="99"/>
      <c r="N136" s="99"/>
      <c r="O136" s="99"/>
    </row>
    <row r="137" spans="1:15" ht="16.5" customHeight="1">
      <c r="A137" s="90">
        <v>43307</v>
      </c>
      <c r="B137" s="5" t="s">
        <v>365</v>
      </c>
      <c r="C137" s="5">
        <v>100</v>
      </c>
      <c r="D137" s="5" t="s">
        <v>8</v>
      </c>
      <c r="E137" s="13">
        <v>29850</v>
      </c>
      <c r="F137" s="13">
        <v>29900</v>
      </c>
      <c r="G137" s="93">
        <v>0</v>
      </c>
      <c r="H137" s="94">
        <f t="shared" si="12"/>
        <v>5000</v>
      </c>
      <c r="I137" s="94">
        <v>0</v>
      </c>
      <c r="J137" s="94">
        <f t="shared" si="13"/>
        <v>5000</v>
      </c>
      <c r="K137" s="99"/>
      <c r="L137" s="99"/>
      <c r="M137" s="99"/>
      <c r="N137" s="99"/>
      <c r="O137" s="99"/>
    </row>
    <row r="138" spans="1:15" ht="16.5" customHeight="1">
      <c r="A138" s="90">
        <v>43306</v>
      </c>
      <c r="B138" s="5" t="s">
        <v>366</v>
      </c>
      <c r="C138" s="5">
        <v>5000</v>
      </c>
      <c r="D138" s="5" t="s">
        <v>8</v>
      </c>
      <c r="E138" s="13">
        <v>147.5</v>
      </c>
      <c r="F138" s="13">
        <v>145.5</v>
      </c>
      <c r="G138" s="93">
        <v>0</v>
      </c>
      <c r="H138" s="94">
        <f t="shared" si="12"/>
        <v>-10000</v>
      </c>
      <c r="I138" s="94">
        <v>0</v>
      </c>
      <c r="J138" s="98">
        <f t="shared" si="13"/>
        <v>-10000</v>
      </c>
      <c r="K138" s="99"/>
      <c r="L138" s="99"/>
      <c r="M138" s="99"/>
      <c r="N138" s="99"/>
      <c r="O138" s="99"/>
    </row>
    <row r="139" spans="1:15" ht="16.5" customHeight="1">
      <c r="A139" s="90">
        <v>43304</v>
      </c>
      <c r="B139" s="5" t="s">
        <v>368</v>
      </c>
      <c r="C139" s="5">
        <v>5000</v>
      </c>
      <c r="D139" s="5" t="s">
        <v>8</v>
      </c>
      <c r="E139" s="13">
        <v>180</v>
      </c>
      <c r="F139" s="13">
        <v>182</v>
      </c>
      <c r="G139" s="93">
        <v>0</v>
      </c>
      <c r="H139" s="94">
        <f t="shared" si="12"/>
        <v>10000</v>
      </c>
      <c r="I139" s="94">
        <v>0</v>
      </c>
      <c r="J139" s="94">
        <f t="shared" si="13"/>
        <v>10000</v>
      </c>
      <c r="K139" s="99"/>
      <c r="L139" s="99"/>
      <c r="M139" s="99"/>
      <c r="N139" s="99"/>
      <c r="O139" s="99"/>
    </row>
    <row r="140" spans="1:15" ht="16.5" customHeight="1">
      <c r="A140" s="90">
        <v>43301</v>
      </c>
      <c r="B140" s="5" t="s">
        <v>365</v>
      </c>
      <c r="C140" s="5">
        <v>100</v>
      </c>
      <c r="D140" s="5" t="s">
        <v>8</v>
      </c>
      <c r="E140" s="13">
        <v>29800</v>
      </c>
      <c r="F140" s="13">
        <v>29900</v>
      </c>
      <c r="G140" s="93">
        <v>0</v>
      </c>
      <c r="H140" s="94">
        <f t="shared" si="12"/>
        <v>10000</v>
      </c>
      <c r="I140" s="94">
        <v>0</v>
      </c>
      <c r="J140" s="94">
        <f t="shared" si="13"/>
        <v>10000</v>
      </c>
      <c r="K140" s="99"/>
      <c r="L140" s="99"/>
      <c r="M140" s="99"/>
      <c r="N140" s="99"/>
      <c r="O140" s="99"/>
    </row>
    <row r="141" spans="1:15" ht="16.5" customHeight="1">
      <c r="A141" s="90">
        <v>43300</v>
      </c>
      <c r="B141" s="5" t="s">
        <v>365</v>
      </c>
      <c r="C141" s="5">
        <v>100</v>
      </c>
      <c r="D141" s="5" t="s">
        <v>8</v>
      </c>
      <c r="E141" s="13">
        <v>29730</v>
      </c>
      <c r="F141" s="13">
        <v>29830</v>
      </c>
      <c r="G141" s="93">
        <v>29940</v>
      </c>
      <c r="H141" s="94">
        <f t="shared" si="12"/>
        <v>10000</v>
      </c>
      <c r="I141" s="94">
        <f>(G141-F141)*C141</f>
        <v>11000</v>
      </c>
      <c r="J141" s="94">
        <f t="shared" si="13"/>
        <v>21000</v>
      </c>
      <c r="K141" s="99"/>
      <c r="L141" s="99"/>
      <c r="M141" s="99"/>
      <c r="N141" s="99"/>
      <c r="O141" s="99"/>
    </row>
    <row r="142" spans="1:15" ht="16.5" customHeight="1">
      <c r="A142" s="90">
        <v>43300</v>
      </c>
      <c r="B142" s="5" t="s">
        <v>368</v>
      </c>
      <c r="C142" s="5">
        <v>5000</v>
      </c>
      <c r="D142" s="5" t="s">
        <v>8</v>
      </c>
      <c r="E142" s="13">
        <v>176</v>
      </c>
      <c r="F142" s="13">
        <v>178</v>
      </c>
      <c r="G142" s="93">
        <v>180</v>
      </c>
      <c r="H142" s="94">
        <f t="shared" si="12"/>
        <v>10000</v>
      </c>
      <c r="I142" s="94">
        <f>(G142-F142)*C142</f>
        <v>10000</v>
      </c>
      <c r="J142" s="94">
        <f t="shared" si="13"/>
        <v>20000</v>
      </c>
      <c r="K142" s="99"/>
      <c r="L142" s="99"/>
      <c r="M142" s="99"/>
      <c r="N142" s="99"/>
      <c r="O142" s="99"/>
    </row>
    <row r="143" spans="1:15" ht="16.5" customHeight="1">
      <c r="A143" s="90">
        <v>43299</v>
      </c>
      <c r="B143" s="5" t="s">
        <v>368</v>
      </c>
      <c r="C143" s="5">
        <v>5000</v>
      </c>
      <c r="D143" s="5" t="s">
        <v>8</v>
      </c>
      <c r="E143" s="13">
        <v>176.6</v>
      </c>
      <c r="F143" s="13">
        <v>178.6</v>
      </c>
      <c r="G143" s="93">
        <v>0</v>
      </c>
      <c r="H143" s="94">
        <f t="shared" si="12"/>
        <v>10000</v>
      </c>
      <c r="I143" s="94">
        <v>0</v>
      </c>
      <c r="J143" s="94">
        <f t="shared" si="13"/>
        <v>10000</v>
      </c>
      <c r="K143" s="99"/>
      <c r="L143" s="99"/>
      <c r="M143" s="99"/>
      <c r="N143" s="99"/>
      <c r="O143" s="99"/>
    </row>
    <row r="144" spans="1:15" ht="16.5" customHeight="1">
      <c r="A144" s="90">
        <v>43297</v>
      </c>
      <c r="B144" s="5" t="s">
        <v>368</v>
      </c>
      <c r="C144" s="5">
        <v>5000</v>
      </c>
      <c r="D144" s="5" t="s">
        <v>8</v>
      </c>
      <c r="E144" s="13">
        <v>173</v>
      </c>
      <c r="F144" s="13">
        <v>175</v>
      </c>
      <c r="G144" s="93">
        <v>0</v>
      </c>
      <c r="H144" s="94">
        <f t="shared" si="12"/>
        <v>10000</v>
      </c>
      <c r="I144" s="94">
        <v>0</v>
      </c>
      <c r="J144" s="94">
        <f t="shared" si="13"/>
        <v>10000</v>
      </c>
      <c r="K144" s="99"/>
      <c r="L144" s="99"/>
      <c r="M144" s="99"/>
      <c r="N144" s="99"/>
      <c r="O144" s="99"/>
    </row>
    <row r="145" spans="1:15" ht="16.5" customHeight="1">
      <c r="A145" s="90">
        <v>43294</v>
      </c>
      <c r="B145" s="5" t="s">
        <v>365</v>
      </c>
      <c r="C145" s="5">
        <v>100</v>
      </c>
      <c r="D145" s="95" t="s">
        <v>168</v>
      </c>
      <c r="E145" s="96">
        <v>30100</v>
      </c>
      <c r="F145" s="96">
        <v>30000</v>
      </c>
      <c r="G145" s="93">
        <v>0</v>
      </c>
      <c r="H145" s="51">
        <f>(E145-F145)*C145</f>
        <v>10000</v>
      </c>
      <c r="I145" s="92">
        <v>0</v>
      </c>
      <c r="J145" s="51">
        <f>+I145+H145</f>
        <v>10000</v>
      </c>
      <c r="K145" s="99"/>
      <c r="L145" s="99"/>
      <c r="M145" s="99"/>
      <c r="N145" s="99"/>
      <c r="O145" s="99"/>
    </row>
    <row r="146" spans="1:15" ht="16.5" customHeight="1">
      <c r="A146" s="90">
        <v>43294</v>
      </c>
      <c r="B146" s="5" t="s">
        <v>366</v>
      </c>
      <c r="C146" s="5">
        <v>5000</v>
      </c>
      <c r="D146" s="5" t="s">
        <v>8</v>
      </c>
      <c r="E146" s="13">
        <v>149.75</v>
      </c>
      <c r="F146" s="13">
        <v>151.75</v>
      </c>
      <c r="G146" s="93">
        <v>0</v>
      </c>
      <c r="H146" s="94">
        <f>IF(D146="LONG",(F146-E146)*C146,(E146-F146)*C146)</f>
        <v>10000</v>
      </c>
      <c r="I146" s="94">
        <v>0</v>
      </c>
      <c r="J146" s="94">
        <f>(H146+I146)</f>
        <v>10000</v>
      </c>
      <c r="K146" s="99"/>
      <c r="L146" s="99"/>
      <c r="M146" s="99"/>
      <c r="N146" s="99"/>
      <c r="O146" s="99"/>
    </row>
    <row r="147" spans="1:15" ht="16.5" customHeight="1">
      <c r="A147" s="90">
        <v>43293</v>
      </c>
      <c r="B147" s="5" t="s">
        <v>371</v>
      </c>
      <c r="C147" s="5">
        <v>100</v>
      </c>
      <c r="D147" s="5" t="s">
        <v>8</v>
      </c>
      <c r="E147" s="13">
        <v>4855</v>
      </c>
      <c r="F147" s="13">
        <v>4885</v>
      </c>
      <c r="G147" s="93">
        <v>0</v>
      </c>
      <c r="H147" s="94">
        <f>IF(D147="LONG",(F147-E147)*C147,(E147-F147)*C147)</f>
        <v>3000</v>
      </c>
      <c r="I147" s="94">
        <v>0</v>
      </c>
      <c r="J147" s="94">
        <f>(H147+I147)</f>
        <v>3000</v>
      </c>
      <c r="K147" s="99"/>
      <c r="L147" s="99"/>
      <c r="M147" s="99"/>
      <c r="N147" s="99"/>
      <c r="O147" s="99"/>
    </row>
    <row r="148" spans="1:15" ht="16.5" customHeight="1">
      <c r="A148" s="90">
        <v>43292</v>
      </c>
      <c r="B148" s="5" t="s">
        <v>365</v>
      </c>
      <c r="C148" s="5">
        <v>100</v>
      </c>
      <c r="D148" s="5" t="s">
        <v>8</v>
      </c>
      <c r="E148" s="13">
        <v>30450</v>
      </c>
      <c r="F148" s="13">
        <v>30350</v>
      </c>
      <c r="G148" s="93">
        <v>0</v>
      </c>
      <c r="H148" s="94">
        <f>IF(D148="LONG",(F148-E148)*C148,(E148-F148)*C148)</f>
        <v>-10000</v>
      </c>
      <c r="I148" s="94">
        <v>0</v>
      </c>
      <c r="J148" s="98">
        <f>(H148+I148)</f>
        <v>-10000</v>
      </c>
      <c r="K148" s="99"/>
      <c r="L148" s="99"/>
      <c r="M148" s="99"/>
      <c r="N148" s="99"/>
      <c r="O148" s="99"/>
    </row>
    <row r="149" spans="1:15" ht="16.5" customHeight="1">
      <c r="A149" s="101"/>
      <c r="B149" s="101"/>
      <c r="C149" s="101"/>
      <c r="D149" s="101"/>
      <c r="E149" s="101"/>
      <c r="F149" s="101"/>
      <c r="G149" s="101"/>
      <c r="H149" s="101"/>
      <c r="I149" s="101"/>
      <c r="J149" s="101"/>
      <c r="K149" s="99"/>
      <c r="L149" s="99"/>
      <c r="M149" s="99"/>
      <c r="N149" s="99"/>
      <c r="O149" s="99"/>
    </row>
    <row r="150" spans="1:15" ht="16.5" customHeight="1">
      <c r="A150" s="102"/>
      <c r="B150" s="102"/>
      <c r="C150" s="102"/>
      <c r="D150" s="102"/>
      <c r="E150" s="102"/>
      <c r="F150" s="102"/>
      <c r="G150" s="102"/>
      <c r="H150" s="102"/>
      <c r="I150" s="102"/>
      <c r="J150" s="102"/>
      <c r="K150" s="99"/>
      <c r="L150" s="99"/>
      <c r="M150" s="99"/>
      <c r="N150" s="99"/>
      <c r="O150" s="99"/>
    </row>
    <row r="151" spans="1:15" ht="16.5" customHeight="1">
      <c r="A151" s="102"/>
      <c r="B151" s="102"/>
      <c r="C151" s="102"/>
      <c r="D151" s="102"/>
      <c r="E151" s="102"/>
      <c r="F151" s="102"/>
      <c r="G151" s="102"/>
      <c r="H151" s="102"/>
      <c r="I151" s="102"/>
      <c r="J151" s="102"/>
      <c r="K151" s="99"/>
      <c r="L151" s="99"/>
      <c r="M151" s="99"/>
      <c r="N151" s="99"/>
      <c r="O151" s="99"/>
    </row>
    <row r="152" spans="1:15" ht="16.5" customHeight="1">
      <c r="A152" s="102"/>
      <c r="B152" s="102"/>
      <c r="C152" s="102"/>
      <c r="D152" s="102"/>
      <c r="E152" s="102"/>
      <c r="F152" s="102"/>
      <c r="G152" s="102"/>
      <c r="H152" s="102"/>
      <c r="I152" s="102"/>
      <c r="J152" s="102"/>
      <c r="K152" s="99"/>
      <c r="L152" s="99"/>
      <c r="M152" s="99"/>
      <c r="N152" s="99"/>
      <c r="O152" s="99"/>
    </row>
    <row r="153" spans="1:15" ht="16.5" customHeight="1">
      <c r="A153" s="102"/>
      <c r="B153" s="102"/>
      <c r="C153" s="102"/>
      <c r="D153" s="102"/>
      <c r="E153" s="102"/>
      <c r="F153" s="102"/>
      <c r="G153" s="102"/>
      <c r="H153" s="102"/>
      <c r="I153" s="102"/>
      <c r="J153" s="102"/>
      <c r="K153" s="99"/>
      <c r="L153" s="99"/>
      <c r="M153" s="99"/>
      <c r="N153" s="99"/>
      <c r="O153" s="99"/>
    </row>
    <row r="154" spans="1:15" ht="16.5" customHeight="1">
      <c r="A154" s="102"/>
      <c r="B154" s="102"/>
      <c r="C154" s="102"/>
      <c r="D154" s="102"/>
      <c r="E154" s="102"/>
      <c r="F154" s="102"/>
      <c r="G154" s="102"/>
      <c r="H154" s="102"/>
      <c r="I154" s="102"/>
      <c r="J154" s="102"/>
      <c r="K154" s="99"/>
      <c r="L154" s="99"/>
      <c r="M154" s="99"/>
      <c r="N154" s="99"/>
      <c r="O154" s="99"/>
    </row>
    <row r="155" spans="1:15" ht="16.5" customHeight="1">
      <c r="A155" s="102"/>
      <c r="B155" s="102"/>
      <c r="C155" s="102"/>
      <c r="D155" s="102"/>
      <c r="E155" s="102"/>
      <c r="F155" s="102"/>
      <c r="G155" s="102"/>
      <c r="H155" s="102"/>
      <c r="I155" s="102"/>
      <c r="J155" s="102"/>
      <c r="K155" s="99"/>
      <c r="L155" s="99"/>
      <c r="M155" s="99"/>
      <c r="N155" s="99"/>
      <c r="O155" s="99"/>
    </row>
    <row r="156" spans="1:15" ht="16.5" customHeight="1">
      <c r="A156" s="102"/>
      <c r="B156" s="102"/>
      <c r="C156" s="102"/>
      <c r="D156" s="102"/>
      <c r="E156" s="102"/>
      <c r="F156" s="102"/>
      <c r="G156" s="102"/>
      <c r="H156" s="102"/>
      <c r="I156" s="102"/>
      <c r="J156" s="102"/>
      <c r="K156" s="99"/>
      <c r="L156" s="99"/>
      <c r="M156" s="99"/>
      <c r="N156" s="99"/>
      <c r="O156" s="99"/>
    </row>
    <row r="157" spans="1:15" ht="16.5" customHeight="1">
      <c r="A157" s="102"/>
      <c r="B157" s="102"/>
      <c r="C157" s="102"/>
      <c r="D157" s="102"/>
      <c r="E157" s="102"/>
      <c r="F157" s="102"/>
      <c r="G157" s="102"/>
      <c r="H157" s="102"/>
      <c r="I157" s="102"/>
      <c r="J157" s="102"/>
      <c r="K157" s="99"/>
      <c r="L157" s="99"/>
      <c r="M157" s="99"/>
      <c r="N157" s="99"/>
      <c r="O157" s="99"/>
    </row>
    <row r="158" spans="1:15" ht="16.5" customHeight="1">
      <c r="A158" s="102"/>
      <c r="B158" s="102"/>
      <c r="C158" s="102"/>
      <c r="D158" s="102"/>
      <c r="E158" s="102"/>
      <c r="F158" s="102"/>
      <c r="G158" s="102"/>
      <c r="H158" s="102"/>
      <c r="I158" s="102"/>
      <c r="J158" s="102"/>
      <c r="K158" s="99"/>
      <c r="L158" s="99"/>
      <c r="M158" s="99"/>
      <c r="N158" s="99"/>
      <c r="O158" s="99"/>
    </row>
    <row r="159" spans="1:15" ht="16.5" customHeight="1">
      <c r="A159" s="102"/>
      <c r="B159" s="102"/>
      <c r="C159" s="102"/>
      <c r="D159" s="102"/>
      <c r="E159" s="102"/>
      <c r="F159" s="102"/>
      <c r="G159" s="102"/>
      <c r="H159" s="102"/>
      <c r="I159" s="102"/>
      <c r="J159" s="102"/>
      <c r="K159" s="99"/>
      <c r="L159" s="99"/>
      <c r="M159" s="99"/>
      <c r="N159" s="99"/>
      <c r="O159" s="99"/>
    </row>
    <row r="160" spans="1:15" ht="16.5" customHeight="1">
      <c r="A160" s="102"/>
      <c r="B160" s="102"/>
      <c r="C160" s="102"/>
      <c r="D160" s="102"/>
      <c r="E160" s="102"/>
      <c r="F160" s="102"/>
      <c r="G160" s="102"/>
      <c r="H160" s="102"/>
      <c r="I160" s="102"/>
      <c r="J160" s="102"/>
      <c r="K160" s="99"/>
      <c r="L160" s="99"/>
      <c r="M160" s="99"/>
      <c r="N160" s="99"/>
      <c r="O160" s="99"/>
    </row>
    <row r="161" spans="1:15" ht="16.5" customHeight="1">
      <c r="A161" s="102"/>
      <c r="B161" s="102"/>
      <c r="C161" s="102"/>
      <c r="D161" s="102"/>
      <c r="E161" s="102"/>
      <c r="F161" s="102"/>
      <c r="G161" s="102"/>
      <c r="H161" s="102"/>
      <c r="I161" s="102"/>
      <c r="J161" s="102"/>
      <c r="K161" s="99"/>
      <c r="L161" s="99"/>
      <c r="M161" s="99"/>
      <c r="N161" s="99"/>
      <c r="O161" s="99"/>
    </row>
    <row r="162" spans="1:15" ht="16.5" customHeight="1">
      <c r="A162" s="102"/>
      <c r="B162" s="102"/>
      <c r="C162" s="102"/>
      <c r="D162" s="102"/>
      <c r="E162" s="102"/>
      <c r="F162" s="102"/>
      <c r="G162" s="102"/>
      <c r="H162" s="102"/>
      <c r="I162" s="102"/>
      <c r="J162" s="102"/>
      <c r="K162" s="99"/>
      <c r="L162" s="99"/>
      <c r="M162" s="99"/>
      <c r="N162" s="99"/>
      <c r="O162" s="99"/>
    </row>
    <row r="163" spans="1:15" ht="16.5" customHeight="1">
      <c r="A163" s="102"/>
      <c r="B163" s="102"/>
      <c r="C163" s="102"/>
      <c r="D163" s="102"/>
      <c r="E163" s="102"/>
      <c r="F163" s="102"/>
      <c r="G163" s="102"/>
      <c r="H163" s="102"/>
      <c r="I163" s="102"/>
      <c r="J163" s="102"/>
      <c r="K163" s="99"/>
      <c r="L163" s="99"/>
      <c r="M163" s="99"/>
      <c r="N163" s="99"/>
      <c r="O163" s="99"/>
    </row>
    <row r="164" spans="1:15" ht="16.5" customHeight="1">
      <c r="A164" s="102"/>
      <c r="B164" s="102"/>
      <c r="C164" s="102"/>
      <c r="D164" s="102"/>
      <c r="E164" s="102"/>
      <c r="F164" s="102"/>
      <c r="G164" s="102"/>
      <c r="H164" s="102"/>
      <c r="I164" s="102"/>
      <c r="J164" s="102"/>
      <c r="K164" s="99"/>
      <c r="L164" s="99"/>
      <c r="M164" s="99"/>
      <c r="N164" s="99"/>
      <c r="O164" s="99"/>
    </row>
    <row r="165" spans="1:15" ht="16.5" customHeight="1">
      <c r="A165" s="102"/>
      <c r="B165" s="102"/>
      <c r="C165" s="102"/>
      <c r="D165" s="102"/>
      <c r="E165" s="102"/>
      <c r="F165" s="102"/>
      <c r="G165" s="102"/>
      <c r="H165" s="102"/>
      <c r="I165" s="102"/>
      <c r="J165" s="102"/>
      <c r="K165" s="99"/>
      <c r="L165" s="99"/>
      <c r="M165" s="99"/>
      <c r="N165" s="99"/>
      <c r="O165" s="99"/>
    </row>
    <row r="166" spans="1:15" ht="16.5" customHeight="1">
      <c r="A166" s="102"/>
      <c r="B166" s="102"/>
      <c r="C166" s="102"/>
      <c r="D166" s="102"/>
      <c r="E166" s="102"/>
      <c r="F166" s="102"/>
      <c r="G166" s="102"/>
      <c r="H166" s="102"/>
      <c r="I166" s="102"/>
      <c r="J166" s="102"/>
      <c r="K166" s="99"/>
      <c r="L166" s="99"/>
      <c r="M166" s="99"/>
      <c r="N166" s="99"/>
      <c r="O166" s="99"/>
    </row>
    <row r="167" spans="1:15" ht="16.5" customHeight="1">
      <c r="A167" s="102"/>
      <c r="B167" s="102"/>
      <c r="C167" s="102"/>
      <c r="D167" s="102"/>
      <c r="E167" s="102"/>
      <c r="F167" s="102"/>
      <c r="G167" s="102"/>
      <c r="H167" s="102"/>
      <c r="I167" s="102"/>
      <c r="J167" s="102"/>
      <c r="K167" s="99"/>
      <c r="L167" s="99"/>
      <c r="M167" s="99"/>
      <c r="N167" s="99"/>
      <c r="O167" s="99"/>
    </row>
    <row r="168" spans="1:15" ht="16.5" customHeight="1">
      <c r="A168" s="102"/>
      <c r="B168" s="102"/>
      <c r="C168" s="102"/>
      <c r="D168" s="102"/>
      <c r="E168" s="102"/>
      <c r="F168" s="102"/>
      <c r="G168" s="102"/>
      <c r="H168" s="102"/>
      <c r="I168" s="102"/>
      <c r="J168" s="102"/>
      <c r="K168" s="99"/>
      <c r="L168" s="99"/>
      <c r="M168" s="99"/>
      <c r="N168" s="99"/>
      <c r="O168" s="99"/>
    </row>
    <row r="169" spans="1:15" ht="16.5" customHeight="1">
      <c r="A169" s="102"/>
      <c r="B169" s="102"/>
      <c r="C169" s="102"/>
      <c r="D169" s="102"/>
      <c r="E169" s="102"/>
      <c r="F169" s="102"/>
      <c r="G169" s="102"/>
      <c r="H169" s="102"/>
      <c r="I169" s="102"/>
      <c r="J169" s="102"/>
      <c r="K169" s="99"/>
      <c r="L169" s="99"/>
      <c r="M169" s="99"/>
      <c r="N169" s="99"/>
      <c r="O169" s="99"/>
    </row>
    <row r="170" spans="1:15" ht="16.5" customHeight="1">
      <c r="A170" s="102"/>
      <c r="B170" s="102"/>
      <c r="C170" s="102"/>
      <c r="D170" s="102"/>
      <c r="E170" s="102"/>
      <c r="F170" s="102"/>
      <c r="G170" s="102"/>
      <c r="H170" s="102"/>
      <c r="I170" s="102"/>
      <c r="J170" s="102"/>
      <c r="K170" s="99"/>
      <c r="L170" s="99"/>
      <c r="M170" s="99"/>
      <c r="N170" s="99"/>
      <c r="O170" s="99"/>
    </row>
    <row r="171" spans="1:15" ht="16.5" customHeight="1">
      <c r="A171" s="102"/>
      <c r="B171" s="102"/>
      <c r="C171" s="102"/>
      <c r="D171" s="102"/>
      <c r="E171" s="102"/>
      <c r="F171" s="102"/>
      <c r="G171" s="102"/>
      <c r="H171" s="102"/>
      <c r="I171" s="102"/>
      <c r="J171" s="102"/>
      <c r="K171" s="99"/>
      <c r="L171" s="99"/>
      <c r="M171" s="99"/>
      <c r="N171" s="99"/>
      <c r="O171" s="99"/>
    </row>
    <row r="172" spans="1:15" ht="16.5" customHeight="1">
      <c r="A172" s="102"/>
      <c r="B172" s="102"/>
      <c r="C172" s="102"/>
      <c r="D172" s="102"/>
      <c r="E172" s="102"/>
      <c r="F172" s="102"/>
      <c r="G172" s="102"/>
      <c r="H172" s="102"/>
      <c r="I172" s="102"/>
      <c r="J172" s="102"/>
      <c r="K172" s="99"/>
      <c r="L172" s="99"/>
      <c r="M172" s="99"/>
      <c r="N172" s="99"/>
      <c r="O172" s="99"/>
    </row>
    <row r="173" spans="1:15" ht="16.5" customHeight="1">
      <c r="A173" s="102"/>
      <c r="B173" s="102"/>
      <c r="C173" s="102"/>
      <c r="D173" s="102"/>
      <c r="E173" s="102"/>
      <c r="F173" s="102"/>
      <c r="G173" s="102"/>
      <c r="H173" s="102"/>
      <c r="I173" s="102"/>
      <c r="J173" s="102"/>
      <c r="K173" s="99"/>
      <c r="L173" s="99"/>
      <c r="M173" s="99"/>
      <c r="N173" s="99"/>
      <c r="O173" s="99"/>
    </row>
    <row r="174" spans="1:15" ht="16.5" customHeight="1">
      <c r="A174" s="102"/>
      <c r="B174" s="102"/>
      <c r="C174" s="102"/>
      <c r="D174" s="102"/>
      <c r="E174" s="102"/>
      <c r="F174" s="102"/>
      <c r="G174" s="102"/>
      <c r="H174" s="102"/>
      <c r="I174" s="102"/>
      <c r="J174" s="102"/>
      <c r="K174" s="99"/>
      <c r="L174" s="99"/>
      <c r="M174" s="99"/>
      <c r="N174" s="99"/>
      <c r="O174" s="99"/>
    </row>
    <row r="175" spans="1:15" ht="16.5" customHeight="1">
      <c r="A175" s="102"/>
      <c r="B175" s="102"/>
      <c r="C175" s="102"/>
      <c r="D175" s="102"/>
      <c r="E175" s="102"/>
      <c r="F175" s="102"/>
      <c r="G175" s="102"/>
      <c r="H175" s="102"/>
      <c r="I175" s="102"/>
      <c r="J175" s="102"/>
      <c r="K175" s="99"/>
      <c r="L175" s="99"/>
      <c r="M175" s="99"/>
      <c r="N175" s="99"/>
      <c r="O175" s="99"/>
    </row>
    <row r="176" spans="1:15" ht="16.5" customHeight="1">
      <c r="A176" s="102"/>
      <c r="B176" s="102"/>
      <c r="C176" s="102"/>
      <c r="D176" s="102"/>
      <c r="E176" s="102"/>
      <c r="F176" s="102"/>
      <c r="G176" s="102"/>
      <c r="H176" s="102"/>
      <c r="I176" s="102"/>
      <c r="J176" s="102"/>
      <c r="K176" s="99"/>
      <c r="L176" s="99"/>
      <c r="M176" s="99"/>
      <c r="N176" s="99"/>
      <c r="O176" s="99"/>
    </row>
    <row r="177" spans="1:15" ht="16.5" customHeight="1">
      <c r="A177" s="102"/>
      <c r="B177" s="102"/>
      <c r="C177" s="102"/>
      <c r="D177" s="102"/>
      <c r="E177" s="102"/>
      <c r="F177" s="102"/>
      <c r="G177" s="102"/>
      <c r="H177" s="102"/>
      <c r="I177" s="102"/>
      <c r="J177" s="102"/>
      <c r="K177" s="99"/>
      <c r="L177" s="99"/>
      <c r="M177" s="99"/>
      <c r="N177" s="99"/>
      <c r="O177" s="99"/>
    </row>
    <row r="178" spans="1:15" ht="16.5" customHeight="1">
      <c r="A178" s="102"/>
      <c r="B178" s="102"/>
      <c r="C178" s="102"/>
      <c r="D178" s="102"/>
      <c r="E178" s="102"/>
      <c r="F178" s="102"/>
      <c r="G178" s="102"/>
      <c r="H178" s="102"/>
      <c r="I178" s="102"/>
      <c r="J178" s="102"/>
      <c r="K178" s="99"/>
      <c r="L178" s="99"/>
      <c r="M178" s="99"/>
      <c r="N178" s="99"/>
      <c r="O178" s="99"/>
    </row>
    <row r="179" spans="1:15" ht="16.5" customHeight="1">
      <c r="A179" s="102"/>
      <c r="B179" s="102"/>
      <c r="C179" s="102"/>
      <c r="D179" s="102"/>
      <c r="E179" s="102"/>
      <c r="F179" s="102"/>
      <c r="G179" s="102"/>
      <c r="H179" s="102"/>
      <c r="I179" s="102"/>
      <c r="J179" s="102"/>
      <c r="K179" s="99"/>
      <c r="L179" s="99"/>
      <c r="M179" s="99"/>
      <c r="N179" s="99"/>
      <c r="O179" s="99"/>
    </row>
    <row r="180" spans="1:15" ht="16.5" customHeight="1">
      <c r="A180" s="102"/>
      <c r="B180" s="102"/>
      <c r="C180" s="102"/>
      <c r="D180" s="102"/>
      <c r="E180" s="102"/>
      <c r="F180" s="102"/>
      <c r="G180" s="102"/>
      <c r="H180" s="102"/>
      <c r="I180" s="102"/>
      <c r="J180" s="102"/>
      <c r="K180" s="99"/>
      <c r="L180" s="99"/>
      <c r="M180" s="99"/>
      <c r="N180" s="99"/>
      <c r="O180" s="99"/>
    </row>
    <row r="181" spans="1:15" ht="16.5" customHeight="1">
      <c r="A181" s="102"/>
      <c r="B181" s="102"/>
      <c r="C181" s="102"/>
      <c r="D181" s="102"/>
      <c r="E181" s="102"/>
      <c r="F181" s="102"/>
      <c r="G181" s="102"/>
      <c r="H181" s="102"/>
      <c r="I181" s="102"/>
      <c r="J181" s="102"/>
      <c r="K181" s="99"/>
      <c r="L181" s="99"/>
      <c r="M181" s="99"/>
      <c r="N181" s="99"/>
      <c r="O181" s="99"/>
    </row>
    <row r="182" spans="1:15" ht="16.5" customHeight="1">
      <c r="A182" s="102"/>
      <c r="B182" s="102"/>
      <c r="C182" s="102"/>
      <c r="D182" s="102"/>
      <c r="E182" s="102"/>
      <c r="F182" s="102"/>
      <c r="G182" s="102"/>
      <c r="H182" s="102"/>
      <c r="I182" s="102"/>
      <c r="J182" s="102"/>
      <c r="K182" s="99"/>
      <c r="L182" s="99"/>
      <c r="M182" s="99"/>
      <c r="N182" s="99"/>
      <c r="O182" s="99"/>
    </row>
    <row r="183" spans="1:15" ht="16.5" customHeight="1">
      <c r="A183" s="102"/>
      <c r="B183" s="102"/>
      <c r="C183" s="102"/>
      <c r="D183" s="102"/>
      <c r="E183" s="102"/>
      <c r="F183" s="102"/>
      <c r="G183" s="102"/>
      <c r="H183" s="102"/>
      <c r="I183" s="102"/>
      <c r="J183" s="102"/>
      <c r="K183" s="99"/>
      <c r="L183" s="99"/>
      <c r="M183" s="99"/>
      <c r="N183" s="99"/>
      <c r="O183" s="99"/>
    </row>
    <row r="184" spans="1:15" ht="16.5" customHeight="1">
      <c r="A184" s="102"/>
      <c r="B184" s="102"/>
      <c r="C184" s="102"/>
      <c r="D184" s="102"/>
      <c r="E184" s="102"/>
      <c r="F184" s="102"/>
      <c r="G184" s="102"/>
      <c r="H184" s="102"/>
      <c r="I184" s="102"/>
      <c r="J184" s="102"/>
      <c r="K184" s="99"/>
      <c r="L184" s="99"/>
      <c r="M184" s="99"/>
      <c r="N184" s="99"/>
      <c r="O184" s="99"/>
    </row>
    <row r="185" spans="1:15" ht="16.5" customHeight="1">
      <c r="A185" s="102"/>
      <c r="B185" s="102"/>
      <c r="C185" s="102"/>
      <c r="D185" s="102"/>
      <c r="E185" s="102"/>
      <c r="F185" s="102"/>
      <c r="G185" s="102"/>
      <c r="H185" s="102"/>
      <c r="I185" s="102"/>
      <c r="J185" s="102"/>
      <c r="K185" s="99"/>
      <c r="L185" s="99"/>
      <c r="M185" s="99"/>
      <c r="N185" s="99"/>
      <c r="O185" s="99"/>
    </row>
    <row r="186" spans="1:15" ht="16.5" customHeight="1">
      <c r="A186" s="102"/>
      <c r="B186" s="102"/>
      <c r="C186" s="102"/>
      <c r="D186" s="102"/>
      <c r="E186" s="102"/>
      <c r="F186" s="102"/>
      <c r="G186" s="102"/>
      <c r="H186" s="102"/>
      <c r="I186" s="102"/>
      <c r="J186" s="102"/>
      <c r="K186" s="99"/>
      <c r="L186" s="99"/>
      <c r="M186" s="99"/>
      <c r="N186" s="99"/>
      <c r="O186" s="99"/>
    </row>
    <row r="187" spans="1:15" ht="16.5" customHeight="1">
      <c r="A187" s="102"/>
      <c r="B187" s="102"/>
      <c r="C187" s="102"/>
      <c r="D187" s="102"/>
      <c r="E187" s="102"/>
      <c r="F187" s="102"/>
      <c r="G187" s="102"/>
      <c r="H187" s="102"/>
      <c r="I187" s="102"/>
      <c r="J187" s="102"/>
      <c r="K187" s="99"/>
      <c r="L187" s="99"/>
      <c r="M187" s="99"/>
      <c r="N187" s="99"/>
      <c r="O187" s="99"/>
    </row>
    <row r="188" spans="1:15" ht="16.5" customHeight="1">
      <c r="A188" s="102"/>
      <c r="B188" s="102"/>
      <c r="C188" s="102"/>
      <c r="D188" s="102"/>
      <c r="E188" s="102"/>
      <c r="F188" s="102"/>
      <c r="G188" s="102"/>
      <c r="H188" s="102"/>
      <c r="I188" s="102"/>
      <c r="J188" s="102"/>
      <c r="K188" s="99"/>
      <c r="L188" s="99"/>
      <c r="M188" s="99"/>
      <c r="N188" s="99"/>
      <c r="O188" s="99"/>
    </row>
    <row r="189" spans="1:15" ht="16.5" customHeight="1">
      <c r="A189" s="102"/>
      <c r="B189" s="102"/>
      <c r="C189" s="102"/>
      <c r="D189" s="102"/>
      <c r="E189" s="102"/>
      <c r="F189" s="102"/>
      <c r="G189" s="102"/>
      <c r="H189" s="102"/>
      <c r="I189" s="102"/>
      <c r="J189" s="102"/>
      <c r="K189" s="99"/>
      <c r="L189" s="99"/>
      <c r="M189" s="99"/>
      <c r="N189" s="99"/>
      <c r="O189" s="99"/>
    </row>
    <row r="190" spans="1:15" ht="16.5" customHeight="1">
      <c r="A190" s="102"/>
      <c r="B190" s="102"/>
      <c r="C190" s="102"/>
      <c r="D190" s="102"/>
      <c r="E190" s="102"/>
      <c r="F190" s="102"/>
      <c r="G190" s="102"/>
      <c r="H190" s="102"/>
      <c r="I190" s="102"/>
      <c r="J190" s="102"/>
      <c r="K190" s="99"/>
      <c r="L190" s="99"/>
      <c r="M190" s="99"/>
      <c r="N190" s="99"/>
      <c r="O190" s="99"/>
    </row>
    <row r="191" spans="1:15" ht="16.5" customHeight="1">
      <c r="A191" s="102"/>
      <c r="B191" s="102"/>
      <c r="C191" s="102"/>
      <c r="D191" s="102"/>
      <c r="E191" s="102"/>
      <c r="F191" s="102"/>
      <c r="G191" s="102"/>
      <c r="H191" s="102"/>
      <c r="I191" s="102"/>
      <c r="J191" s="102"/>
      <c r="K191" s="99"/>
      <c r="L191" s="99"/>
      <c r="M191" s="99"/>
      <c r="N191" s="99"/>
      <c r="O191" s="99"/>
    </row>
    <row r="192" spans="1:15" ht="16.5" customHeight="1">
      <c r="A192" s="102"/>
      <c r="B192" s="102"/>
      <c r="C192" s="102"/>
      <c r="D192" s="102"/>
      <c r="E192" s="102"/>
      <c r="F192" s="102"/>
      <c r="G192" s="102"/>
      <c r="H192" s="102"/>
      <c r="I192" s="102"/>
      <c r="J192" s="102"/>
      <c r="K192" s="99"/>
      <c r="L192" s="99"/>
      <c r="M192" s="99"/>
      <c r="N192" s="99"/>
      <c r="O192" s="99"/>
    </row>
    <row r="193" spans="1:15" ht="16.5" customHeight="1">
      <c r="A193" s="102"/>
      <c r="B193" s="102"/>
      <c r="C193" s="102"/>
      <c r="D193" s="102"/>
      <c r="E193" s="102"/>
      <c r="F193" s="102"/>
      <c r="G193" s="102"/>
      <c r="H193" s="102"/>
      <c r="I193" s="102"/>
      <c r="J193" s="102"/>
      <c r="K193" s="99"/>
      <c r="L193" s="99"/>
      <c r="M193" s="99"/>
      <c r="N193" s="99"/>
      <c r="O193" s="99"/>
    </row>
    <row r="194" spans="1:15" ht="16.5" customHeight="1">
      <c r="A194" s="102"/>
      <c r="B194" s="102"/>
      <c r="C194" s="102"/>
      <c r="D194" s="102"/>
      <c r="E194" s="102"/>
      <c r="F194" s="102"/>
      <c r="G194" s="102"/>
      <c r="H194" s="102"/>
      <c r="I194" s="102"/>
      <c r="J194" s="102"/>
      <c r="K194" s="99"/>
      <c r="L194" s="99"/>
      <c r="M194" s="99"/>
      <c r="N194" s="99"/>
      <c r="O194" s="99"/>
    </row>
    <row r="195" spans="1:15" ht="16.5" customHeight="1">
      <c r="A195" s="102"/>
      <c r="B195" s="102"/>
      <c r="C195" s="102"/>
      <c r="D195" s="102"/>
      <c r="E195" s="102"/>
      <c r="F195" s="102"/>
      <c r="G195" s="102"/>
      <c r="H195" s="102"/>
      <c r="I195" s="102"/>
      <c r="J195" s="102"/>
      <c r="K195" s="99"/>
      <c r="L195" s="99"/>
      <c r="M195" s="99"/>
      <c r="N195" s="99"/>
      <c r="O195" s="99"/>
    </row>
    <row r="196" spans="1:15" ht="16.5" customHeight="1">
      <c r="A196" s="102"/>
      <c r="B196" s="102"/>
      <c r="C196" s="102"/>
      <c r="D196" s="102"/>
      <c r="E196" s="102"/>
      <c r="F196" s="102"/>
      <c r="G196" s="102"/>
      <c r="H196" s="102"/>
      <c r="I196" s="102"/>
      <c r="J196" s="102"/>
      <c r="K196" s="99"/>
      <c r="L196" s="99"/>
      <c r="M196" s="99"/>
      <c r="N196" s="99"/>
      <c r="O196" s="99"/>
    </row>
  </sheetData>
  <mergeCells count="2">
    <mergeCell ref="A1:J1"/>
    <mergeCell ref="A2:J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EXPRESS CASH </vt:lpstr>
      <vt:lpstr>EXPRESS FUTURE</vt:lpstr>
      <vt:lpstr>EXPRESS OPTION</vt:lpstr>
      <vt:lpstr>EXPRESS MCX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2018-01-13T08:20:33Z</dcterms:created>
  <dcterms:modified xsi:type="dcterms:W3CDTF">2019-09-03T11:05:37Z</dcterms:modified>
</cp:coreProperties>
</file>