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J6" i="12" l="1"/>
  <c r="H6" i="12"/>
  <c r="J5" i="11"/>
  <c r="L5" i="11" s="1"/>
  <c r="K5" i="10"/>
  <c r="I5" i="10"/>
  <c r="K6" i="10"/>
  <c r="I6" i="10"/>
  <c r="H5" i="8"/>
  <c r="J5" i="8" s="1"/>
  <c r="C5" i="8"/>
  <c r="C6" i="8" l="1"/>
  <c r="I6" i="8" s="1"/>
  <c r="I7" i="10"/>
  <c r="K7" i="10" s="1"/>
  <c r="K6" i="11"/>
  <c r="J6" i="11"/>
  <c r="L6" i="11" s="1"/>
  <c r="J8" i="12"/>
  <c r="H8" i="12"/>
  <c r="H7" i="12"/>
  <c r="J7" i="12" s="1"/>
  <c r="H6" i="8" l="1"/>
  <c r="J6" i="8" s="1"/>
  <c r="J9" i="12"/>
  <c r="H9" i="12"/>
  <c r="J7" i="11"/>
  <c r="L7" i="11" s="1"/>
  <c r="I8" i="10"/>
  <c r="K8" i="10" s="1"/>
  <c r="C7" i="8"/>
  <c r="H7" i="8" s="1"/>
  <c r="J7" i="8" s="1"/>
  <c r="H8" i="8"/>
  <c r="J8" i="8" s="1"/>
  <c r="C8" i="8"/>
  <c r="H12" i="12" l="1"/>
  <c r="J12" i="12" s="1"/>
  <c r="I11" i="12"/>
  <c r="H11" i="12"/>
  <c r="I10" i="12"/>
  <c r="H10" i="12"/>
  <c r="J10" i="12" s="1"/>
  <c r="J11" i="12" l="1"/>
  <c r="J8" i="11" l="1"/>
  <c r="L8" i="11" s="1"/>
  <c r="I9" i="10" l="1"/>
  <c r="K9" i="10" s="1"/>
  <c r="C9" i="8"/>
  <c r="H9" i="8" s="1"/>
  <c r="J9" i="8" s="1"/>
  <c r="C11" i="8" l="1"/>
  <c r="C10" i="8"/>
  <c r="I10" i="10"/>
  <c r="K10" i="10" s="1"/>
  <c r="J9" i="11"/>
  <c r="L9" i="11" s="1"/>
  <c r="H10" i="8" l="1"/>
  <c r="J10" i="8" s="1"/>
  <c r="H11" i="8"/>
  <c r="J11" i="8" s="1"/>
  <c r="C13" i="12"/>
  <c r="J10" i="11"/>
  <c r="L10" i="11" s="1"/>
  <c r="I11" i="10"/>
  <c r="K11" i="10" s="1"/>
  <c r="C12" i="8"/>
  <c r="H12" i="8" s="1"/>
  <c r="J12" i="8" l="1"/>
  <c r="I12" i="8"/>
  <c r="C14" i="12"/>
  <c r="H14" i="12" s="1"/>
  <c r="J14" i="12" s="1"/>
  <c r="K11" i="11"/>
  <c r="J11" i="11"/>
  <c r="L11" i="11" s="1"/>
  <c r="J12" i="11"/>
  <c r="L12" i="11" s="1"/>
  <c r="I12" i="10"/>
  <c r="K12" i="10" s="1"/>
  <c r="C13" i="8"/>
  <c r="I13" i="8" s="1"/>
  <c r="H14" i="8"/>
  <c r="J14" i="8" s="1"/>
  <c r="C14" i="8"/>
  <c r="C15" i="8"/>
  <c r="H15" i="8" s="1"/>
  <c r="J15" i="8" s="1"/>
  <c r="H13" i="8" l="1"/>
  <c r="J13" i="8" s="1"/>
  <c r="C15" i="12"/>
  <c r="H15" i="12" s="1"/>
  <c r="J15" i="12" s="1"/>
  <c r="J13" i="11"/>
  <c r="L13" i="11" s="1"/>
  <c r="I13" i="10"/>
  <c r="K13" i="10" s="1"/>
  <c r="I14" i="10"/>
  <c r="K14" i="10" s="1"/>
  <c r="C16" i="8"/>
  <c r="H16" i="8" s="1"/>
  <c r="J16" i="8" s="1"/>
  <c r="C17" i="8"/>
  <c r="H17" i="8" s="1"/>
  <c r="J17" i="8" s="1"/>
  <c r="C16" i="12" l="1"/>
  <c r="H16" i="12" s="1"/>
  <c r="J16" i="12" s="1"/>
  <c r="H17" i="12"/>
  <c r="J17" i="12" s="1"/>
  <c r="H19" i="12"/>
  <c r="J19" i="12" s="1"/>
  <c r="H20" i="12"/>
  <c r="J20" i="12" s="1"/>
  <c r="J14" i="11"/>
  <c r="L14" i="11" s="1"/>
  <c r="I15" i="10"/>
  <c r="K15" i="10" s="1"/>
  <c r="C18" i="8"/>
  <c r="H18" i="8" s="1"/>
  <c r="J18" i="8" s="1"/>
  <c r="C19" i="8"/>
  <c r="H19" i="8" s="1"/>
  <c r="J19" i="8" s="1"/>
  <c r="C20" i="8" l="1"/>
  <c r="H20" i="8" s="1"/>
  <c r="J20" i="8" s="1"/>
  <c r="C21" i="8"/>
  <c r="H21" i="8" s="1"/>
  <c r="J21" i="8" s="1"/>
  <c r="C22" i="8"/>
  <c r="H22" i="8" s="1"/>
  <c r="J22" i="8" s="1"/>
  <c r="I16" i="10"/>
  <c r="K16" i="10" s="1"/>
  <c r="K15" i="11"/>
  <c r="J15" i="11"/>
  <c r="H18" i="12"/>
  <c r="J18" i="12" s="1"/>
  <c r="L15" i="11" l="1"/>
  <c r="J16" i="11"/>
  <c r="L16" i="11" s="1"/>
  <c r="I17" i="10"/>
  <c r="K17" i="10" s="1"/>
  <c r="C23" i="8"/>
  <c r="H23" i="8" s="1"/>
  <c r="J23" i="8" s="1"/>
  <c r="C24" i="8"/>
  <c r="H24" i="8" s="1"/>
  <c r="J24" i="8" s="1"/>
  <c r="H22" i="12" l="1"/>
  <c r="J22" i="12" s="1"/>
  <c r="J17" i="11"/>
  <c r="L17" i="11" s="1"/>
  <c r="J18" i="11"/>
  <c r="L18" i="11" s="1"/>
  <c r="K18" i="10"/>
  <c r="C25" i="8"/>
  <c r="H25" i="8" s="1"/>
  <c r="J25" i="8" s="1"/>
  <c r="C26" i="8"/>
  <c r="H26" i="8" s="1"/>
  <c r="J26" i="8" s="1"/>
  <c r="J19" i="11"/>
  <c r="L19" i="11" s="1"/>
  <c r="I19" i="10"/>
  <c r="K19" i="10" s="1"/>
  <c r="C27" i="8"/>
  <c r="H27" i="8" s="1"/>
  <c r="J27" i="8" s="1"/>
  <c r="C28" i="8"/>
  <c r="H28" i="8" s="1"/>
  <c r="J28" i="8" s="1"/>
  <c r="C29" i="8"/>
  <c r="H29" i="8" s="1"/>
  <c r="J29" i="8" s="1"/>
  <c r="C23" i="12"/>
  <c r="H23" i="12" s="1"/>
  <c r="J23" i="12" s="1"/>
  <c r="H25" i="12"/>
  <c r="J25" i="12" s="1"/>
  <c r="H26" i="12"/>
  <c r="J26" i="12" s="1"/>
  <c r="J20" i="11"/>
  <c r="L20" i="11" s="1"/>
  <c r="I20" i="10"/>
  <c r="K20" i="10" s="1"/>
  <c r="J31" i="8"/>
  <c r="C31" i="8"/>
  <c r="K22" i="11"/>
  <c r="J22" i="11"/>
  <c r="I22" i="10"/>
  <c r="K22" i="10" s="1"/>
  <c r="C32" i="8"/>
  <c r="H32" i="8" s="1"/>
  <c r="J32" i="8" s="1"/>
  <c r="C48" i="8"/>
  <c r="H48" i="8" s="1"/>
  <c r="J48" i="8" s="1"/>
  <c r="C47" i="8"/>
  <c r="H47" i="8" s="1"/>
  <c r="J47" i="8" s="1"/>
  <c r="C46" i="8"/>
  <c r="H46" i="8" s="1"/>
  <c r="J46" i="8" s="1"/>
  <c r="C45" i="8"/>
  <c r="I45" i="8" s="1"/>
  <c r="C44" i="8"/>
  <c r="H44" i="8" s="1"/>
  <c r="J44" i="8" s="1"/>
  <c r="C43" i="8"/>
  <c r="I43" i="8" s="1"/>
  <c r="C42" i="8"/>
  <c r="C41" i="8"/>
  <c r="H41" i="8" s="1"/>
  <c r="J41" i="8" s="1"/>
  <c r="C40" i="8"/>
  <c r="I40" i="8" s="1"/>
  <c r="C39" i="8"/>
  <c r="H39" i="8" s="1"/>
  <c r="C38" i="8"/>
  <c r="C37" i="8"/>
  <c r="H37" i="8" s="1"/>
  <c r="J37" i="8" s="1"/>
  <c r="C36" i="8"/>
  <c r="I36" i="8" s="1"/>
  <c r="C35" i="8"/>
  <c r="H35" i="8" s="1"/>
  <c r="J35" i="8" s="1"/>
  <c r="C34" i="8"/>
  <c r="H34" i="8" s="1"/>
  <c r="J34" i="8" s="1"/>
  <c r="C33" i="8"/>
  <c r="I33" i="8" s="1"/>
  <c r="H28" i="12"/>
  <c r="J28" i="12" s="1"/>
  <c r="H29" i="12"/>
  <c r="J29" i="12" s="1"/>
  <c r="J23" i="11"/>
  <c r="L23" i="11" s="1"/>
  <c r="I23" i="10"/>
  <c r="K23" i="10" s="1"/>
  <c r="J24" i="11"/>
  <c r="L24" i="11" s="1"/>
  <c r="I24" i="10"/>
  <c r="K24" i="10" s="1"/>
  <c r="H32" i="12"/>
  <c r="J32" i="12" s="1"/>
  <c r="K25" i="11"/>
  <c r="J25" i="11"/>
  <c r="I25" i="10"/>
  <c r="K25" i="10" s="1"/>
  <c r="H38" i="8"/>
  <c r="J38" i="8" s="1"/>
  <c r="H30" i="12"/>
  <c r="J30" i="12" s="1"/>
  <c r="H33" i="12"/>
  <c r="J33" i="12" s="1"/>
  <c r="I26" i="10"/>
  <c r="K26" i="10" s="1"/>
  <c r="I27" i="10"/>
  <c r="K27" i="10" s="1"/>
  <c r="H34" i="12"/>
  <c r="J34" i="12" s="1"/>
  <c r="H36" i="12"/>
  <c r="J36" i="12" s="1"/>
  <c r="H37" i="12"/>
  <c r="J37" i="12" s="1"/>
  <c r="K27" i="11"/>
  <c r="J27" i="11"/>
  <c r="J28" i="11"/>
  <c r="L28" i="11" s="1"/>
  <c r="I28" i="10"/>
  <c r="K28" i="10" s="1"/>
  <c r="I29" i="10"/>
  <c r="K29" i="10" s="1"/>
  <c r="H42" i="8"/>
  <c r="J42" i="8" s="1"/>
  <c r="J29" i="11"/>
  <c r="L29" i="11" s="1"/>
  <c r="J30" i="11"/>
  <c r="L30" i="11" s="1"/>
  <c r="I30" i="10"/>
  <c r="K30" i="10" s="1"/>
  <c r="C38" i="12"/>
  <c r="H38" i="12" s="1"/>
  <c r="J38" i="12" s="1"/>
  <c r="H39" i="12"/>
  <c r="J39" i="12" s="1"/>
  <c r="H40" i="12"/>
  <c r="J40" i="12" s="1"/>
  <c r="I31" i="10"/>
  <c r="K31" i="10" s="1"/>
  <c r="K31" i="11"/>
  <c r="J31" i="11"/>
  <c r="I32" i="10"/>
  <c r="K32" i="10" s="1"/>
  <c r="C56" i="8"/>
  <c r="H49" i="8"/>
  <c r="J49" i="8" s="1"/>
  <c r="C41" i="12"/>
  <c r="H41" i="12" s="1"/>
  <c r="J41" i="12" s="1"/>
  <c r="C49" i="12"/>
  <c r="H42" i="12"/>
  <c r="J42" i="12" s="1"/>
  <c r="H43" i="12"/>
  <c r="J43" i="12" s="1"/>
  <c r="H44" i="12"/>
  <c r="J44" i="12" s="1"/>
  <c r="H45" i="12"/>
  <c r="J45" i="12" s="1"/>
  <c r="H46" i="12"/>
  <c r="J46" i="12" s="1"/>
  <c r="H52" i="12"/>
  <c r="J52" i="12" s="1"/>
  <c r="H53" i="12"/>
  <c r="J53" i="12" s="1"/>
  <c r="H54" i="12"/>
  <c r="H55" i="12"/>
  <c r="J55" i="12" s="1"/>
  <c r="H167" i="12"/>
  <c r="J167" i="12" s="1"/>
  <c r="H166" i="12"/>
  <c r="J166" i="12" s="1"/>
  <c r="H165" i="12"/>
  <c r="J165" i="12" s="1"/>
  <c r="H164" i="12"/>
  <c r="J164" i="12" s="1"/>
  <c r="H163" i="12"/>
  <c r="J163" i="12" s="1"/>
  <c r="H162" i="12"/>
  <c r="J162" i="12" s="1"/>
  <c r="I161" i="12"/>
  <c r="H161" i="12"/>
  <c r="I160" i="12"/>
  <c r="H160" i="12"/>
  <c r="H159" i="12"/>
  <c r="J159" i="12" s="1"/>
  <c r="H158" i="12"/>
  <c r="J158" i="12" s="1"/>
  <c r="H157" i="12"/>
  <c r="J157" i="12" s="1"/>
  <c r="H156" i="12"/>
  <c r="J156" i="12" s="1"/>
  <c r="I155" i="12"/>
  <c r="H155" i="12"/>
  <c r="H154" i="12"/>
  <c r="J154" i="12" s="1"/>
  <c r="H153" i="12"/>
  <c r="J153" i="12" s="1"/>
  <c r="H151" i="12"/>
  <c r="J151" i="12" s="1"/>
  <c r="H150" i="12"/>
  <c r="J150" i="12" s="1"/>
  <c r="H149" i="12"/>
  <c r="J149" i="12" s="1"/>
  <c r="H148" i="12"/>
  <c r="J148" i="12" s="1"/>
  <c r="H147" i="12"/>
  <c r="J147" i="12" s="1"/>
  <c r="H146" i="12"/>
  <c r="J146" i="12" s="1"/>
  <c r="H145" i="12"/>
  <c r="J145" i="12" s="1"/>
  <c r="H144" i="12"/>
  <c r="J144" i="12" s="1"/>
  <c r="H143" i="12"/>
  <c r="J143" i="12" s="1"/>
  <c r="H142" i="12"/>
  <c r="J142" i="12" s="1"/>
  <c r="H141" i="12"/>
  <c r="J141" i="12" s="1"/>
  <c r="H139" i="12"/>
  <c r="J139" i="12" s="1"/>
  <c r="H137" i="12"/>
  <c r="J137" i="12" s="1"/>
  <c r="I136" i="12"/>
  <c r="H136" i="12"/>
  <c r="H135" i="12"/>
  <c r="J135" i="12" s="1"/>
  <c r="H134" i="12"/>
  <c r="J134" i="12" s="1"/>
  <c r="H133" i="12"/>
  <c r="J133" i="12" s="1"/>
  <c r="H132" i="12"/>
  <c r="J132" i="12" s="1"/>
  <c r="H131" i="12"/>
  <c r="J131" i="12" s="1"/>
  <c r="H130" i="12"/>
  <c r="J130" i="12" s="1"/>
  <c r="I129" i="12"/>
  <c r="H129" i="12"/>
  <c r="H128" i="12"/>
  <c r="J128" i="12" s="1"/>
  <c r="H127" i="12"/>
  <c r="J127" i="12" s="1"/>
  <c r="H126" i="12"/>
  <c r="J126" i="12" s="1"/>
  <c r="H125" i="12"/>
  <c r="J125" i="12" s="1"/>
  <c r="H124" i="12"/>
  <c r="J124" i="12" s="1"/>
  <c r="H123" i="12"/>
  <c r="J123" i="12" s="1"/>
  <c r="H121" i="12"/>
  <c r="J121" i="12" s="1"/>
  <c r="H120" i="12"/>
  <c r="J120" i="12" s="1"/>
  <c r="H119" i="12"/>
  <c r="J119" i="12" s="1"/>
  <c r="I118" i="12"/>
  <c r="H118" i="12"/>
  <c r="H117" i="12"/>
  <c r="J117" i="12" s="1"/>
  <c r="H116" i="12"/>
  <c r="J116" i="12" s="1"/>
  <c r="H115" i="12"/>
  <c r="J115" i="12" s="1"/>
  <c r="H114" i="12"/>
  <c r="J114" i="12" s="1"/>
  <c r="H113" i="12"/>
  <c r="J113" i="12" s="1"/>
  <c r="H112" i="12"/>
  <c r="J112" i="12" s="1"/>
  <c r="H111" i="12"/>
  <c r="J111" i="12" s="1"/>
  <c r="H110" i="12"/>
  <c r="J110" i="12" s="1"/>
  <c r="H109" i="12"/>
  <c r="J109" i="12" s="1"/>
  <c r="H108" i="12"/>
  <c r="J108" i="12" s="1"/>
  <c r="H107" i="12"/>
  <c r="J107" i="12" s="1"/>
  <c r="H106" i="12"/>
  <c r="J106" i="12" s="1"/>
  <c r="H104" i="12"/>
  <c r="J104" i="12" s="1"/>
  <c r="H103" i="12"/>
  <c r="J103" i="12" s="1"/>
  <c r="H102" i="12"/>
  <c r="J102" i="12" s="1"/>
  <c r="H101" i="12"/>
  <c r="J101" i="12" s="1"/>
  <c r="H100" i="12"/>
  <c r="J100" i="12" s="1"/>
  <c r="H99" i="12"/>
  <c r="J99" i="12" s="1"/>
  <c r="H98" i="12"/>
  <c r="J98" i="12" s="1"/>
  <c r="H97" i="12"/>
  <c r="J97" i="12" s="1"/>
  <c r="H96" i="12"/>
  <c r="J96" i="12" s="1"/>
  <c r="H94" i="12"/>
  <c r="J94" i="12" s="1"/>
  <c r="H93" i="12"/>
  <c r="J93" i="12" s="1"/>
  <c r="H92" i="12"/>
  <c r="J92" i="12" s="1"/>
  <c r="H91" i="12"/>
  <c r="J91" i="12" s="1"/>
  <c r="H89" i="12"/>
  <c r="J89" i="12" s="1"/>
  <c r="H88" i="12"/>
  <c r="J88" i="12" s="1"/>
  <c r="H87" i="12"/>
  <c r="J87" i="12" s="1"/>
  <c r="H86" i="12"/>
  <c r="J86" i="12" s="1"/>
  <c r="H85" i="12"/>
  <c r="J85" i="12" s="1"/>
  <c r="H83" i="12"/>
  <c r="J83" i="12" s="1"/>
  <c r="H82" i="12"/>
  <c r="J82" i="12" s="1"/>
  <c r="H81" i="12"/>
  <c r="J81" i="12" s="1"/>
  <c r="H80" i="12"/>
  <c r="J80" i="12" s="1"/>
  <c r="H79" i="12"/>
  <c r="J79" i="12" s="1"/>
  <c r="H78" i="12"/>
  <c r="J78" i="12" s="1"/>
  <c r="H77" i="12"/>
  <c r="J77" i="12" s="1"/>
  <c r="H75" i="12"/>
  <c r="J75" i="12" s="1"/>
  <c r="H74" i="12"/>
  <c r="J74" i="12" s="1"/>
  <c r="H73" i="12"/>
  <c r="J73" i="12" s="1"/>
  <c r="H72" i="12"/>
  <c r="J72" i="12" s="1"/>
  <c r="H71" i="12"/>
  <c r="J71" i="12" s="1"/>
  <c r="H70" i="12"/>
  <c r="J70" i="12" s="1"/>
  <c r="H69" i="12"/>
  <c r="J69" i="12" s="1"/>
  <c r="H68" i="12"/>
  <c r="J68" i="12" s="1"/>
  <c r="H67" i="12"/>
  <c r="J67" i="12" s="1"/>
  <c r="H66" i="12"/>
  <c r="J66" i="12" s="1"/>
  <c r="H65" i="12"/>
  <c r="J65" i="12" s="1"/>
  <c r="H64" i="12"/>
  <c r="J64" i="12" s="1"/>
  <c r="H63" i="12"/>
  <c r="J63" i="12" s="1"/>
  <c r="H62" i="12"/>
  <c r="J62" i="12" s="1"/>
  <c r="H61" i="12"/>
  <c r="J61" i="12" s="1"/>
  <c r="H60" i="12"/>
  <c r="J60" i="12" s="1"/>
  <c r="H59" i="12"/>
  <c r="J59" i="12" s="1"/>
  <c r="H58" i="12"/>
  <c r="J58" i="12" s="1"/>
  <c r="H57" i="12"/>
  <c r="J57" i="12" s="1"/>
  <c r="H51" i="12"/>
  <c r="J51" i="12" s="1"/>
  <c r="H50" i="12"/>
  <c r="J50" i="12" s="1"/>
  <c r="J49" i="12"/>
  <c r="H48" i="12"/>
  <c r="J48" i="12" s="1"/>
  <c r="H47" i="12"/>
  <c r="J47" i="12" s="1"/>
  <c r="I33" i="10"/>
  <c r="K33" i="10" s="1"/>
  <c r="I50" i="8"/>
  <c r="H50" i="8"/>
  <c r="H51" i="8"/>
  <c r="J51" i="8" s="1"/>
  <c r="I34" i="10"/>
  <c r="K34" i="10" s="1"/>
  <c r="H52" i="8"/>
  <c r="J52" i="8" s="1"/>
  <c r="H40" i="8" l="1"/>
  <c r="J40" i="8" s="1"/>
  <c r="H43" i="8"/>
  <c r="J43" i="8" s="1"/>
  <c r="I39" i="8"/>
  <c r="J39" i="8" s="1"/>
  <c r="J155" i="12"/>
  <c r="J161" i="12"/>
  <c r="J136" i="12"/>
  <c r="L31" i="11"/>
  <c r="J50" i="8"/>
  <c r="H45" i="8"/>
  <c r="J45" i="8" s="1"/>
  <c r="L22" i="11"/>
  <c r="H36" i="8"/>
  <c r="J36" i="8" s="1"/>
  <c r="L27" i="11"/>
  <c r="L25" i="11"/>
  <c r="J118" i="12"/>
  <c r="J129" i="12"/>
  <c r="J160" i="12"/>
  <c r="H33" i="8"/>
  <c r="J33" i="8" s="1"/>
  <c r="J54" i="12"/>
  <c r="C54" i="8"/>
  <c r="H54" i="8" s="1"/>
  <c r="I35" i="10"/>
  <c r="K35" i="10" s="1"/>
  <c r="J32" i="11"/>
  <c r="L32" i="11" s="1"/>
  <c r="I54" i="8" l="1"/>
  <c r="J54" i="8" s="1"/>
  <c r="C53" i="8"/>
  <c r="I36" i="10"/>
  <c r="K36" i="10" s="1"/>
  <c r="I37" i="10"/>
  <c r="K37" i="10" s="1"/>
  <c r="I38" i="10"/>
  <c r="K38" i="10" s="1"/>
  <c r="J33" i="11"/>
  <c r="L33" i="11" s="1"/>
  <c r="H53" i="8" l="1"/>
  <c r="J53" i="8" s="1"/>
  <c r="J34" i="11"/>
  <c r="L34" i="11" s="1"/>
  <c r="H56" i="8" l="1"/>
  <c r="K35" i="11"/>
  <c r="J35" i="11"/>
  <c r="L35" i="11" l="1"/>
  <c r="I56" i="8"/>
  <c r="J56" i="8" s="1"/>
  <c r="C55" i="8"/>
  <c r="I39" i="10"/>
  <c r="K39" i="10" s="1"/>
  <c r="I40" i="10"/>
  <c r="K40" i="10" s="1"/>
  <c r="H55" i="8" l="1"/>
  <c r="J55" i="8" s="1"/>
  <c r="C57" i="8"/>
  <c r="I41" i="10"/>
  <c r="J36" i="11"/>
  <c r="L36" i="11" s="1"/>
  <c r="K41" i="10" l="1"/>
  <c r="C59" i="8"/>
  <c r="H59" i="8" s="1"/>
  <c r="J59" i="8" s="1"/>
  <c r="C58" i="8"/>
  <c r="I58" i="8" s="1"/>
  <c r="J37" i="11"/>
  <c r="H58" i="8" l="1"/>
  <c r="J58" i="8" s="1"/>
  <c r="L37" i="11"/>
  <c r="C61" i="8"/>
  <c r="C63" i="8"/>
  <c r="I63" i="8" s="1"/>
  <c r="C62" i="8"/>
  <c r="J45" i="10"/>
  <c r="I45" i="10"/>
  <c r="J44" i="10"/>
  <c r="I44" i="10"/>
  <c r="K42" i="11"/>
  <c r="J41" i="11"/>
  <c r="L41" i="11" s="1"/>
  <c r="J40" i="11"/>
  <c r="K39" i="11"/>
  <c r="J39" i="11"/>
  <c r="K44" i="10" l="1"/>
  <c r="H61" i="8"/>
  <c r="J61" i="8" s="1"/>
  <c r="H62" i="8"/>
  <c r="J62" i="8" s="1"/>
  <c r="H63" i="8"/>
  <c r="J63" i="8" s="1"/>
  <c r="K45" i="10"/>
  <c r="L40" i="11"/>
  <c r="L39" i="11"/>
  <c r="C64" i="8"/>
  <c r="H64" i="8" s="1"/>
  <c r="J64" i="8" s="1"/>
  <c r="I46" i="10"/>
  <c r="K46" i="10" s="1"/>
  <c r="J42" i="11" l="1"/>
  <c r="J44" i="11"/>
  <c r="L44" i="11" s="1"/>
  <c r="J43" i="11"/>
  <c r="L43" i="11" s="1"/>
  <c r="L42" i="11" l="1"/>
  <c r="C67" i="8"/>
  <c r="H67" i="8" s="1"/>
  <c r="J67" i="8" s="1"/>
  <c r="C66" i="8"/>
  <c r="H66" i="8" s="1"/>
  <c r="J66" i="8" s="1"/>
  <c r="C65" i="8"/>
  <c r="H65" i="8" s="1"/>
  <c r="J65" i="8" s="1"/>
  <c r="I47" i="10"/>
  <c r="K47" i="10" s="1"/>
  <c r="J46" i="11"/>
  <c r="L46" i="11" s="1"/>
  <c r="J45" i="11"/>
  <c r="L45" i="11" s="1"/>
  <c r="C69" i="8" l="1"/>
  <c r="H69" i="8" s="1"/>
  <c r="C72" i="8"/>
  <c r="C71" i="8"/>
  <c r="C68" i="8"/>
  <c r="C70" i="8"/>
  <c r="I49" i="10"/>
  <c r="K49" i="10" s="1"/>
  <c r="I48" i="10"/>
  <c r="K48" i="10" s="1"/>
  <c r="K47" i="11"/>
  <c r="J47" i="11"/>
  <c r="J49" i="11"/>
  <c r="L49" i="11" s="1"/>
  <c r="L47" i="11" l="1"/>
  <c r="I69" i="8"/>
  <c r="J69" i="8" s="1"/>
  <c r="H68" i="8"/>
  <c r="J68" i="8" s="1"/>
  <c r="H70" i="8"/>
  <c r="J70" i="8" s="1"/>
  <c r="I71" i="8"/>
  <c r="C73" i="8"/>
  <c r="H73" i="8" s="1"/>
  <c r="J73" i="8" s="1"/>
  <c r="I50" i="10"/>
  <c r="K50" i="10" s="1"/>
  <c r="J48" i="11"/>
  <c r="L48" i="11" s="1"/>
  <c r="H71" i="8" l="1"/>
  <c r="J71" i="8" s="1"/>
  <c r="C74" i="8"/>
  <c r="H74" i="8" s="1"/>
  <c r="J74" i="8" s="1"/>
  <c r="I51" i="10"/>
  <c r="K51" i="10" s="1"/>
  <c r="J50" i="11"/>
  <c r="L50" i="11" s="1"/>
  <c r="C75" i="8" l="1"/>
  <c r="I75" i="8" s="1"/>
  <c r="I53" i="10"/>
  <c r="K53" i="10" s="1"/>
  <c r="I52" i="10"/>
  <c r="K52" i="10" s="1"/>
  <c r="K51" i="11"/>
  <c r="J51" i="11"/>
  <c r="L51" i="11" l="1"/>
  <c r="H75" i="8"/>
  <c r="J75" i="8" s="1"/>
  <c r="C78" i="8"/>
  <c r="I78" i="8" s="1"/>
  <c r="C77" i="8"/>
  <c r="H77" i="8" s="1"/>
  <c r="J77" i="8" s="1"/>
  <c r="C76" i="8"/>
  <c r="H76" i="8" s="1"/>
  <c r="J76" i="8" s="1"/>
  <c r="I55" i="10"/>
  <c r="K55" i="10" s="1"/>
  <c r="I54" i="10"/>
  <c r="K54" i="10" s="1"/>
  <c r="J52" i="11"/>
  <c r="L52" i="11" s="1"/>
  <c r="H78" i="8" l="1"/>
  <c r="J78" i="8" s="1"/>
  <c r="I57" i="10"/>
  <c r="K57" i="10" s="1"/>
  <c r="I56" i="10"/>
  <c r="K56" i="10" s="1"/>
  <c r="J53" i="11"/>
  <c r="L53" i="11" s="1"/>
  <c r="J55" i="11"/>
  <c r="L55" i="11" s="1"/>
  <c r="I58" i="10" l="1"/>
  <c r="K58" i="10" s="1"/>
  <c r="J56" i="11"/>
  <c r="L56" i="11" s="1"/>
  <c r="C80" i="8"/>
  <c r="H80" i="8" s="1"/>
  <c r="J80" i="8" s="1"/>
  <c r="C79" i="8"/>
  <c r="H79" i="8" s="1"/>
  <c r="I79" i="8" l="1"/>
  <c r="J79" i="8" s="1"/>
  <c r="C82" i="8"/>
  <c r="H82" i="8" s="1"/>
  <c r="J82" i="8" s="1"/>
  <c r="C81" i="8"/>
  <c r="H81" i="8" s="1"/>
  <c r="J81" i="8" s="1"/>
  <c r="I62" i="10"/>
  <c r="K62" i="10" s="1"/>
  <c r="I61" i="10"/>
  <c r="K61" i="10" s="1"/>
  <c r="J58" i="11"/>
  <c r="L58" i="11" s="1"/>
  <c r="J57" i="11"/>
  <c r="K60" i="11"/>
  <c r="J60" i="11"/>
  <c r="L60" i="11" l="1"/>
  <c r="L57" i="11"/>
  <c r="C85" i="8"/>
  <c r="C84" i="8"/>
  <c r="C83" i="8"/>
  <c r="I64" i="10"/>
  <c r="K64" i="10" s="1"/>
  <c r="I63" i="10"/>
  <c r="K63" i="10" s="1"/>
  <c r="J61" i="11"/>
  <c r="L61" i="11" s="1"/>
  <c r="K59" i="11"/>
  <c r="J59" i="11"/>
  <c r="K62" i="11"/>
  <c r="J62" i="11"/>
  <c r="L62" i="11" s="1"/>
  <c r="L59" i="11" l="1"/>
  <c r="H83" i="8"/>
  <c r="J83" i="8" s="1"/>
  <c r="H84" i="8"/>
  <c r="J84" i="8" s="1"/>
  <c r="H85" i="8"/>
  <c r="J85" i="8" s="1"/>
  <c r="C86" i="8"/>
  <c r="I66" i="10"/>
  <c r="K66" i="10" s="1"/>
  <c r="H86" i="8" l="1"/>
  <c r="J86" i="8" s="1"/>
  <c r="C87" i="8"/>
  <c r="I87" i="8" s="1"/>
  <c r="I67" i="10"/>
  <c r="K67" i="10" s="1"/>
  <c r="K63" i="11"/>
  <c r="J63" i="11"/>
  <c r="L63" i="11" l="1"/>
  <c r="H87" i="8"/>
  <c r="J87" i="8" s="1"/>
  <c r="C89" i="8"/>
  <c r="C88" i="8"/>
  <c r="H88" i="8" s="1"/>
  <c r="J88" i="8" s="1"/>
  <c r="I68" i="10"/>
  <c r="K68" i="10" s="1"/>
  <c r="I69" i="10"/>
  <c r="K69" i="10" s="1"/>
  <c r="K64" i="11"/>
  <c r="J64" i="11"/>
  <c r="L64" i="11" l="1"/>
  <c r="C91" i="8"/>
  <c r="H91" i="8" s="1"/>
  <c r="J91" i="8" s="1"/>
  <c r="C90" i="8"/>
  <c r="H90" i="8" s="1"/>
  <c r="J90" i="8" s="1"/>
  <c r="J65" i="11"/>
  <c r="L65" i="11" s="1"/>
  <c r="C92" i="8" l="1"/>
  <c r="H92" i="8" s="1"/>
  <c r="J92" i="8" s="1"/>
  <c r="I70" i="10"/>
  <c r="J66" i="11"/>
  <c r="L66" i="11" s="1"/>
  <c r="K70" i="10" l="1"/>
  <c r="C95" i="8"/>
  <c r="C94" i="8"/>
  <c r="C93" i="8"/>
  <c r="H93" i="8" s="1"/>
  <c r="J93" i="8" s="1"/>
  <c r="J71" i="10"/>
  <c r="I71" i="10"/>
  <c r="J68" i="11"/>
  <c r="L68" i="11" s="1"/>
  <c r="J67" i="11"/>
  <c r="L67" i="11" s="1"/>
  <c r="K71" i="10" l="1"/>
  <c r="J72" i="10"/>
  <c r="I72" i="10"/>
  <c r="K72" i="10" s="1"/>
  <c r="J71" i="11"/>
  <c r="L71" i="11" s="1"/>
  <c r="J70" i="11"/>
  <c r="L70" i="11" s="1"/>
  <c r="C97" i="8"/>
  <c r="C96" i="8"/>
  <c r="H97" i="8" l="1"/>
  <c r="J97" i="8" s="1"/>
  <c r="C99" i="8"/>
  <c r="C98" i="8"/>
  <c r="C100" i="8"/>
  <c r="I74" i="10"/>
  <c r="K74" i="10" s="1"/>
  <c r="I73" i="10"/>
  <c r="J73" i="11"/>
  <c r="L73" i="11" s="1"/>
  <c r="J72" i="11"/>
  <c r="L72" i="11" s="1"/>
  <c r="H100" i="8" l="1"/>
  <c r="J100" i="8" s="1"/>
  <c r="K73" i="10"/>
  <c r="C101" i="8"/>
  <c r="H101" i="8" s="1"/>
  <c r="J75" i="10"/>
  <c r="I75" i="10"/>
  <c r="J74" i="11"/>
  <c r="L74" i="11" s="1"/>
  <c r="K75" i="10" l="1"/>
  <c r="I101" i="8"/>
  <c r="J101" i="8" s="1"/>
  <c r="C102" i="8"/>
  <c r="I102" i="8" s="1"/>
  <c r="I77" i="10"/>
  <c r="K77" i="10" s="1"/>
  <c r="I76" i="10"/>
  <c r="K76" i="10" s="1"/>
  <c r="H102" i="8" l="1"/>
  <c r="J102" i="8" s="1"/>
  <c r="J75" i="11"/>
  <c r="L75" i="11" s="1"/>
  <c r="C105" i="8" l="1"/>
  <c r="I105" i="8" s="1"/>
  <c r="C104" i="8"/>
  <c r="I104" i="8" s="1"/>
  <c r="H104" i="8" l="1"/>
  <c r="J104" i="8" s="1"/>
  <c r="H105" i="8"/>
  <c r="J105" i="8" s="1"/>
  <c r="I79" i="10"/>
  <c r="K77" i="11"/>
  <c r="J77" i="11"/>
  <c r="K79" i="10" l="1"/>
  <c r="L77" i="11"/>
  <c r="C107" i="8"/>
  <c r="I107" i="8" s="1"/>
  <c r="C106" i="8"/>
  <c r="I106" i="8" s="1"/>
  <c r="J80" i="10"/>
  <c r="I80" i="10"/>
  <c r="J78" i="11"/>
  <c r="L78" i="11" s="1"/>
  <c r="K80" i="10" l="1"/>
  <c r="H106" i="8"/>
  <c r="J106" i="8" s="1"/>
  <c r="H107" i="8"/>
  <c r="J107" i="8" s="1"/>
  <c r="C108" i="8"/>
  <c r="I108" i="8" s="1"/>
  <c r="I82" i="10"/>
  <c r="K82" i="10" s="1"/>
  <c r="I81" i="10"/>
  <c r="K81" i="10" s="1"/>
  <c r="J79" i="11"/>
  <c r="L79" i="11" s="1"/>
  <c r="H108" i="8" l="1"/>
  <c r="J108" i="8" s="1"/>
  <c r="C109" i="8"/>
  <c r="I109" i="8" s="1"/>
  <c r="J83" i="10"/>
  <c r="I83" i="10"/>
  <c r="J81" i="11"/>
  <c r="L81" i="11" s="1"/>
  <c r="J80" i="11"/>
  <c r="L80" i="11" s="1"/>
  <c r="K83" i="10" l="1"/>
  <c r="H109" i="8"/>
  <c r="J109" i="8" s="1"/>
  <c r="J84" i="11"/>
  <c r="L84" i="11" l="1"/>
  <c r="K86" i="11"/>
  <c r="J85" i="10"/>
  <c r="J84" i="10"/>
  <c r="J99" i="11"/>
  <c r="L99" i="11" s="1"/>
  <c r="J98" i="11"/>
  <c r="L98" i="11" s="1"/>
  <c r="J97" i="11"/>
  <c r="J96" i="11"/>
  <c r="L96" i="11" s="1"/>
  <c r="J95" i="11"/>
  <c r="L95" i="11" s="1"/>
  <c r="J94" i="11"/>
  <c r="L94" i="11" s="1"/>
  <c r="J93" i="11"/>
  <c r="L93" i="11" s="1"/>
  <c r="J91" i="11"/>
  <c r="L91" i="11" s="1"/>
  <c r="J90" i="11"/>
  <c r="L90" i="11" s="1"/>
  <c r="J89" i="11"/>
  <c r="L89" i="11" s="1"/>
  <c r="J88" i="11"/>
  <c r="L88" i="11" s="1"/>
  <c r="J87" i="11"/>
  <c r="L87" i="11" s="1"/>
  <c r="J86" i="11"/>
  <c r="J83" i="11"/>
  <c r="L83" i="11" s="1"/>
  <c r="J82" i="11"/>
  <c r="L82" i="11" s="1"/>
  <c r="I105" i="10"/>
  <c r="K105" i="10" s="1"/>
  <c r="I97" i="10"/>
  <c r="K97" i="10" s="1"/>
  <c r="I98" i="10"/>
  <c r="K98" i="10" s="1"/>
  <c r="I99" i="10"/>
  <c r="K99" i="10" s="1"/>
  <c r="I101" i="10"/>
  <c r="K101" i="10" s="1"/>
  <c r="I102" i="10"/>
  <c r="K102" i="10" s="1"/>
  <c r="I103" i="10"/>
  <c r="K103" i="10" s="1"/>
  <c r="I104" i="10"/>
  <c r="K104" i="10" s="1"/>
  <c r="I85" i="10"/>
  <c r="I86" i="10"/>
  <c r="K86" i="10" s="1"/>
  <c r="I87" i="10"/>
  <c r="K87" i="10" s="1"/>
  <c r="I88" i="10"/>
  <c r="K88" i="10" s="1"/>
  <c r="I89" i="10"/>
  <c r="K89" i="10" s="1"/>
  <c r="I90" i="10"/>
  <c r="K90" i="10" s="1"/>
  <c r="I91" i="10"/>
  <c r="K91" i="10" s="1"/>
  <c r="I92" i="10"/>
  <c r="K92" i="10" s="1"/>
  <c r="I93" i="10"/>
  <c r="K93" i="10" s="1"/>
  <c r="I94" i="10"/>
  <c r="K94" i="10" s="1"/>
  <c r="I95" i="10"/>
  <c r="I84" i="10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K85" i="10" l="1"/>
  <c r="K84" i="10"/>
  <c r="I110" i="8"/>
  <c r="H110" i="8" l="1"/>
  <c r="J110" i="8" s="1"/>
  <c r="I111" i="8"/>
  <c r="H111" i="8" l="1"/>
  <c r="J111" i="8" s="1"/>
  <c r="H113" i="8"/>
  <c r="J113" i="8" s="1"/>
  <c r="I112" i="8"/>
  <c r="L86" i="11"/>
  <c r="H112" i="8" l="1"/>
  <c r="J112" i="8" s="1"/>
  <c r="I115" i="8"/>
  <c r="H115" i="8"/>
  <c r="H114" i="8"/>
  <c r="J114" i="8" s="1"/>
  <c r="J115" i="8" l="1"/>
  <c r="H116" i="8"/>
  <c r="J116" i="8" s="1"/>
  <c r="H119" i="8" l="1"/>
  <c r="J119" i="8" s="1"/>
  <c r="H118" i="8"/>
  <c r="J118" i="8" s="1"/>
  <c r="H117" i="8"/>
  <c r="J117" i="8" s="1"/>
  <c r="H121" i="8" l="1"/>
  <c r="J121" i="8" s="1"/>
  <c r="H120" i="8"/>
  <c r="J120" i="8" s="1"/>
  <c r="H122" i="8" l="1"/>
  <c r="J122" i="8" s="1"/>
  <c r="H123" i="8" l="1"/>
  <c r="J123" i="8" s="1"/>
  <c r="H124" i="8" l="1"/>
  <c r="J124" i="8" s="1"/>
  <c r="K97" i="11" l="1"/>
  <c r="L97" i="11" s="1"/>
  <c r="H125" i="8" l="1"/>
  <c r="J125" i="8" s="1"/>
  <c r="H126" i="8" l="1"/>
  <c r="J126" i="8" s="1"/>
  <c r="C130" i="8"/>
  <c r="H128" i="8"/>
  <c r="J128" i="8" s="1"/>
  <c r="H127" i="8"/>
  <c r="J127" i="8" s="1"/>
  <c r="J102" i="11" l="1"/>
  <c r="K101" i="11"/>
  <c r="J101" i="11"/>
  <c r="K103" i="11"/>
  <c r="J103" i="11"/>
  <c r="J104" i="11"/>
  <c r="K105" i="11"/>
  <c r="J105" i="11"/>
  <c r="K106" i="11"/>
  <c r="J106" i="11"/>
  <c r="J107" i="11"/>
  <c r="L107" i="11" s="1"/>
  <c r="J108" i="11"/>
  <c r="L108" i="11" s="1"/>
  <c r="I107" i="10"/>
  <c r="K107" i="10" s="1"/>
  <c r="I108" i="10"/>
  <c r="J109" i="10"/>
  <c r="I109" i="10"/>
  <c r="J110" i="10"/>
  <c r="I110" i="10"/>
  <c r="I111" i="10"/>
  <c r="K111" i="10" s="1"/>
  <c r="I112" i="10"/>
  <c r="K112" i="10" s="1"/>
  <c r="I113" i="10"/>
  <c r="K113" i="10" s="1"/>
  <c r="C136" i="8"/>
  <c r="I136" i="8" s="1"/>
  <c r="I114" i="10"/>
  <c r="K114" i="10" s="1"/>
  <c r="I130" i="8"/>
  <c r="C131" i="8"/>
  <c r="I131" i="8" s="1"/>
  <c r="C132" i="8"/>
  <c r="I132" i="8" s="1"/>
  <c r="C133" i="8"/>
  <c r="I133" i="8" s="1"/>
  <c r="C134" i="8"/>
  <c r="I134" i="8" s="1"/>
  <c r="C135" i="8"/>
  <c r="H135" i="8" s="1"/>
  <c r="C137" i="8"/>
  <c r="H137" i="8" s="1"/>
  <c r="L101" i="11" l="1"/>
  <c r="K109" i="10"/>
  <c r="H134" i="8"/>
  <c r="J134" i="8" s="1"/>
  <c r="I135" i="8"/>
  <c r="J135" i="8" s="1"/>
  <c r="H132" i="8"/>
  <c r="J132" i="8" s="1"/>
  <c r="H130" i="8"/>
  <c r="J130" i="8" s="1"/>
  <c r="H136" i="8"/>
  <c r="J136" i="8" s="1"/>
  <c r="I137" i="8"/>
  <c r="J137" i="8" s="1"/>
  <c r="H133" i="8"/>
  <c r="J133" i="8" s="1"/>
  <c r="H131" i="8"/>
  <c r="J131" i="8" s="1"/>
  <c r="K110" i="10"/>
  <c r="L106" i="11"/>
  <c r="L103" i="11"/>
  <c r="L104" i="11"/>
  <c r="L102" i="11"/>
  <c r="L105" i="11"/>
  <c r="K108" i="10"/>
  <c r="C142" i="8"/>
  <c r="I142" i="8" s="1"/>
  <c r="C141" i="8"/>
  <c r="I141" i="8" s="1"/>
  <c r="C140" i="8"/>
  <c r="I140" i="8" s="1"/>
  <c r="C139" i="8"/>
  <c r="I139" i="8" s="1"/>
  <c r="C138" i="8"/>
  <c r="I138" i="8" s="1"/>
  <c r="I117" i="10"/>
  <c r="K117" i="10" s="1"/>
  <c r="I116" i="10"/>
  <c r="K116" i="10" s="1"/>
  <c r="I115" i="10"/>
  <c r="K115" i="10" s="1"/>
  <c r="K113" i="11"/>
  <c r="J113" i="11"/>
  <c r="J112" i="11"/>
  <c r="L112" i="11" s="1"/>
  <c r="K111" i="11"/>
  <c r="J111" i="11"/>
  <c r="J110" i="11"/>
  <c r="L110" i="11" s="1"/>
  <c r="J109" i="11"/>
  <c r="L109" i="11" s="1"/>
  <c r="H142" i="8" l="1"/>
  <c r="J142" i="8" s="1"/>
  <c r="L111" i="11"/>
  <c r="L113" i="11"/>
  <c r="H139" i="8"/>
  <c r="J139" i="8" s="1"/>
  <c r="H141" i="8"/>
  <c r="J141" i="8" s="1"/>
  <c r="H138" i="8"/>
  <c r="J138" i="8" s="1"/>
  <c r="H140" i="8"/>
  <c r="J140" i="8" s="1"/>
  <c r="K121" i="11"/>
  <c r="J121" i="11"/>
  <c r="J120" i="11"/>
  <c r="L120" i="11" s="1"/>
  <c r="K119" i="11"/>
  <c r="J119" i="11"/>
  <c r="J118" i="11"/>
  <c r="L118" i="11" s="1"/>
  <c r="J117" i="11"/>
  <c r="L117" i="11" s="1"/>
  <c r="J116" i="11"/>
  <c r="L116" i="11" s="1"/>
  <c r="J114" i="11"/>
  <c r="L114" i="11" s="1"/>
  <c r="J126" i="10"/>
  <c r="I126" i="10"/>
  <c r="I125" i="10"/>
  <c r="K125" i="10" s="1"/>
  <c r="I124" i="10"/>
  <c r="K124" i="10" s="1"/>
  <c r="I123" i="10"/>
  <c r="K123" i="10" s="1"/>
  <c r="J122" i="10"/>
  <c r="I122" i="10"/>
  <c r="I121" i="10"/>
  <c r="K121" i="10" s="1"/>
  <c r="I119" i="10"/>
  <c r="K119" i="10" s="1"/>
  <c r="I118" i="10"/>
  <c r="K118" i="10" s="1"/>
  <c r="C148" i="8"/>
  <c r="I148" i="8" s="1"/>
  <c r="C147" i="8"/>
  <c r="I147" i="8" s="1"/>
  <c r="C146" i="8"/>
  <c r="H146" i="8" s="1"/>
  <c r="C144" i="8"/>
  <c r="I144" i="8" s="1"/>
  <c r="C143" i="8"/>
  <c r="I143" i="8" s="1"/>
  <c r="L119" i="11" l="1"/>
  <c r="K122" i="10"/>
  <c r="L121" i="11"/>
  <c r="K126" i="10"/>
  <c r="H143" i="8"/>
  <c r="J143" i="8" s="1"/>
  <c r="I146" i="8"/>
  <c r="J146" i="8" s="1"/>
  <c r="H144" i="8"/>
  <c r="J144" i="8" s="1"/>
  <c r="H147" i="8"/>
  <c r="J147" i="8" s="1"/>
  <c r="H148" i="8"/>
  <c r="J148" i="8" s="1"/>
  <c r="K134" i="11" l="1"/>
  <c r="J134" i="11"/>
  <c r="L134" i="11" l="1"/>
  <c r="J136" i="11"/>
  <c r="L136" i="11" s="1"/>
  <c r="J135" i="11"/>
  <c r="L135" i="11" s="1"/>
  <c r="J127" i="11"/>
  <c r="L127" i="11" s="1"/>
  <c r="J123" i="11"/>
  <c r="L123" i="11" s="1"/>
  <c r="C159" i="8"/>
  <c r="H159" i="8" s="1"/>
  <c r="J159" i="8" s="1"/>
  <c r="C158" i="8"/>
  <c r="H158" i="8" s="1"/>
  <c r="J158" i="8" s="1"/>
  <c r="C157" i="8"/>
  <c r="H157" i="8" s="1"/>
  <c r="J157" i="8" s="1"/>
  <c r="C156" i="8"/>
  <c r="H156" i="8" s="1"/>
  <c r="J156" i="8" s="1"/>
  <c r="C155" i="8"/>
  <c r="H155" i="8" s="1"/>
  <c r="J155" i="8" s="1"/>
  <c r="C154" i="8"/>
  <c r="H154" i="8" s="1"/>
  <c r="J154" i="8" s="1"/>
  <c r="C153" i="8"/>
  <c r="H153" i="8" s="1"/>
  <c r="J153" i="8" s="1"/>
  <c r="C152" i="8"/>
  <c r="H152" i="8" s="1"/>
  <c r="J152" i="8" s="1"/>
  <c r="C151" i="8"/>
  <c r="H151" i="8" s="1"/>
  <c r="J151" i="8" s="1"/>
  <c r="C150" i="8"/>
  <c r="H150" i="8" s="1"/>
  <c r="J150" i="8" s="1"/>
  <c r="C149" i="8"/>
  <c r="H149" i="8" s="1"/>
  <c r="J149" i="8" s="1"/>
  <c r="I143" i="10"/>
  <c r="K143" i="10" s="1"/>
  <c r="I142" i="10"/>
  <c r="K142" i="10" s="1"/>
  <c r="I141" i="10"/>
  <c r="K141" i="10" s="1"/>
  <c r="I140" i="10"/>
  <c r="K140" i="10" s="1"/>
  <c r="I139" i="10"/>
  <c r="K139" i="10" s="1"/>
  <c r="I138" i="10"/>
  <c r="K138" i="10" s="1"/>
  <c r="I137" i="10"/>
  <c r="K137" i="10" s="1"/>
  <c r="I136" i="10"/>
  <c r="K136" i="10" s="1"/>
  <c r="I135" i="10"/>
  <c r="K135" i="10" s="1"/>
  <c r="I134" i="10"/>
  <c r="K134" i="10" s="1"/>
  <c r="I133" i="10"/>
  <c r="K133" i="10" s="1"/>
  <c r="I132" i="10"/>
  <c r="K132" i="10" s="1"/>
  <c r="I131" i="10"/>
  <c r="K131" i="10" s="1"/>
  <c r="I130" i="10"/>
  <c r="K130" i="10" s="1"/>
  <c r="I129" i="10"/>
  <c r="K129" i="10" s="1"/>
  <c r="I128" i="10"/>
  <c r="K128" i="10" s="1"/>
  <c r="I127" i="10"/>
  <c r="K127" i="10" s="1"/>
  <c r="J133" i="11"/>
  <c r="J132" i="11"/>
  <c r="L132" i="11" s="1"/>
  <c r="J131" i="11"/>
  <c r="J129" i="11"/>
  <c r="L129" i="11" s="1"/>
  <c r="J128" i="11"/>
  <c r="L128" i="11" s="1"/>
  <c r="J126" i="11"/>
  <c r="L126" i="11" s="1"/>
  <c r="J125" i="11"/>
  <c r="L125" i="11" s="1"/>
  <c r="J124" i="11"/>
  <c r="L124" i="11" s="1"/>
  <c r="J122" i="11"/>
  <c r="L122" i="11" s="1"/>
  <c r="L133" i="11" l="1"/>
  <c r="L131" i="11"/>
  <c r="I296" i="10"/>
  <c r="K296" i="10" s="1"/>
  <c r="J295" i="10"/>
  <c r="I295" i="10"/>
  <c r="I294" i="10"/>
  <c r="K294" i="10" s="1"/>
  <c r="J293" i="10"/>
  <c r="I293" i="10"/>
  <c r="J292" i="10"/>
  <c r="I292" i="10"/>
  <c r="I291" i="10"/>
  <c r="K291" i="10" s="1"/>
  <c r="I290" i="10"/>
  <c r="K290" i="10" s="1"/>
  <c r="I289" i="10"/>
  <c r="K289" i="10" s="1"/>
  <c r="I288" i="10"/>
  <c r="K288" i="10" s="1"/>
  <c r="I287" i="10"/>
  <c r="K287" i="10" s="1"/>
  <c r="I286" i="10"/>
  <c r="K286" i="10" s="1"/>
  <c r="I285" i="10"/>
  <c r="K285" i="10" s="1"/>
  <c r="I284" i="10"/>
  <c r="K284" i="10" s="1"/>
  <c r="I283" i="10"/>
  <c r="K283" i="10" s="1"/>
  <c r="J282" i="10"/>
  <c r="I282" i="10"/>
  <c r="I281" i="10"/>
  <c r="K281" i="10" s="1"/>
  <c r="I280" i="10"/>
  <c r="K280" i="10" s="1"/>
  <c r="J279" i="10"/>
  <c r="I279" i="10"/>
  <c r="I278" i="10"/>
  <c r="K278" i="10" s="1"/>
  <c r="I277" i="10"/>
  <c r="K277" i="10" s="1"/>
  <c r="I276" i="10"/>
  <c r="K276" i="10" s="1"/>
  <c r="I275" i="10"/>
  <c r="K275" i="10" s="1"/>
  <c r="I274" i="10"/>
  <c r="K274" i="10" s="1"/>
  <c r="I273" i="10"/>
  <c r="K273" i="10" s="1"/>
  <c r="I272" i="10"/>
  <c r="K272" i="10" s="1"/>
  <c r="I271" i="10"/>
  <c r="K271" i="10" s="1"/>
  <c r="I270" i="10"/>
  <c r="K270" i="10" s="1"/>
  <c r="I269" i="10"/>
  <c r="K269" i="10" s="1"/>
  <c r="I268" i="10"/>
  <c r="K268" i="10" s="1"/>
  <c r="I267" i="10"/>
  <c r="K267" i="10" s="1"/>
  <c r="I266" i="10"/>
  <c r="K266" i="10" s="1"/>
  <c r="I265" i="10"/>
  <c r="K265" i="10" s="1"/>
  <c r="I264" i="10"/>
  <c r="K264" i="10" s="1"/>
  <c r="I263" i="10"/>
  <c r="K263" i="10" s="1"/>
  <c r="I262" i="10"/>
  <c r="K262" i="10" s="1"/>
  <c r="J261" i="10"/>
  <c r="I261" i="10"/>
  <c r="J260" i="10"/>
  <c r="I260" i="10"/>
  <c r="I259" i="10"/>
  <c r="K259" i="10" s="1"/>
  <c r="J257" i="10"/>
  <c r="I257" i="10"/>
  <c r="I256" i="10"/>
  <c r="K256" i="10" s="1"/>
  <c r="I255" i="10"/>
  <c r="K255" i="10" s="1"/>
  <c r="I254" i="10"/>
  <c r="K254" i="10" s="1"/>
  <c r="I253" i="10"/>
  <c r="K253" i="10" s="1"/>
  <c r="I252" i="10"/>
  <c r="K252" i="10" s="1"/>
  <c r="I251" i="10"/>
  <c r="K251" i="10" s="1"/>
  <c r="I250" i="10"/>
  <c r="K250" i="10" s="1"/>
  <c r="I249" i="10"/>
  <c r="K249" i="10" s="1"/>
  <c r="I248" i="10"/>
  <c r="K248" i="10" s="1"/>
  <c r="I247" i="10"/>
  <c r="K247" i="10" s="1"/>
  <c r="I246" i="10"/>
  <c r="K246" i="10" s="1"/>
  <c r="I245" i="10"/>
  <c r="K245" i="10" s="1"/>
  <c r="J244" i="10"/>
  <c r="I244" i="10"/>
  <c r="I243" i="10"/>
  <c r="K243" i="10" s="1"/>
  <c r="I242" i="10"/>
  <c r="K242" i="10" s="1"/>
  <c r="I241" i="10"/>
  <c r="K241" i="10" s="1"/>
  <c r="J240" i="10"/>
  <c r="I240" i="10"/>
  <c r="J239" i="10"/>
  <c r="I239" i="10"/>
  <c r="I238" i="10"/>
  <c r="K238" i="10" s="1"/>
  <c r="J237" i="10"/>
  <c r="I237" i="10"/>
  <c r="J236" i="10"/>
  <c r="I236" i="10"/>
  <c r="I235" i="10"/>
  <c r="K235" i="10" s="1"/>
  <c r="I234" i="10"/>
  <c r="K234" i="10" s="1"/>
  <c r="I233" i="10"/>
  <c r="K233" i="10" s="1"/>
  <c r="I232" i="10"/>
  <c r="K232" i="10" s="1"/>
  <c r="J231" i="10"/>
  <c r="I231" i="10"/>
  <c r="I230" i="10"/>
  <c r="K230" i="10" s="1"/>
  <c r="J229" i="10"/>
  <c r="I229" i="10"/>
  <c r="I228" i="10"/>
  <c r="K228" i="10" s="1"/>
  <c r="I227" i="10"/>
  <c r="K227" i="10" s="1"/>
  <c r="I226" i="10"/>
  <c r="K226" i="10" s="1"/>
  <c r="I225" i="10"/>
  <c r="K225" i="10" s="1"/>
  <c r="J224" i="10"/>
  <c r="I224" i="10"/>
  <c r="I223" i="10"/>
  <c r="K223" i="10" s="1"/>
  <c r="I222" i="10"/>
  <c r="K222" i="10" s="1"/>
  <c r="J221" i="10"/>
  <c r="I221" i="10"/>
  <c r="I220" i="10"/>
  <c r="K220" i="10" s="1"/>
  <c r="I219" i="10"/>
  <c r="K219" i="10" s="1"/>
  <c r="I218" i="10"/>
  <c r="K218" i="10" s="1"/>
  <c r="I217" i="10"/>
  <c r="K217" i="10" s="1"/>
  <c r="J216" i="10"/>
  <c r="I216" i="10"/>
  <c r="I215" i="10"/>
  <c r="K215" i="10" s="1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I192" i="10"/>
  <c r="K192" i="10" s="1"/>
  <c r="I191" i="10"/>
  <c r="K191" i="10" s="1"/>
  <c r="I190" i="10"/>
  <c r="K190" i="10" s="1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I179" i="10"/>
  <c r="K179" i="10" s="1"/>
  <c r="J178" i="10"/>
  <c r="I178" i="10"/>
  <c r="J177" i="10"/>
  <c r="I177" i="10"/>
  <c r="I176" i="10"/>
  <c r="K176" i="10" s="1"/>
  <c r="I175" i="10"/>
  <c r="K175" i="10" s="1"/>
  <c r="I174" i="10"/>
  <c r="K174" i="10" s="1"/>
  <c r="I173" i="10"/>
  <c r="K173" i="10" s="1"/>
  <c r="I172" i="10"/>
  <c r="K172" i="10" s="1"/>
  <c r="I171" i="10"/>
  <c r="K171" i="10" s="1"/>
  <c r="J170" i="10"/>
  <c r="I170" i="10"/>
  <c r="I169" i="10"/>
  <c r="K169" i="10" s="1"/>
  <c r="I168" i="10"/>
  <c r="K168" i="10" s="1"/>
  <c r="I167" i="10"/>
  <c r="K167" i="10" s="1"/>
  <c r="I166" i="10"/>
  <c r="K166" i="10" s="1"/>
  <c r="I165" i="10"/>
  <c r="K165" i="10" s="1"/>
  <c r="J164" i="10"/>
  <c r="I164" i="10"/>
  <c r="J163" i="10"/>
  <c r="I163" i="10"/>
  <c r="I162" i="10"/>
  <c r="K162" i="10" s="1"/>
  <c r="I161" i="10"/>
  <c r="K161" i="10" s="1"/>
  <c r="I160" i="10"/>
  <c r="K160" i="10" s="1"/>
  <c r="I159" i="10"/>
  <c r="K159" i="10" s="1"/>
  <c r="I158" i="10"/>
  <c r="K158" i="10" s="1"/>
  <c r="I157" i="10"/>
  <c r="K157" i="10" s="1"/>
  <c r="I156" i="10"/>
  <c r="K156" i="10" s="1"/>
  <c r="I155" i="10"/>
  <c r="K155" i="10" s="1"/>
  <c r="I154" i="10"/>
  <c r="K154" i="10" s="1"/>
  <c r="I153" i="10"/>
  <c r="K153" i="10" s="1"/>
  <c r="I152" i="10"/>
  <c r="K152" i="10" s="1"/>
  <c r="I151" i="10"/>
  <c r="K151" i="10" s="1"/>
  <c r="J150" i="10"/>
  <c r="I150" i="10"/>
  <c r="I149" i="10"/>
  <c r="K149" i="10" s="1"/>
  <c r="I148" i="10"/>
  <c r="K148" i="10" s="1"/>
  <c r="I147" i="10"/>
  <c r="K147" i="10" s="1"/>
  <c r="I146" i="10"/>
  <c r="K146" i="10" s="1"/>
  <c r="I145" i="10"/>
  <c r="K145" i="10" s="1"/>
  <c r="K221" i="10" l="1"/>
  <c r="K210" i="10"/>
  <c r="K212" i="10"/>
  <c r="K211" i="10"/>
  <c r="K214" i="10"/>
  <c r="K206" i="10"/>
  <c r="K224" i="10"/>
  <c r="K199" i="10"/>
  <c r="K231" i="10"/>
  <c r="K150" i="10"/>
  <c r="K181" i="10"/>
  <c r="K183" i="10"/>
  <c r="K185" i="10"/>
  <c r="K187" i="10"/>
  <c r="K189" i="10"/>
  <c r="K194" i="10"/>
  <c r="K196" i="10"/>
  <c r="K198" i="10"/>
  <c r="K202" i="10"/>
  <c r="K216" i="10"/>
  <c r="K239" i="10"/>
  <c r="K180" i="10"/>
  <c r="K184" i="10"/>
  <c r="K188" i="10"/>
  <c r="K193" i="10"/>
  <c r="K197" i="10"/>
  <c r="K203" i="10"/>
  <c r="K293" i="10"/>
  <c r="K292" i="10"/>
  <c r="K163" i="10"/>
  <c r="K177" i="10"/>
  <c r="K208" i="10"/>
  <c r="K229" i="10"/>
  <c r="K279" i="10"/>
  <c r="K295" i="10"/>
  <c r="K201" i="10"/>
  <c r="K237" i="10"/>
  <c r="K257" i="10"/>
  <c r="K170" i="10"/>
  <c r="K178" i="10"/>
  <c r="K182" i="10"/>
  <c r="K200" i="10"/>
  <c r="K205" i="10"/>
  <c r="K207" i="10"/>
  <c r="K209" i="10"/>
  <c r="K236" i="10"/>
  <c r="K240" i="10"/>
  <c r="K244" i="10"/>
  <c r="K261" i="10"/>
  <c r="K164" i="10"/>
  <c r="K186" i="10"/>
  <c r="K195" i="10"/>
  <c r="K204" i="10"/>
  <c r="K213" i="10"/>
  <c r="K260" i="10"/>
  <c r="K282" i="10"/>
  <c r="C306" i="8"/>
  <c r="I306" i="8" s="1"/>
  <c r="C305" i="8"/>
  <c r="I305" i="8" s="1"/>
  <c r="C304" i="8"/>
  <c r="I304" i="8" s="1"/>
  <c r="C303" i="8"/>
  <c r="I303" i="8" s="1"/>
  <c r="C302" i="8"/>
  <c r="I302" i="8" s="1"/>
  <c r="C301" i="8"/>
  <c r="I301" i="8" s="1"/>
  <c r="C300" i="8"/>
  <c r="I300" i="8" s="1"/>
  <c r="C299" i="8"/>
  <c r="I299" i="8" s="1"/>
  <c r="C298" i="8"/>
  <c r="I298" i="8" s="1"/>
  <c r="C297" i="8"/>
  <c r="I297" i="8" s="1"/>
  <c r="C296" i="8"/>
  <c r="I296" i="8" s="1"/>
  <c r="C295" i="8"/>
  <c r="I295" i="8" s="1"/>
  <c r="C294" i="8"/>
  <c r="I294" i="8" s="1"/>
  <c r="C293" i="8"/>
  <c r="I293" i="8" s="1"/>
  <c r="C292" i="8"/>
  <c r="I292" i="8" s="1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I261" i="8" s="1"/>
  <c r="C260" i="8"/>
  <c r="H260" i="8" s="1"/>
  <c r="J260" i="8" s="1"/>
  <c r="C259" i="8"/>
  <c r="I259" i="8" s="1"/>
  <c r="C257" i="8"/>
  <c r="I257" i="8" s="1"/>
  <c r="C256" i="8"/>
  <c r="I256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H161" i="8" l="1"/>
  <c r="J161" i="8" s="1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3" i="8"/>
  <c r="J243" i="8" s="1"/>
  <c r="H245" i="8"/>
  <c r="J245" i="8" s="1"/>
  <c r="H247" i="8"/>
  <c r="J247" i="8" s="1"/>
  <c r="H249" i="8"/>
  <c r="J249" i="8" s="1"/>
  <c r="H251" i="8"/>
  <c r="J251" i="8" s="1"/>
  <c r="H253" i="8"/>
  <c r="J253" i="8" s="1"/>
  <c r="H255" i="8"/>
  <c r="J255" i="8" s="1"/>
  <c r="H257" i="8"/>
  <c r="J257" i="8" s="1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244" i="8"/>
  <c r="J244" i="8" s="1"/>
  <c r="H246" i="8"/>
  <c r="J246" i="8" s="1"/>
  <c r="H248" i="8"/>
  <c r="J248" i="8" s="1"/>
  <c r="H250" i="8"/>
  <c r="J250" i="8" s="1"/>
  <c r="H252" i="8"/>
  <c r="J252" i="8" s="1"/>
  <c r="H254" i="8"/>
  <c r="J254" i="8" s="1"/>
  <c r="H256" i="8"/>
  <c r="J256" i="8" s="1"/>
  <c r="H259" i="8"/>
  <c r="J259" i="8" s="1"/>
  <c r="H261" i="8"/>
  <c r="J261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  <c r="H292" i="8"/>
  <c r="J292" i="8" s="1"/>
  <c r="H293" i="8"/>
  <c r="J293" i="8" s="1"/>
  <c r="H294" i="8"/>
  <c r="J294" i="8" s="1"/>
  <c r="H295" i="8"/>
  <c r="J295" i="8" s="1"/>
  <c r="H296" i="8"/>
  <c r="J296" i="8" s="1"/>
  <c r="H297" i="8"/>
  <c r="J297" i="8" s="1"/>
  <c r="H298" i="8"/>
  <c r="J298" i="8" s="1"/>
  <c r="H299" i="8"/>
  <c r="J299" i="8" s="1"/>
  <c r="H300" i="8"/>
  <c r="J300" i="8" s="1"/>
  <c r="H301" i="8"/>
  <c r="J301" i="8" s="1"/>
  <c r="H302" i="8"/>
  <c r="J302" i="8" s="1"/>
  <c r="H303" i="8"/>
  <c r="J303" i="8" s="1"/>
  <c r="H304" i="8"/>
  <c r="J304" i="8" s="1"/>
  <c r="H305" i="8"/>
  <c r="J305" i="8" s="1"/>
  <c r="H306" i="8"/>
  <c r="J306" i="8" s="1"/>
</calcChain>
</file>

<file path=xl/comments1.xml><?xml version="1.0" encoding="utf-8"?>
<comments xmlns="http://schemas.openxmlformats.org/spreadsheetml/2006/main">
  <authors>
    <author>deepak</author>
  </authors>
  <commentList>
    <comment ref="F81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7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4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4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9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34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35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49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60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62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9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9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<sst xmlns="http://schemas.openxmlformats.org/spreadsheetml/2006/main" count="2336" uniqueCount="397">
  <si>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</si>
  <si>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</si>
  <si>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</si>
  <si>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</si>
  <si>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</si>
  <si>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</si>
  <si>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</si>
  <si>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</si>
  <si>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</si>
  <si>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</si>
  <si>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</si>
  <si>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</si>
  <si>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</si>
  <si>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</si>
  <si>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</si>
  <si>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</si>
  <si>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</si>
  <si>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</si>
  <si>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</si>
  <si>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</si>
  <si>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</si>
  <si>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</si>
  <si>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</si>
  <si>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</si>
  <si>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</si>
  <si>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</si>
  <si>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</si>
  <si>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</si>
  <si>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</si>
  <si>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</si>
  <si>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</si>
  <si>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</si>
  <si>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</si>
  <si>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</si>
  <si>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</si>
  <si>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</si>
  <si>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</si>
  <si>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</si>
  <si>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</si>
  <si>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</si>
  <si>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</si>
  <si>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</si>
  <si>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</si>
  <si>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</si>
  <si>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</si>
  <si>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</si>
  <si>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</si>
  <si>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</si>
  <si>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</si>
  <si>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</si>
  <si>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</si>
  <si>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</si>
  <si>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</si>
  <si>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</si>
  <si>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</si>
  <si>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</si>
  <si>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</si>
  <si>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</si>
  <si>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</si>
  <si>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</si>
  <si>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</si>
  <si>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</si>
  <si>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</si>
  <si>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</si>
  <si>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</si>
  <si>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</si>
  <si>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</si>
  <si>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</si>
  <si>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</si>
  <si>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</si>
  <si>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</si>
  <si>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</si>
  <si>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</si>
  <si>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</si>
  <si>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</si>
  <si>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</si>
  <si>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</si>
  <si>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</si>
  <si>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</si>
  <si>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</si>
  <si>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</si>
  <si>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</si>
  <si>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</si>
  <si>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</si>
  <si>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</si>
  <si>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</si>
  <si>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</si>
  <si>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</si>
  <si>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</si>
  <si>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</si>
  <si>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</si>
  <si>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</si>
  <si>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</si>
  <si>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</si>
  <si>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</si>
  <si>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</si>
  <si>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</si>
  <si>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</si>
  <si>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</si>
  <si>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</si>
  <si>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</si>
  <si>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</si>
  <si>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</si>
  <si>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</si>
  <si>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</si>
  <si>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</si>
  <si>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</si>
  <si>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</si>
  <si>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</si>
  <si>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</si>
  <si>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</si>
  <si>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</si>
  <si>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</si>
  <si>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</si>
  <si>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</si>
  <si>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</si>
  <si>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</si>
  <si>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</si>
  <si>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</si>
  <si>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</si>
  <si>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</si>
  <si>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</si>
  <si>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</si>
  <si>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</si>
  <si>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</si>
  <si>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</si>
  <si>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</si>
  <si>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</si>
  <si>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</si>
  <si>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</si>
  <si>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</si>
  <si>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</si>
  <si>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</si>
  <si>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</si>
  <si>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</si>
  <si>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</si>
  <si>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</si>
  <si>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</si>
  <si>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</si>
  <si>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</si>
  <si>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</si>
  <si>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</si>
  <si>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</si>
  <si>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</si>
  <si>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</si>
  <si>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</si>
  <si>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</si>
  <si>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</si>
  <si>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</si>
  <si>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</si>
  <si>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</si>
  <si>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</si>
  <si>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</si>
  <si>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</si>
  <si>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</si>
  <si>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</si>
  <si>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</si>
  <si>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</si>
  <si>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</si>
  <si>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</si>
  <si>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</si>
  <si>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</si>
  <si>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</si>
  <si>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</si>
  <si>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</si>
  <si>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</si>
  <si>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</si>
  <si>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</si>
  <si>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</si>
  <si>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</si>
  <si>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</si>
  <si>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</si>
  <si>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</si>
  <si>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</si>
  <si>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</si>
  <si>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</si>
  <si>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</si>
  <si>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</si>
  <si>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</si>
  <si>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</si>
  <si>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</si>
  <si>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</si>
  <si>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</si>
  <si>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</si>
  <si>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</si>
  <si>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</si>
  <si>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</si>
  <si>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</si>
  <si>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</si>
  <si>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</si>
  <si>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</si>
  <si>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</si>
  <si>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</si>
  <si>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</si>
  <si>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</si>
  <si>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</si>
  <si>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</si>
  <si>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</si>
  <si>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</si>
  <si>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</si>
  <si>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</si>
  <si>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</si>
  <si>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</si>
  <si>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</si>
  <si>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</si>
  <si>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</si>
  <si>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</si>
  <si>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</si>
  <si>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</si>
  <si>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</si>
  <si>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</si>
  <si>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</si>
  <si>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</si>
  <si>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</si>
  <si>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</si>
  <si>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</si>
  <si>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</si>
  <si>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</si>
  <si>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</si>
  <si>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</si>
  <si>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</si>
  <si>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</si>
  <si>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</si>
  <si>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</si>
  <si>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</si>
  <si>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</si>
  <si>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</si>
  <si>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</si>
  <si>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</si>
  <si>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</si>
  <si>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</si>
  <si>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</si>
  <si>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</si>
  <si>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</si>
  <si>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</si>
  <si>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</si>
  <si>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</si>
  <si>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</si>
  <si>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</si>
  <si>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</si>
  <si>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</si>
  <si>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</si>
  <si>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</si>
  <si>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</si>
  <si>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</si>
  <si>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</si>
  <si>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</si>
  <si>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</si>
  <si>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</si>
  <si>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</si>
  <si>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</si>
  <si>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</si>
  <si>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</si>
  <si>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</si>
  <si>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</si>
  <si>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</si>
  <si>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</si>
  <si>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</si>
  <si>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</si>
  <si>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</si>
  <si>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</si>
  <si>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</si>
  <si>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</si>
  <si>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</si>
  <si>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</si>
  <si>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</si>
  <si>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</si>
  <si>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</si>
  <si>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</si>
  <si>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</si>
  <si>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</si>
  <si>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</si>
  <si>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</si>
  <si>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</si>
  <si>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</si>
  <si>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</si>
  <si>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</si>
  <si>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</si>
  <si>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</si>
  <si>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</si>
  <si>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</si>
  <si>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</si>
  <si>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</si>
  <si>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</si>
  <si>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</si>
  <si>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</si>
  <si>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</si>
  <si>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</si>
  <si>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</si>
  <si>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</si>
  <si>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</si>
  <si>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</si>
  <si>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</si>
  <si>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</si>
  <si>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</si>
  <si>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</si>
  <si>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</si>
  <si>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</si>
  <si>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</si>
  <si>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</si>
  <si>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</si>
  <si>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</si>
  <si>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</si>
  <si>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</si>
  <si>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</si>
  <si>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</si>
  <si>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</si>
  <si>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</si>
  <si>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</si>
  <si>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</si>
  <si>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</si>
  <si>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</si>
  <si>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</si>
  <si>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</si>
  <si>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</si>
  <si>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</si>
  <si>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</si>
  <si>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</si>
  <si>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</si>
  <si>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</si>
  <si>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</si>
  <si>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</si>
  <si>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</si>
  <si>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</si>
  <si>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</si>
  <si>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</si>
  <si>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</si>
  <si>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</si>
  <si>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</si>
  <si>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</si>
  <si>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</si>
  <si>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</si>
  <si>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</si>
  <si>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</si>
  <si>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</si>
  <si>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</si>
  <si>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</si>
  <si>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</si>
  <si>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</si>
  <si>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</si>
  <si>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</si>
  <si>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</si>
  <si>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</si>
  <si>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</si>
  <si>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</si>
  <si>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</si>
  <si>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</si>
  <si>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</si>
  <si>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</si>
  <si>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</si>
  <si>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</si>
  <si>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</si>
  <si>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</si>
  <si>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</si>
  <si>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</si>
  <si>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</si>
  <si>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</si>
  <si>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</si>
  <si>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</si>
  <si>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</si>
  <si>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</si>
  <si>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</si>
  <si>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</si>
  <si>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</si>
  <si>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</si>
  <si>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</si>
  <si>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</si>
  <si>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</si>
  <si>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</si>
  <si>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</si>
  <si>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</si>
  <si>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</si>
  <si>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</si>
  <si>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</si>
  <si>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</si>
  <si>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</si>
  <si>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</si>
  <si>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</si>
  <si>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</si>
  <si>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</si>
  <si>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</si>
  <si>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</si>
  <si>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</si>
  <si>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</si>
  <si>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</si>
  <si>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</si>
  <si>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</si>
  <si>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 xml:space="preserve">CRUDE OIL </t>
  </si>
  <si>
    <t xml:space="preserve">COALINDIA </t>
  </si>
  <si>
    <t xml:space="preserve">CONCOR </t>
  </si>
  <si>
    <t>CEAT LTD</t>
  </si>
  <si>
    <t>NMDC</t>
  </si>
  <si>
    <t>HINDPETRO</t>
  </si>
  <si>
    <t>OPEN</t>
  </si>
  <si>
    <t>TVS MOTOR</t>
  </si>
  <si>
    <t>BALKRISIND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</si>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</sst>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dd\-m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4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7" fontId="19" fillId="0" borderId="9" xfId="2" applyNumberFormat="1" applyFont="1" applyFill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 wrapText="1"/>
    </xf>
    <xf numFmtId="15" fontId="1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323849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7"/>
  <sheetViews>
    <sheetView topLeftCell="A2" zoomScale="80" zoomScaleNormal="80" workbookViewId="0">
      <selection activeCell="A5" sqref="A5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34"/>
      <c r="B1" s="135"/>
      <c r="C1" s="135"/>
      <c r="D1" s="135"/>
      <c r="E1" s="135"/>
      <c r="F1" s="135"/>
      <c r="G1" s="135"/>
      <c r="H1" s="135"/>
      <c r="I1" s="135"/>
      <c r="J1" s="135"/>
    </row>
    <row r="2" spans="1:10" ht="27.75" customHeight="1" x14ac:dyDescent="0.4">
      <c r="A2" s="136" t="s">
        <v>39</v>
      </c>
      <c r="B2" s="137"/>
      <c r="C2" s="137"/>
      <c r="D2" s="137"/>
      <c r="E2" s="137"/>
      <c r="F2" s="137"/>
      <c r="G2" s="137"/>
      <c r="H2" s="137"/>
      <c r="I2" s="137"/>
      <c r="J2" s="137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s="33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3" customFormat="1" ht="23.25" customHeight="1" x14ac:dyDescent="0.25">
      <c r="A5" s="74">
        <v>43731</v>
      </c>
      <c r="B5" s="87" t="s">
        <v>308</v>
      </c>
      <c r="C5" s="106">
        <f t="shared" ref="C5:C6" si="0">MROUND(800000/E5,10)</f>
        <v>3960</v>
      </c>
      <c r="D5" s="87" t="s">
        <v>8</v>
      </c>
      <c r="E5" s="103">
        <v>202</v>
      </c>
      <c r="F5" s="103">
        <v>203.3</v>
      </c>
      <c r="G5" s="103">
        <v>0</v>
      </c>
      <c r="H5" s="53">
        <f t="shared" ref="H5" si="1">IF(D5="SELL", E5-F5, F5-E5)*C5</f>
        <v>5148.0000000000455</v>
      </c>
      <c r="I5" s="13">
        <v>0</v>
      </c>
      <c r="J5" s="49">
        <f t="shared" ref="J5" si="2">(H5+I5)</f>
        <v>5148.0000000000455</v>
      </c>
    </row>
    <row r="6" spans="1:10" s="33" customFormat="1" ht="23.25" customHeight="1" x14ac:dyDescent="0.25">
      <c r="A6" s="74">
        <v>43728</v>
      </c>
      <c r="B6" s="87" t="s">
        <v>396</v>
      </c>
      <c r="C6" s="106">
        <f t="shared" si="0"/>
        <v>2710</v>
      </c>
      <c r="D6" s="87" t="s">
        <v>8</v>
      </c>
      <c r="E6" s="103">
        <v>295</v>
      </c>
      <c r="F6" s="103">
        <v>300</v>
      </c>
      <c r="G6" s="103">
        <v>310</v>
      </c>
      <c r="H6" s="53">
        <f t="shared" ref="H6" si="3">IF(D6="SELL", E6-F6, F6-E6)*C6</f>
        <v>13550</v>
      </c>
      <c r="I6" s="13">
        <f>(G6-E6)*C6</f>
        <v>40650</v>
      </c>
      <c r="J6" s="49">
        <f t="shared" ref="J6" si="4">(H6+I6)</f>
        <v>54200</v>
      </c>
    </row>
    <row r="7" spans="1:10" s="33" customFormat="1" ht="23.25" customHeight="1" x14ac:dyDescent="0.25">
      <c r="A7" s="74">
        <v>43727</v>
      </c>
      <c r="B7" s="87" t="s">
        <v>395</v>
      </c>
      <c r="C7" s="106">
        <f t="shared" ref="C7:C11" si="5">MROUND(800000/E7,10)</f>
        <v>1080</v>
      </c>
      <c r="D7" s="87" t="s">
        <v>8</v>
      </c>
      <c r="E7" s="103">
        <v>741</v>
      </c>
      <c r="F7" s="103">
        <v>741</v>
      </c>
      <c r="G7" s="103">
        <v>0</v>
      </c>
      <c r="H7" s="53">
        <f t="shared" ref="H7" si="6">IF(D7="SELL", E7-F7, F7-E7)*C7</f>
        <v>0</v>
      </c>
      <c r="I7" s="13">
        <v>0</v>
      </c>
      <c r="J7" s="49">
        <f t="shared" ref="J7" si="7">(H7+I7)</f>
        <v>0</v>
      </c>
    </row>
    <row r="8" spans="1:10" s="33" customFormat="1" ht="23.25" customHeight="1" x14ac:dyDescent="0.25">
      <c r="A8" s="74">
        <v>43727</v>
      </c>
      <c r="B8" s="87" t="s">
        <v>29</v>
      </c>
      <c r="C8" s="106">
        <f t="shared" si="5"/>
        <v>1500</v>
      </c>
      <c r="D8" s="87" t="s">
        <v>33</v>
      </c>
      <c r="E8" s="103">
        <v>534</v>
      </c>
      <c r="F8" s="103">
        <v>530</v>
      </c>
      <c r="G8" s="103">
        <v>0</v>
      </c>
      <c r="H8" s="13">
        <f t="shared" ref="H8" si="8">IF(D8="SELL", E8-F8, F8-E8)*C8</f>
        <v>6000</v>
      </c>
      <c r="I8" s="103">
        <v>0</v>
      </c>
      <c r="J8" s="49">
        <f t="shared" ref="J8" si="9">(H8+I8)</f>
        <v>6000</v>
      </c>
    </row>
    <row r="9" spans="1:10" s="33" customFormat="1" ht="23.25" customHeight="1" x14ac:dyDescent="0.25">
      <c r="A9" s="74">
        <v>43726</v>
      </c>
      <c r="B9" s="87" t="s">
        <v>283</v>
      </c>
      <c r="C9" s="106">
        <f t="shared" si="5"/>
        <v>1750</v>
      </c>
      <c r="D9" s="87" t="s">
        <v>8</v>
      </c>
      <c r="E9" s="103">
        <v>456.5</v>
      </c>
      <c r="F9" s="103">
        <v>460.5</v>
      </c>
      <c r="G9" s="103">
        <v>0</v>
      </c>
      <c r="H9" s="53">
        <f t="shared" ref="H9" si="10">IF(D9="SELL", E9-F9, F9-E9)*C9</f>
        <v>7000</v>
      </c>
      <c r="I9" s="13">
        <v>0</v>
      </c>
      <c r="J9" s="49">
        <f t="shared" ref="J9" si="11">(H9+I9)</f>
        <v>7000</v>
      </c>
    </row>
    <row r="10" spans="1:10" s="33" customFormat="1" ht="23.25" customHeight="1" x14ac:dyDescent="0.25">
      <c r="A10" s="74">
        <v>43725</v>
      </c>
      <c r="B10" s="87" t="s">
        <v>244</v>
      </c>
      <c r="C10" s="106">
        <f t="shared" si="5"/>
        <v>2120</v>
      </c>
      <c r="D10" s="87" t="s">
        <v>8</v>
      </c>
      <c r="E10" s="103">
        <v>377</v>
      </c>
      <c r="F10" s="103">
        <v>372</v>
      </c>
      <c r="G10" s="103">
        <v>0</v>
      </c>
      <c r="H10" s="53">
        <f t="shared" ref="H10:H11" si="12">IF(D10="SELL", E10-F10, F10-E10)*C10</f>
        <v>-10600</v>
      </c>
      <c r="I10" s="13">
        <v>0</v>
      </c>
      <c r="J10" s="49">
        <f t="shared" ref="J10:J11" si="13">(H10+I10)</f>
        <v>-10600</v>
      </c>
    </row>
    <row r="11" spans="1:10" s="33" customFormat="1" ht="23.25" customHeight="1" x14ac:dyDescent="0.25">
      <c r="A11" s="74">
        <v>43725</v>
      </c>
      <c r="B11" s="87" t="s">
        <v>273</v>
      </c>
      <c r="C11" s="106">
        <f t="shared" si="5"/>
        <v>1850</v>
      </c>
      <c r="D11" s="87" t="s">
        <v>8</v>
      </c>
      <c r="E11" s="103">
        <v>433</v>
      </c>
      <c r="F11" s="103">
        <v>429</v>
      </c>
      <c r="G11" s="103">
        <v>0</v>
      </c>
      <c r="H11" s="53">
        <f t="shared" si="12"/>
        <v>-7400</v>
      </c>
      <c r="I11" s="13">
        <v>0</v>
      </c>
      <c r="J11" s="49">
        <f t="shared" si="13"/>
        <v>-7400</v>
      </c>
    </row>
    <row r="12" spans="1:10" s="33" customFormat="1" ht="21.75" customHeight="1" x14ac:dyDescent="0.25">
      <c r="A12" s="74">
        <v>43724</v>
      </c>
      <c r="B12" s="87" t="s">
        <v>394</v>
      </c>
      <c r="C12" s="106">
        <f t="shared" ref="C12:C20" si="14">MROUND(800000/E12,10)</f>
        <v>2110</v>
      </c>
      <c r="D12" s="87" t="s">
        <v>8</v>
      </c>
      <c r="E12" s="103">
        <v>380</v>
      </c>
      <c r="F12" s="103">
        <v>383</v>
      </c>
      <c r="G12" s="103">
        <v>387</v>
      </c>
      <c r="H12" s="53">
        <f t="shared" ref="H12" si="15">IF(D12="SELL", E12-F12, F12-E12)*C12</f>
        <v>6330</v>
      </c>
      <c r="I12" s="13">
        <f>(G12-E12)*C12</f>
        <v>14770</v>
      </c>
      <c r="J12" s="49">
        <f t="shared" ref="J12" si="16">(H12+I12)</f>
        <v>21100</v>
      </c>
    </row>
    <row r="13" spans="1:10" s="33" customFormat="1" ht="23.25" customHeight="1" x14ac:dyDescent="0.25">
      <c r="A13" s="74">
        <v>43721</v>
      </c>
      <c r="B13" s="87" t="s">
        <v>35</v>
      </c>
      <c r="C13" s="106">
        <f t="shared" si="14"/>
        <v>2230</v>
      </c>
      <c r="D13" s="87" t="s">
        <v>8</v>
      </c>
      <c r="E13" s="103">
        <v>359</v>
      </c>
      <c r="F13" s="103">
        <v>362</v>
      </c>
      <c r="G13" s="103">
        <v>376</v>
      </c>
      <c r="H13" s="53">
        <f t="shared" ref="H13" si="17">IF(D13="SELL", E13-F13, F13-E13)*C13</f>
        <v>6690</v>
      </c>
      <c r="I13" s="13">
        <f>(G13-E13)*C13</f>
        <v>37910</v>
      </c>
      <c r="J13" s="49">
        <f t="shared" ref="J13" si="18">(H13+I13)</f>
        <v>44600</v>
      </c>
    </row>
    <row r="14" spans="1:10" s="33" customFormat="1" ht="23.25" customHeight="1" x14ac:dyDescent="0.25">
      <c r="A14" s="74">
        <v>43721</v>
      </c>
      <c r="B14" s="87" t="s">
        <v>112</v>
      </c>
      <c r="C14" s="106">
        <f t="shared" si="14"/>
        <v>2130</v>
      </c>
      <c r="D14" s="87" t="s">
        <v>8</v>
      </c>
      <c r="E14" s="103">
        <v>376</v>
      </c>
      <c r="F14" s="103">
        <v>376</v>
      </c>
      <c r="G14" s="103">
        <v>0</v>
      </c>
      <c r="H14" s="53">
        <f t="shared" ref="H14" si="19">IF(D14="SELL", E14-F14, F14-E14)*C14</f>
        <v>0</v>
      </c>
      <c r="I14" s="103">
        <v>0</v>
      </c>
      <c r="J14" s="49">
        <f t="shared" ref="J14" si="20">(H14+I14)</f>
        <v>0</v>
      </c>
    </row>
    <row r="15" spans="1:10" s="33" customFormat="1" ht="23.25" customHeight="1" x14ac:dyDescent="0.25">
      <c r="A15" s="74">
        <v>43721</v>
      </c>
      <c r="B15" s="87" t="s">
        <v>169</v>
      </c>
      <c r="C15" s="106">
        <f t="shared" si="14"/>
        <v>2600</v>
      </c>
      <c r="D15" s="87" t="s">
        <v>33</v>
      </c>
      <c r="E15" s="103">
        <v>308</v>
      </c>
      <c r="F15" s="103">
        <v>312</v>
      </c>
      <c r="G15" s="103">
        <v>0</v>
      </c>
      <c r="H15" s="53">
        <f t="shared" ref="H15" si="21">IF(D15="SELL", E15-F15, F15-E15)*C15</f>
        <v>-10400</v>
      </c>
      <c r="I15" s="103">
        <v>0</v>
      </c>
      <c r="J15" s="49">
        <f t="shared" ref="J15" si="22">(H15+I15)</f>
        <v>-10400</v>
      </c>
    </row>
    <row r="16" spans="1:10" s="33" customFormat="1" ht="23.25" customHeight="1" x14ac:dyDescent="0.25">
      <c r="A16" s="74">
        <v>43720</v>
      </c>
      <c r="B16" s="87" t="s">
        <v>390</v>
      </c>
      <c r="C16" s="106">
        <f t="shared" si="14"/>
        <v>880</v>
      </c>
      <c r="D16" s="87" t="s">
        <v>8</v>
      </c>
      <c r="E16" s="126">
        <v>904</v>
      </c>
      <c r="F16" s="126">
        <v>906</v>
      </c>
      <c r="G16" s="103">
        <v>0</v>
      </c>
      <c r="H16" s="53">
        <f t="shared" ref="H16" si="23">IF(D16="SELL", E16-F16, F16-E16)*C16</f>
        <v>1760</v>
      </c>
      <c r="I16" s="103">
        <v>0</v>
      </c>
      <c r="J16" s="49">
        <f t="shared" ref="J16" si="24">(H16+I16)</f>
        <v>1760</v>
      </c>
    </row>
    <row r="17" spans="1:10" s="33" customFormat="1" ht="23.25" customHeight="1" x14ac:dyDescent="0.25">
      <c r="A17" s="74">
        <v>43720</v>
      </c>
      <c r="B17" s="87" t="s">
        <v>206</v>
      </c>
      <c r="C17" s="106">
        <f t="shared" si="14"/>
        <v>2140</v>
      </c>
      <c r="D17" s="87" t="s">
        <v>8</v>
      </c>
      <c r="E17" s="126">
        <v>374</v>
      </c>
      <c r="F17" s="126">
        <v>370</v>
      </c>
      <c r="G17" s="103">
        <v>0</v>
      </c>
      <c r="H17" s="53">
        <f t="shared" ref="H17" si="25">IF(D17="SELL", E17-F17, F17-E17)*C17</f>
        <v>-8560</v>
      </c>
      <c r="I17" s="103">
        <v>0</v>
      </c>
      <c r="J17" s="49">
        <f t="shared" ref="J17" si="26">(H17+I17)</f>
        <v>-8560</v>
      </c>
    </row>
    <row r="18" spans="1:10" s="33" customFormat="1" ht="23.25" customHeight="1" x14ac:dyDescent="0.25">
      <c r="A18" s="74">
        <v>43719</v>
      </c>
      <c r="B18" s="87" t="s">
        <v>218</v>
      </c>
      <c r="C18" s="106">
        <f t="shared" si="14"/>
        <v>1170</v>
      </c>
      <c r="D18" s="87" t="s">
        <v>8</v>
      </c>
      <c r="E18" s="126">
        <v>681</v>
      </c>
      <c r="F18" s="126">
        <v>683</v>
      </c>
      <c r="G18" s="103">
        <v>0</v>
      </c>
      <c r="H18" s="53">
        <f t="shared" ref="H18:H20" si="27">IF(D18="SELL", E18-F18, F18-E18)*C18</f>
        <v>2340</v>
      </c>
      <c r="I18" s="103">
        <v>0</v>
      </c>
      <c r="J18" s="49">
        <f t="shared" ref="J18:J20" si="28">(H18+I18)</f>
        <v>2340</v>
      </c>
    </row>
    <row r="19" spans="1:10" s="33" customFormat="1" ht="23.25" customHeight="1" x14ac:dyDescent="0.25">
      <c r="A19" s="74">
        <v>43719</v>
      </c>
      <c r="B19" s="87" t="s">
        <v>204</v>
      </c>
      <c r="C19" s="106">
        <f t="shared" si="14"/>
        <v>2240</v>
      </c>
      <c r="D19" s="87" t="s">
        <v>8</v>
      </c>
      <c r="E19" s="126">
        <v>357.5</v>
      </c>
      <c r="F19" s="126">
        <v>352</v>
      </c>
      <c r="G19" s="103">
        <v>0</v>
      </c>
      <c r="H19" s="53">
        <f t="shared" ref="H19" si="29">IF(D19="SELL", E19-F19, F19-E19)*C19</f>
        <v>-12320</v>
      </c>
      <c r="I19" s="103">
        <v>0</v>
      </c>
      <c r="J19" s="49">
        <f t="shared" si="28"/>
        <v>-12320</v>
      </c>
    </row>
    <row r="20" spans="1:10" s="33" customFormat="1" ht="23.25" customHeight="1" x14ac:dyDescent="0.25">
      <c r="A20" s="74">
        <v>43717</v>
      </c>
      <c r="B20" s="87" t="s">
        <v>246</v>
      </c>
      <c r="C20" s="106">
        <f t="shared" si="14"/>
        <v>6610</v>
      </c>
      <c r="D20" s="87" t="s">
        <v>8</v>
      </c>
      <c r="E20" s="103">
        <v>121</v>
      </c>
      <c r="F20" s="103">
        <v>122.5</v>
      </c>
      <c r="G20" s="103">
        <v>0</v>
      </c>
      <c r="H20" s="53">
        <f t="shared" si="27"/>
        <v>9915</v>
      </c>
      <c r="I20" s="103">
        <v>0</v>
      </c>
      <c r="J20" s="49">
        <f t="shared" si="28"/>
        <v>9915</v>
      </c>
    </row>
    <row r="21" spans="1:10" s="33" customFormat="1" ht="23.25" customHeight="1" x14ac:dyDescent="0.25">
      <c r="A21" s="74">
        <v>43717</v>
      </c>
      <c r="B21" s="87" t="s">
        <v>389</v>
      </c>
      <c r="C21" s="106">
        <f t="shared" ref="C21" si="30">MROUND(800000/E21,10)</f>
        <v>1560</v>
      </c>
      <c r="D21" s="87" t="s">
        <v>8</v>
      </c>
      <c r="E21" s="103">
        <v>512</v>
      </c>
      <c r="F21" s="103">
        <v>514.5</v>
      </c>
      <c r="G21" s="103">
        <v>0</v>
      </c>
      <c r="H21" s="53">
        <f t="shared" ref="H21" si="31">IF(D21="SELL", E21-F21, F21-E21)*C21</f>
        <v>3900</v>
      </c>
      <c r="I21" s="103">
        <v>0</v>
      </c>
      <c r="J21" s="49">
        <f t="shared" ref="J21" si="32">(H21+I21)</f>
        <v>3900</v>
      </c>
    </row>
    <row r="22" spans="1:10" s="33" customFormat="1" ht="23.25" customHeight="1" x14ac:dyDescent="0.25">
      <c r="A22" s="74">
        <v>43717</v>
      </c>
      <c r="B22" s="87" t="s">
        <v>169</v>
      </c>
      <c r="C22" s="106">
        <f t="shared" ref="C22" si="33">MROUND(800000/E22,10)</f>
        <v>3350</v>
      </c>
      <c r="D22" s="87" t="s">
        <v>33</v>
      </c>
      <c r="E22" s="103">
        <v>239</v>
      </c>
      <c r="F22" s="103">
        <v>242</v>
      </c>
      <c r="G22" s="103">
        <v>0</v>
      </c>
      <c r="H22" s="53">
        <f t="shared" ref="H22" si="34">IF(D22="SELL", E22-F22, F22-E22)*C22</f>
        <v>-10050</v>
      </c>
      <c r="I22" s="103">
        <v>0</v>
      </c>
      <c r="J22" s="49">
        <f t="shared" ref="J22" si="35">(H22+I22)</f>
        <v>-10050</v>
      </c>
    </row>
    <row r="23" spans="1:10" s="33" customFormat="1" ht="23.25" customHeight="1" x14ac:dyDescent="0.25">
      <c r="A23" s="74">
        <v>43714</v>
      </c>
      <c r="B23" s="87" t="s">
        <v>103</v>
      </c>
      <c r="C23" s="106">
        <f t="shared" ref="C23:C48" si="36">MROUND(800000/E23,10)</f>
        <v>1650</v>
      </c>
      <c r="D23" s="87" t="s">
        <v>33</v>
      </c>
      <c r="E23" s="103">
        <v>485</v>
      </c>
      <c r="F23" s="103">
        <v>488.5</v>
      </c>
      <c r="G23" s="103">
        <v>0</v>
      </c>
      <c r="H23" s="53">
        <f t="shared" ref="H23" si="37">IF(D23="SELL", E23-F23, F23-E23)*C23</f>
        <v>-5775</v>
      </c>
      <c r="I23" s="103">
        <v>0</v>
      </c>
      <c r="J23" s="49">
        <f t="shared" ref="J23" si="38">(H23+I23)</f>
        <v>-5775</v>
      </c>
    </row>
    <row r="24" spans="1:10" s="33" customFormat="1" ht="23.25" customHeight="1" x14ac:dyDescent="0.25">
      <c r="A24" s="74">
        <v>43714</v>
      </c>
      <c r="B24" s="87" t="s">
        <v>273</v>
      </c>
      <c r="C24" s="106">
        <f t="shared" si="36"/>
        <v>1880</v>
      </c>
      <c r="D24" s="87" t="s">
        <v>33</v>
      </c>
      <c r="E24" s="103">
        <v>425</v>
      </c>
      <c r="F24" s="103">
        <v>420</v>
      </c>
      <c r="G24" s="103">
        <v>0</v>
      </c>
      <c r="H24" s="53">
        <f t="shared" ref="H24" si="39">IF(D24="SELL", E24-F24, F24-E24)*C24</f>
        <v>9400</v>
      </c>
      <c r="I24" s="103">
        <v>0</v>
      </c>
      <c r="J24" s="49">
        <f t="shared" ref="J24" si="40">(H24+I24)</f>
        <v>9400</v>
      </c>
    </row>
    <row r="25" spans="1:10" s="33" customFormat="1" ht="23.25" customHeight="1" x14ac:dyDescent="0.25">
      <c r="A25" s="74">
        <v>43713</v>
      </c>
      <c r="B25" s="87" t="s">
        <v>103</v>
      </c>
      <c r="C25" s="106">
        <f t="shared" si="36"/>
        <v>1670</v>
      </c>
      <c r="D25" s="87" t="s">
        <v>8</v>
      </c>
      <c r="E25" s="103">
        <v>480</v>
      </c>
      <c r="F25" s="103">
        <v>485</v>
      </c>
      <c r="G25" s="103">
        <v>0</v>
      </c>
      <c r="H25" s="53">
        <f t="shared" ref="H25:H48" si="41">IF(D25="SELL", E25-F25, F25-E25)*C25</f>
        <v>8350</v>
      </c>
      <c r="I25" s="103">
        <v>0</v>
      </c>
      <c r="J25" s="49">
        <f t="shared" ref="J25:J48" si="42">(H25+I25)</f>
        <v>8350</v>
      </c>
    </row>
    <row r="26" spans="1:10" s="33" customFormat="1" ht="23.25" customHeight="1" x14ac:dyDescent="0.25">
      <c r="A26" s="74">
        <v>43713</v>
      </c>
      <c r="B26" s="87" t="s">
        <v>154</v>
      </c>
      <c r="C26" s="106">
        <f t="shared" si="36"/>
        <v>1140</v>
      </c>
      <c r="D26" s="87" t="s">
        <v>8</v>
      </c>
      <c r="E26" s="103">
        <v>703</v>
      </c>
      <c r="F26" s="103">
        <v>703</v>
      </c>
      <c r="G26" s="103">
        <v>0</v>
      </c>
      <c r="H26" s="53">
        <f t="shared" si="41"/>
        <v>0</v>
      </c>
      <c r="I26" s="103">
        <v>0</v>
      </c>
      <c r="J26" s="49">
        <f t="shared" si="42"/>
        <v>0</v>
      </c>
    </row>
    <row r="27" spans="1:10" s="33" customFormat="1" ht="23.25" customHeight="1" x14ac:dyDescent="0.25">
      <c r="A27" s="74">
        <v>43712</v>
      </c>
      <c r="B27" s="87" t="s">
        <v>384</v>
      </c>
      <c r="C27" s="106">
        <f t="shared" si="36"/>
        <v>1500</v>
      </c>
      <c r="D27" s="87" t="s">
        <v>8</v>
      </c>
      <c r="E27" s="103">
        <v>532.5</v>
      </c>
      <c r="F27" s="103">
        <v>533.5</v>
      </c>
      <c r="G27" s="103">
        <v>0</v>
      </c>
      <c r="H27" s="53">
        <f t="shared" si="41"/>
        <v>1500</v>
      </c>
      <c r="I27" s="103">
        <v>0</v>
      </c>
      <c r="J27" s="49">
        <f t="shared" si="42"/>
        <v>1500</v>
      </c>
    </row>
    <row r="28" spans="1:10" s="33" customFormat="1" ht="23.25" customHeight="1" x14ac:dyDescent="0.25">
      <c r="A28" s="74">
        <v>43712</v>
      </c>
      <c r="B28" s="87" t="s">
        <v>244</v>
      </c>
      <c r="C28" s="106">
        <f t="shared" si="36"/>
        <v>2160</v>
      </c>
      <c r="D28" s="87" t="s">
        <v>33</v>
      </c>
      <c r="E28" s="103">
        <v>370</v>
      </c>
      <c r="F28" s="103">
        <v>374</v>
      </c>
      <c r="G28" s="103">
        <v>0</v>
      </c>
      <c r="H28" s="53">
        <f t="shared" si="41"/>
        <v>-8640</v>
      </c>
      <c r="I28" s="103">
        <v>0</v>
      </c>
      <c r="J28" s="49">
        <f t="shared" si="42"/>
        <v>-8640</v>
      </c>
    </row>
    <row r="29" spans="1:10" s="33" customFormat="1" ht="23.25" customHeight="1" x14ac:dyDescent="0.25">
      <c r="A29" s="74">
        <v>43711</v>
      </c>
      <c r="B29" s="87" t="s">
        <v>204</v>
      </c>
      <c r="C29" s="106">
        <f t="shared" si="36"/>
        <v>2360</v>
      </c>
      <c r="D29" s="87" t="s">
        <v>33</v>
      </c>
      <c r="E29" s="103">
        <v>339</v>
      </c>
      <c r="F29" s="103">
        <v>336</v>
      </c>
      <c r="G29" s="103">
        <v>0</v>
      </c>
      <c r="H29" s="13">
        <f t="shared" si="41"/>
        <v>7080</v>
      </c>
      <c r="I29" s="103">
        <v>0</v>
      </c>
      <c r="J29" s="49">
        <f t="shared" si="42"/>
        <v>7080</v>
      </c>
    </row>
    <row r="30" spans="1:10" s="33" customFormat="1" ht="23.25" customHeight="1" x14ac:dyDescent="0.25">
      <c r="A30" s="108"/>
      <c r="B30" s="109"/>
      <c r="C30" s="110"/>
      <c r="D30" s="109"/>
      <c r="E30" s="111"/>
      <c r="F30" s="111"/>
      <c r="G30" s="111"/>
      <c r="H30" s="112"/>
      <c r="I30" s="111"/>
      <c r="J30" s="113"/>
    </row>
    <row r="31" spans="1:10" s="33" customFormat="1" ht="23.25" customHeight="1" x14ac:dyDescent="0.25">
      <c r="A31" s="74">
        <v>43707</v>
      </c>
      <c r="B31" s="87" t="s">
        <v>382</v>
      </c>
      <c r="C31" s="106">
        <f t="shared" si="36"/>
        <v>2220</v>
      </c>
      <c r="D31" s="87" t="s">
        <v>33</v>
      </c>
      <c r="E31" s="103">
        <v>360</v>
      </c>
      <c r="F31" s="103">
        <v>369</v>
      </c>
      <c r="G31" s="103">
        <v>369</v>
      </c>
      <c r="H31" s="103">
        <v>0</v>
      </c>
      <c r="I31" s="103">
        <v>0</v>
      </c>
      <c r="J31" s="49">
        <f t="shared" si="42"/>
        <v>0</v>
      </c>
    </row>
    <row r="32" spans="1:10" s="33" customFormat="1" ht="23.25" customHeight="1" x14ac:dyDescent="0.25">
      <c r="A32" s="74">
        <v>43706</v>
      </c>
      <c r="B32" s="87" t="s">
        <v>276</v>
      </c>
      <c r="C32" s="106">
        <f t="shared" si="36"/>
        <v>3040</v>
      </c>
      <c r="D32" s="87" t="s">
        <v>33</v>
      </c>
      <c r="E32" s="103">
        <v>263</v>
      </c>
      <c r="F32" s="103">
        <v>266</v>
      </c>
      <c r="G32" s="103">
        <v>0</v>
      </c>
      <c r="H32" s="13">
        <f t="shared" si="41"/>
        <v>-9120</v>
      </c>
      <c r="I32" s="103">
        <v>0</v>
      </c>
      <c r="J32" s="49">
        <f t="shared" si="42"/>
        <v>-9120</v>
      </c>
    </row>
    <row r="33" spans="1:10" s="33" customFormat="1" ht="23.25" customHeight="1" x14ac:dyDescent="0.25">
      <c r="A33" s="74">
        <v>43705</v>
      </c>
      <c r="B33" s="87" t="s">
        <v>276</v>
      </c>
      <c r="C33" s="37">
        <f t="shared" si="36"/>
        <v>2990</v>
      </c>
      <c r="D33" s="87" t="s">
        <v>33</v>
      </c>
      <c r="E33" s="103">
        <v>268</v>
      </c>
      <c r="F33" s="103">
        <v>266</v>
      </c>
      <c r="G33" s="103">
        <v>264</v>
      </c>
      <c r="H33" s="8">
        <f t="shared" si="41"/>
        <v>5980</v>
      </c>
      <c r="I33" s="8">
        <f t="shared" ref="I33" si="43">IF(D33="SELL",IF(G33="-","0",F33-G33),IF(D33="BUY",IF(G33="-","0",G33-F33)))*C33</f>
        <v>5980</v>
      </c>
      <c r="J33" s="49">
        <f t="shared" si="42"/>
        <v>11960</v>
      </c>
    </row>
    <row r="34" spans="1:10" s="33" customFormat="1" ht="23.25" customHeight="1" x14ac:dyDescent="0.25">
      <c r="A34" s="74">
        <v>43705</v>
      </c>
      <c r="B34" s="87" t="s">
        <v>122</v>
      </c>
      <c r="C34" s="37">
        <f t="shared" si="36"/>
        <v>2850</v>
      </c>
      <c r="D34" s="87" t="s">
        <v>33</v>
      </c>
      <c r="E34" s="103">
        <v>281</v>
      </c>
      <c r="F34" s="103">
        <v>279</v>
      </c>
      <c r="G34" s="103">
        <v>0</v>
      </c>
      <c r="H34" s="8">
        <f t="shared" si="41"/>
        <v>5700</v>
      </c>
      <c r="I34" s="87">
        <v>0</v>
      </c>
      <c r="J34" s="49">
        <f t="shared" si="42"/>
        <v>5700</v>
      </c>
    </row>
    <row r="35" spans="1:10" s="33" customFormat="1" ht="23.25" customHeight="1" x14ac:dyDescent="0.25">
      <c r="A35" s="74">
        <v>43705</v>
      </c>
      <c r="B35" s="87" t="s">
        <v>279</v>
      </c>
      <c r="C35" s="37">
        <f t="shared" si="36"/>
        <v>2080</v>
      </c>
      <c r="D35" s="87" t="s">
        <v>33</v>
      </c>
      <c r="E35" s="103">
        <v>384</v>
      </c>
      <c r="F35" s="103">
        <v>388</v>
      </c>
      <c r="G35" s="103">
        <v>0</v>
      </c>
      <c r="H35" s="8">
        <f t="shared" si="41"/>
        <v>-8320</v>
      </c>
      <c r="I35" s="87">
        <v>0</v>
      </c>
      <c r="J35" s="49">
        <f t="shared" si="42"/>
        <v>-8320</v>
      </c>
    </row>
    <row r="36" spans="1:10" s="33" customFormat="1" ht="23.25" customHeight="1" x14ac:dyDescent="0.25">
      <c r="A36" s="74">
        <v>43704</v>
      </c>
      <c r="B36" s="87" t="s">
        <v>276</v>
      </c>
      <c r="C36" s="37">
        <f t="shared" si="36"/>
        <v>2940</v>
      </c>
      <c r="D36" s="87" t="s">
        <v>33</v>
      </c>
      <c r="E36" s="103">
        <v>272</v>
      </c>
      <c r="F36" s="103">
        <v>270</v>
      </c>
      <c r="G36" s="103">
        <v>268.5</v>
      </c>
      <c r="H36" s="8">
        <f t="shared" si="41"/>
        <v>5880</v>
      </c>
      <c r="I36" s="8">
        <f t="shared" ref="I36" si="44">IF(D36="SELL",IF(G36="-","0",F36-G36),IF(D36="BUY",IF(G36="-","0",G36-F36)))*C36</f>
        <v>4410</v>
      </c>
      <c r="J36" s="49">
        <f t="shared" si="42"/>
        <v>10290</v>
      </c>
    </row>
    <row r="37" spans="1:10" s="33" customFormat="1" ht="20.25" customHeight="1" x14ac:dyDescent="0.25">
      <c r="A37" s="74">
        <v>43703</v>
      </c>
      <c r="B37" s="87" t="s">
        <v>380</v>
      </c>
      <c r="C37" s="37">
        <f t="shared" si="36"/>
        <v>4820</v>
      </c>
      <c r="D37" s="87" t="s">
        <v>33</v>
      </c>
      <c r="E37" s="103">
        <v>166</v>
      </c>
      <c r="F37" s="103">
        <v>163.5</v>
      </c>
      <c r="G37" s="103">
        <v>0</v>
      </c>
      <c r="H37" s="8">
        <f t="shared" si="41"/>
        <v>12050</v>
      </c>
      <c r="I37" s="87">
        <v>0</v>
      </c>
      <c r="J37" s="49">
        <f t="shared" si="42"/>
        <v>12050</v>
      </c>
    </row>
    <row r="38" spans="1:10" s="33" customFormat="1" ht="23.25" customHeight="1" x14ac:dyDescent="0.25">
      <c r="A38" s="74">
        <v>43703</v>
      </c>
      <c r="B38" s="87" t="s">
        <v>378</v>
      </c>
      <c r="C38" s="37">
        <f t="shared" si="36"/>
        <v>2220</v>
      </c>
      <c r="D38" s="87" t="s">
        <v>33</v>
      </c>
      <c r="E38" s="103">
        <v>360</v>
      </c>
      <c r="F38" s="103">
        <v>364</v>
      </c>
      <c r="G38" s="103">
        <v>0</v>
      </c>
      <c r="H38" s="8">
        <f t="shared" si="41"/>
        <v>-8880</v>
      </c>
      <c r="I38" s="87">
        <v>0</v>
      </c>
      <c r="J38" s="49">
        <f t="shared" si="42"/>
        <v>-8880</v>
      </c>
    </row>
    <row r="39" spans="1:10" s="33" customFormat="1" ht="23.25" customHeight="1" x14ac:dyDescent="0.25">
      <c r="A39" s="74">
        <v>43700</v>
      </c>
      <c r="B39" s="87" t="s">
        <v>279</v>
      </c>
      <c r="C39" s="37">
        <f t="shared" si="36"/>
        <v>2060</v>
      </c>
      <c r="D39" s="87" t="s">
        <v>33</v>
      </c>
      <c r="E39" s="103">
        <v>389</v>
      </c>
      <c r="F39" s="103">
        <v>384</v>
      </c>
      <c r="G39" s="103">
        <v>381</v>
      </c>
      <c r="H39" s="8">
        <f t="shared" si="41"/>
        <v>10300</v>
      </c>
      <c r="I39" s="8">
        <f t="shared" ref="I39:I40" si="45">IF(D39="SELL",IF(G39="-","0",F39-G39),IF(D39="BUY",IF(G39="-","0",G39-F39)))*C39</f>
        <v>6180</v>
      </c>
      <c r="J39" s="49">
        <f t="shared" si="42"/>
        <v>16480</v>
      </c>
    </row>
    <row r="40" spans="1:10" s="33" customFormat="1" ht="19.5" customHeight="1" x14ac:dyDescent="0.25">
      <c r="A40" s="74">
        <v>43699</v>
      </c>
      <c r="B40" s="87" t="s">
        <v>378</v>
      </c>
      <c r="C40" s="37">
        <f t="shared" si="36"/>
        <v>2160</v>
      </c>
      <c r="D40" s="87" t="s">
        <v>33</v>
      </c>
      <c r="E40" s="103">
        <v>371</v>
      </c>
      <c r="F40" s="103">
        <v>367</v>
      </c>
      <c r="G40" s="103">
        <v>363</v>
      </c>
      <c r="H40" s="8">
        <f t="shared" si="41"/>
        <v>8640</v>
      </c>
      <c r="I40" s="8">
        <f t="shared" si="45"/>
        <v>8640</v>
      </c>
      <c r="J40" s="49">
        <f t="shared" si="42"/>
        <v>17280</v>
      </c>
    </row>
    <row r="41" spans="1:10" s="33" customFormat="1" ht="19.5" customHeight="1" x14ac:dyDescent="0.25">
      <c r="A41" s="74">
        <v>43699</v>
      </c>
      <c r="B41" s="87" t="s">
        <v>200</v>
      </c>
      <c r="C41" s="37">
        <f t="shared" si="36"/>
        <v>1080</v>
      </c>
      <c r="D41" s="87" t="s">
        <v>8</v>
      </c>
      <c r="E41" s="103">
        <v>739</v>
      </c>
      <c r="F41" s="103">
        <v>745</v>
      </c>
      <c r="G41" s="103">
        <v>0</v>
      </c>
      <c r="H41" s="8">
        <f t="shared" si="41"/>
        <v>6480</v>
      </c>
      <c r="I41" s="18">
        <v>0</v>
      </c>
      <c r="J41" s="49">
        <f t="shared" si="42"/>
        <v>6480</v>
      </c>
    </row>
    <row r="42" spans="1:10" s="33" customFormat="1" ht="18" customHeight="1" x14ac:dyDescent="0.25">
      <c r="A42" s="74">
        <v>43698</v>
      </c>
      <c r="B42" s="87" t="s">
        <v>279</v>
      </c>
      <c r="C42" s="37">
        <f t="shared" si="36"/>
        <v>2030</v>
      </c>
      <c r="D42" s="87" t="s">
        <v>33</v>
      </c>
      <c r="E42" s="103">
        <v>394</v>
      </c>
      <c r="F42" s="103">
        <v>391.5</v>
      </c>
      <c r="G42" s="103">
        <v>0</v>
      </c>
      <c r="H42" s="8">
        <f t="shared" si="41"/>
        <v>5075</v>
      </c>
      <c r="I42" s="87">
        <v>0</v>
      </c>
      <c r="J42" s="49">
        <f t="shared" si="42"/>
        <v>5075</v>
      </c>
    </row>
    <row r="43" spans="1:10" s="33" customFormat="1" ht="18" customHeight="1" x14ac:dyDescent="0.25">
      <c r="A43" s="74">
        <v>43698</v>
      </c>
      <c r="B43" s="87" t="s">
        <v>108</v>
      </c>
      <c r="C43" s="37">
        <f t="shared" si="36"/>
        <v>2610</v>
      </c>
      <c r="D43" s="87" t="s">
        <v>33</v>
      </c>
      <c r="E43" s="103">
        <v>306</v>
      </c>
      <c r="F43" s="103">
        <v>302</v>
      </c>
      <c r="G43" s="103">
        <v>299.5</v>
      </c>
      <c r="H43" s="8">
        <f t="shared" si="41"/>
        <v>10440</v>
      </c>
      <c r="I43" s="8">
        <f t="shared" ref="I43:I45" si="46">IF(D43="SELL",IF(G43="-","0",F43-G43),IF(D43="BUY",IF(G43="-","0",G43-F43)))*C43</f>
        <v>6525</v>
      </c>
      <c r="J43" s="49">
        <f t="shared" si="42"/>
        <v>16965</v>
      </c>
    </row>
    <row r="44" spans="1:10" s="33" customFormat="1" ht="18" customHeight="1" x14ac:dyDescent="0.25">
      <c r="A44" s="74">
        <v>43697</v>
      </c>
      <c r="B44" s="87" t="s">
        <v>378</v>
      </c>
      <c r="C44" s="37">
        <f t="shared" si="36"/>
        <v>2150</v>
      </c>
      <c r="D44" s="87" t="s">
        <v>8</v>
      </c>
      <c r="E44" s="103">
        <v>372</v>
      </c>
      <c r="F44" s="103">
        <v>376</v>
      </c>
      <c r="G44" s="103">
        <v>0</v>
      </c>
      <c r="H44" s="8">
        <f t="shared" si="41"/>
        <v>8600</v>
      </c>
      <c r="I44" s="87">
        <v>0</v>
      </c>
      <c r="J44" s="49">
        <f t="shared" si="42"/>
        <v>8600</v>
      </c>
    </row>
    <row r="45" spans="1:10" s="33" customFormat="1" ht="18" customHeight="1" x14ac:dyDescent="0.25">
      <c r="A45" s="74">
        <v>43697</v>
      </c>
      <c r="B45" s="87" t="s">
        <v>108</v>
      </c>
      <c r="C45" s="37">
        <f t="shared" si="36"/>
        <v>2630</v>
      </c>
      <c r="D45" s="87" t="s">
        <v>33</v>
      </c>
      <c r="E45" s="103">
        <v>304</v>
      </c>
      <c r="F45" s="103">
        <v>300</v>
      </c>
      <c r="G45" s="103">
        <v>296.7</v>
      </c>
      <c r="H45" s="8">
        <f t="shared" si="41"/>
        <v>10520</v>
      </c>
      <c r="I45" s="8">
        <f t="shared" si="46"/>
        <v>8679.0000000000291</v>
      </c>
      <c r="J45" s="49">
        <f t="shared" si="42"/>
        <v>19199.000000000029</v>
      </c>
    </row>
    <row r="46" spans="1:10" s="33" customFormat="1" ht="20.25" customHeight="1" x14ac:dyDescent="0.25">
      <c r="A46" s="74">
        <v>43696</v>
      </c>
      <c r="B46" s="87" t="s">
        <v>107</v>
      </c>
      <c r="C46" s="37">
        <f t="shared" si="36"/>
        <v>1740</v>
      </c>
      <c r="D46" s="87" t="s">
        <v>33</v>
      </c>
      <c r="E46" s="103">
        <v>459</v>
      </c>
      <c r="F46" s="103">
        <v>455</v>
      </c>
      <c r="G46" s="104">
        <v>0</v>
      </c>
      <c r="H46" s="8">
        <f t="shared" si="41"/>
        <v>6960</v>
      </c>
      <c r="I46" s="87">
        <v>0</v>
      </c>
      <c r="J46" s="49">
        <f t="shared" si="42"/>
        <v>6960</v>
      </c>
    </row>
    <row r="47" spans="1:10" s="33" customFormat="1" ht="19.5" customHeight="1" x14ac:dyDescent="0.25">
      <c r="A47" s="74">
        <v>43696</v>
      </c>
      <c r="B47" s="87" t="s">
        <v>281</v>
      </c>
      <c r="C47" s="37">
        <f t="shared" si="36"/>
        <v>1060</v>
      </c>
      <c r="D47" s="17" t="s">
        <v>33</v>
      </c>
      <c r="E47" s="103">
        <v>758</v>
      </c>
      <c r="F47" s="103">
        <v>757</v>
      </c>
      <c r="G47" s="104">
        <v>0</v>
      </c>
      <c r="H47" s="8">
        <f t="shared" si="41"/>
        <v>1060</v>
      </c>
      <c r="I47" s="87">
        <v>0</v>
      </c>
      <c r="J47" s="49">
        <f t="shared" si="42"/>
        <v>1060</v>
      </c>
    </row>
    <row r="48" spans="1:10" s="33" customFormat="1" ht="19.5" customHeight="1" x14ac:dyDescent="0.25">
      <c r="A48" s="74">
        <v>43693</v>
      </c>
      <c r="B48" s="87" t="s">
        <v>108</v>
      </c>
      <c r="C48" s="37">
        <f t="shared" si="36"/>
        <v>2620</v>
      </c>
      <c r="D48" s="87" t="s">
        <v>8</v>
      </c>
      <c r="E48" s="103">
        <v>305</v>
      </c>
      <c r="F48" s="103">
        <v>309</v>
      </c>
      <c r="G48" s="103">
        <v>0</v>
      </c>
      <c r="H48" s="8">
        <f t="shared" si="41"/>
        <v>10480</v>
      </c>
      <c r="I48" s="87">
        <v>0</v>
      </c>
      <c r="J48" s="49">
        <f t="shared" si="42"/>
        <v>10480</v>
      </c>
    </row>
    <row r="49" spans="1:10" s="33" customFormat="1" ht="15.75" customHeight="1" x14ac:dyDescent="0.25">
      <c r="A49" s="74">
        <v>43693</v>
      </c>
      <c r="B49" s="87" t="s">
        <v>127</v>
      </c>
      <c r="C49" s="87">
        <v>450</v>
      </c>
      <c r="D49" s="87" t="s">
        <v>8</v>
      </c>
      <c r="E49" s="103">
        <v>1355</v>
      </c>
      <c r="F49" s="103">
        <v>1344</v>
      </c>
      <c r="G49" s="103">
        <v>0</v>
      </c>
      <c r="H49" s="8">
        <f t="shared" ref="H49" si="47">IF(D49="SELL", E49-F49, F49-E49)*C49</f>
        <v>-4950</v>
      </c>
      <c r="I49" s="87">
        <v>0</v>
      </c>
      <c r="J49" s="49">
        <f t="shared" ref="J49" si="48">(H49+I49)</f>
        <v>-4950</v>
      </c>
    </row>
    <row r="50" spans="1:10" s="33" customFormat="1" ht="19.5" customHeight="1" x14ac:dyDescent="0.25">
      <c r="A50" s="74">
        <v>43691</v>
      </c>
      <c r="B50" s="87" t="s">
        <v>107</v>
      </c>
      <c r="C50" s="87">
        <v>2000</v>
      </c>
      <c r="D50" s="87" t="s">
        <v>8</v>
      </c>
      <c r="E50" s="103">
        <v>466</v>
      </c>
      <c r="F50" s="103">
        <v>474</v>
      </c>
      <c r="G50" s="103">
        <v>482</v>
      </c>
      <c r="H50" s="8">
        <f>IF(D50="SELL", E50-F50, F50-E50)*C50</f>
        <v>16000</v>
      </c>
      <c r="I50" s="8">
        <f>(G50-E50)*C50</f>
        <v>32000</v>
      </c>
      <c r="J50" s="49">
        <f>(H50+I50)</f>
        <v>48000</v>
      </c>
    </row>
    <row r="51" spans="1:10" s="33" customFormat="1" ht="15.75" customHeight="1" x14ac:dyDescent="0.25">
      <c r="A51" s="74">
        <v>43691</v>
      </c>
      <c r="B51" s="87" t="s">
        <v>118</v>
      </c>
      <c r="C51" s="87">
        <v>780</v>
      </c>
      <c r="D51" s="87" t="s">
        <v>8</v>
      </c>
      <c r="E51" s="103">
        <v>1744</v>
      </c>
      <c r="F51" s="103">
        <v>1774</v>
      </c>
      <c r="G51" s="104">
        <v>0</v>
      </c>
      <c r="H51" s="8">
        <f>IF(D51="SELL", E51-F51, F51-E51)*C51</f>
        <v>23400</v>
      </c>
      <c r="I51" s="87">
        <v>0</v>
      </c>
      <c r="J51" s="49">
        <f>(H51+I51)</f>
        <v>23400</v>
      </c>
    </row>
    <row r="52" spans="1:10" s="33" customFormat="1" ht="18" customHeight="1" x14ac:dyDescent="0.25">
      <c r="A52" s="74">
        <v>43690</v>
      </c>
      <c r="B52" s="87" t="s">
        <v>63</v>
      </c>
      <c r="C52" s="87">
        <v>760</v>
      </c>
      <c r="D52" s="87" t="s">
        <v>8</v>
      </c>
      <c r="E52" s="103">
        <v>1570</v>
      </c>
      <c r="F52" s="103">
        <v>1582</v>
      </c>
      <c r="G52" s="103">
        <v>0</v>
      </c>
      <c r="H52" s="8">
        <f>IF(D52="SELL", E52-F52, F52-E52)*C52</f>
        <v>9120</v>
      </c>
      <c r="I52" s="87">
        <v>0</v>
      </c>
      <c r="J52" s="49">
        <f>(H52+I52)</f>
        <v>9120</v>
      </c>
    </row>
    <row r="53" spans="1:10" s="33" customFormat="1" ht="16.5" customHeight="1" x14ac:dyDescent="0.25">
      <c r="A53" s="74">
        <v>43686</v>
      </c>
      <c r="B53" s="36" t="s">
        <v>182</v>
      </c>
      <c r="C53" s="37">
        <f t="shared" ref="C53:C58" si="49">MROUND(800000/E53,10)</f>
        <v>760</v>
      </c>
      <c r="D53" s="37" t="s">
        <v>8</v>
      </c>
      <c r="E53" s="38">
        <v>1054</v>
      </c>
      <c r="F53" s="38">
        <v>1068</v>
      </c>
      <c r="G53" s="38">
        <v>0</v>
      </c>
      <c r="H53" s="8">
        <f>IF(D53="SELL", E53-F53, F53-E53)*C53</f>
        <v>10640</v>
      </c>
      <c r="I53" s="8">
        <v>0</v>
      </c>
      <c r="J53" s="49">
        <f>(H53+I53)</f>
        <v>10640</v>
      </c>
    </row>
    <row r="54" spans="1:10" s="33" customFormat="1" ht="16.5" customHeight="1" x14ac:dyDescent="0.25">
      <c r="A54" s="74">
        <v>43685</v>
      </c>
      <c r="B54" s="36" t="s">
        <v>262</v>
      </c>
      <c r="C54" s="37">
        <f t="shared" si="49"/>
        <v>550</v>
      </c>
      <c r="D54" s="37" t="s">
        <v>8</v>
      </c>
      <c r="E54" s="38">
        <v>1465</v>
      </c>
      <c r="F54" s="38">
        <v>1480</v>
      </c>
      <c r="G54" s="38">
        <v>1495</v>
      </c>
      <c r="H54" s="8">
        <f>IF(D54="SELL", E54-F54, F54-E54)*C54</f>
        <v>8250</v>
      </c>
      <c r="I54" s="8">
        <f>(G54-E54)*C54</f>
        <v>16500</v>
      </c>
      <c r="J54" s="49">
        <f>(H54+I54)</f>
        <v>24750</v>
      </c>
    </row>
    <row r="55" spans="1:10" s="33" customFormat="1" ht="16.5" customHeight="1" x14ac:dyDescent="0.25">
      <c r="A55" s="74">
        <v>43683</v>
      </c>
      <c r="B55" s="36" t="s">
        <v>292</v>
      </c>
      <c r="C55" s="37">
        <f t="shared" si="49"/>
        <v>780</v>
      </c>
      <c r="D55" s="37" t="s">
        <v>8</v>
      </c>
      <c r="E55" s="38">
        <v>1024</v>
      </c>
      <c r="F55" s="38">
        <v>1035</v>
      </c>
      <c r="G55" s="38">
        <v>0</v>
      </c>
      <c r="H55" s="8">
        <f t="shared" ref="H55" si="50">IF(D55="SELL", E55-F55, F55-E55)*C55</f>
        <v>8580</v>
      </c>
      <c r="I55" s="8">
        <v>0</v>
      </c>
      <c r="J55" s="49">
        <f t="shared" ref="J55" si="51">(H55+I55)</f>
        <v>8580</v>
      </c>
    </row>
    <row r="56" spans="1:10" s="33" customFormat="1" ht="16.5" customHeight="1" x14ac:dyDescent="0.25">
      <c r="A56" s="74">
        <v>43682</v>
      </c>
      <c r="B56" s="36" t="s">
        <v>244</v>
      </c>
      <c r="C56" s="37">
        <f>MROUND(800000/E56,10)</f>
        <v>2050</v>
      </c>
      <c r="D56" s="37" t="s">
        <v>8</v>
      </c>
      <c r="E56" s="38">
        <v>391</v>
      </c>
      <c r="F56" s="38">
        <v>397</v>
      </c>
      <c r="G56" s="38">
        <v>403.75</v>
      </c>
      <c r="H56" s="8">
        <f t="shared" ref="H56" si="52">IF(D56="SELL", E56-F56, F56-E56)*C56</f>
        <v>12300</v>
      </c>
      <c r="I56" s="8">
        <f t="shared" ref="I56" si="53">(G56-E56)*C56</f>
        <v>26137.5</v>
      </c>
      <c r="J56" s="49">
        <f t="shared" ref="J56" si="54">(H56+I56)</f>
        <v>38437.5</v>
      </c>
    </row>
    <row r="57" spans="1:10" s="33" customFormat="1" ht="16.5" customHeight="1" x14ac:dyDescent="0.25">
      <c r="A57" s="74">
        <v>43679</v>
      </c>
      <c r="B57" s="36" t="s">
        <v>190</v>
      </c>
      <c r="C57" s="37">
        <f t="shared" si="49"/>
        <v>1150</v>
      </c>
      <c r="D57" s="37" t="s">
        <v>8</v>
      </c>
      <c r="E57" s="38">
        <v>695</v>
      </c>
      <c r="F57" s="38">
        <v>705</v>
      </c>
      <c r="G57" s="38">
        <v>0</v>
      </c>
      <c r="H57" s="8">
        <v>0</v>
      </c>
      <c r="I57" s="8">
        <v>0</v>
      </c>
      <c r="J57" s="49" t="s">
        <v>293</v>
      </c>
    </row>
    <row r="58" spans="1:10" s="33" customFormat="1" ht="16.5" customHeight="1" x14ac:dyDescent="0.25">
      <c r="A58" s="74">
        <v>43678</v>
      </c>
      <c r="B58" s="36" t="s">
        <v>244</v>
      </c>
      <c r="C58" s="37">
        <f t="shared" si="49"/>
        <v>2070</v>
      </c>
      <c r="D58" s="37" t="s">
        <v>8</v>
      </c>
      <c r="E58" s="38">
        <v>387</v>
      </c>
      <c r="F58" s="38">
        <v>392</v>
      </c>
      <c r="G58" s="38">
        <v>402</v>
      </c>
      <c r="H58" s="8">
        <f t="shared" ref="H58" si="55">IF(D58="SELL", E58-F58, F58-E58)*C58</f>
        <v>10350</v>
      </c>
      <c r="I58" s="8">
        <f t="shared" ref="I58" si="56">(G58-E58)*C58</f>
        <v>31050</v>
      </c>
      <c r="J58" s="49">
        <f t="shared" ref="J58" si="57">(H58+I58)</f>
        <v>41400</v>
      </c>
    </row>
    <row r="59" spans="1:10" s="33" customFormat="1" ht="16.5" customHeight="1" x14ac:dyDescent="0.25">
      <c r="A59" s="74">
        <v>43678</v>
      </c>
      <c r="B59" s="36" t="s">
        <v>88</v>
      </c>
      <c r="C59" s="37">
        <f t="shared" ref="C59" si="58">MROUND(800000/E59,10)</f>
        <v>580</v>
      </c>
      <c r="D59" s="37" t="s">
        <v>8</v>
      </c>
      <c r="E59" s="38">
        <v>1370</v>
      </c>
      <c r="F59" s="38">
        <v>1371</v>
      </c>
      <c r="G59" s="38">
        <v>0</v>
      </c>
      <c r="H59" s="8">
        <f t="shared" ref="H59" si="59">IF(D59="SELL", E59-F59, F59-E59)*C59</f>
        <v>580</v>
      </c>
      <c r="I59" s="8">
        <v>0</v>
      </c>
      <c r="J59" s="49">
        <f t="shared" ref="J59" si="60">(H59+I59)</f>
        <v>580</v>
      </c>
    </row>
    <row r="60" spans="1:10" s="33" customFormat="1" ht="16.5" customHeight="1" x14ac:dyDescent="0.25">
      <c r="A60" s="80"/>
      <c r="B60" s="81"/>
      <c r="C60" s="82"/>
      <c r="D60" s="82"/>
      <c r="E60" s="83"/>
      <c r="F60" s="83"/>
      <c r="G60" s="83"/>
      <c r="H60" s="84"/>
      <c r="I60" s="84"/>
      <c r="J60" s="85"/>
    </row>
    <row r="61" spans="1:10" s="33" customFormat="1" ht="16.5" customHeight="1" x14ac:dyDescent="0.25">
      <c r="A61" s="74">
        <v>43677</v>
      </c>
      <c r="B61" s="36" t="s">
        <v>317</v>
      </c>
      <c r="C61" s="37">
        <f>MROUND(800000/E61,10)</f>
        <v>2670</v>
      </c>
      <c r="D61" s="37" t="s">
        <v>8</v>
      </c>
      <c r="E61" s="38">
        <v>300</v>
      </c>
      <c r="F61" s="38">
        <v>305</v>
      </c>
      <c r="G61" s="38">
        <v>0</v>
      </c>
      <c r="H61" s="8">
        <f>IF(D61="SELL", E61-F61, F61-E61)*C61</f>
        <v>13350</v>
      </c>
      <c r="I61" s="8">
        <v>0</v>
      </c>
      <c r="J61" s="49">
        <f>(H61+I61)</f>
        <v>13350</v>
      </c>
    </row>
    <row r="62" spans="1:10" s="33" customFormat="1" ht="16.5" customHeight="1" x14ac:dyDescent="0.25">
      <c r="A62" s="74">
        <v>43677</v>
      </c>
      <c r="B62" s="36" t="s">
        <v>357</v>
      </c>
      <c r="C62" s="37">
        <f t="shared" ref="C62:C63" si="61">MROUND(800000/E62,10)</f>
        <v>2240</v>
      </c>
      <c r="D62" s="37" t="s">
        <v>8</v>
      </c>
      <c r="E62" s="38">
        <v>357</v>
      </c>
      <c r="F62" s="38">
        <v>362</v>
      </c>
      <c r="G62" s="38">
        <v>0</v>
      </c>
      <c r="H62" s="8">
        <f t="shared" ref="H62:H63" si="62">IF(D62="SELL", E62-F62, F62-E62)*C62</f>
        <v>11200</v>
      </c>
      <c r="I62" s="8">
        <v>0</v>
      </c>
      <c r="J62" s="49">
        <f t="shared" ref="J62:J63" si="63">(H62+I62)</f>
        <v>11200</v>
      </c>
    </row>
    <row r="63" spans="1:10" s="33" customFormat="1" ht="16.5" customHeight="1" x14ac:dyDescent="0.25">
      <c r="A63" s="74">
        <v>43677</v>
      </c>
      <c r="B63" s="36" t="s">
        <v>337</v>
      </c>
      <c r="C63" s="37">
        <f t="shared" si="61"/>
        <v>2130</v>
      </c>
      <c r="D63" s="37" t="s">
        <v>8</v>
      </c>
      <c r="E63" s="38">
        <v>375</v>
      </c>
      <c r="F63" s="38">
        <v>380</v>
      </c>
      <c r="G63" s="38">
        <v>390</v>
      </c>
      <c r="H63" s="8">
        <f t="shared" si="62"/>
        <v>10650</v>
      </c>
      <c r="I63" s="8">
        <f t="shared" ref="I63" si="64">(G63-E63)*C63</f>
        <v>31950</v>
      </c>
      <c r="J63" s="49">
        <f t="shared" si="63"/>
        <v>42600</v>
      </c>
    </row>
    <row r="64" spans="1:10" s="33" customFormat="1" ht="16.5" customHeight="1" x14ac:dyDescent="0.25">
      <c r="A64" s="74">
        <v>43676</v>
      </c>
      <c r="B64" s="36" t="s">
        <v>175</v>
      </c>
      <c r="C64" s="37">
        <f>MROUND(800000/E64,10)</f>
        <v>1420</v>
      </c>
      <c r="D64" s="37" t="s">
        <v>8</v>
      </c>
      <c r="E64" s="38">
        <v>565</v>
      </c>
      <c r="F64" s="38">
        <v>575</v>
      </c>
      <c r="G64" s="38">
        <v>0</v>
      </c>
      <c r="H64" s="13">
        <f>IF(D64="SELL", E64-F64, F64-E64)*C64</f>
        <v>14200</v>
      </c>
      <c r="I64" s="8">
        <v>0</v>
      </c>
      <c r="J64" s="49">
        <f>(H64+I64)</f>
        <v>14200</v>
      </c>
    </row>
    <row r="65" spans="1:10" s="33" customFormat="1" ht="16.5" customHeight="1" x14ac:dyDescent="0.25">
      <c r="A65" s="74">
        <v>43675</v>
      </c>
      <c r="B65" s="36" t="s">
        <v>354</v>
      </c>
      <c r="C65" s="37">
        <f>MROUND(800000/E65,10)</f>
        <v>2420</v>
      </c>
      <c r="D65" s="37" t="s">
        <v>8</v>
      </c>
      <c r="E65" s="38">
        <v>330</v>
      </c>
      <c r="F65" s="38">
        <v>335</v>
      </c>
      <c r="G65" s="38">
        <v>0</v>
      </c>
      <c r="H65" s="13">
        <f>IF(D65="SELL", E65-F65, F65-E65)*C65</f>
        <v>12100</v>
      </c>
      <c r="I65" s="8">
        <v>0</v>
      </c>
      <c r="J65" s="49">
        <f>(H65+I65)</f>
        <v>12100</v>
      </c>
    </row>
    <row r="66" spans="1:10" s="33" customFormat="1" ht="16.5" customHeight="1" x14ac:dyDescent="0.25">
      <c r="A66" s="74">
        <v>43675</v>
      </c>
      <c r="B66" s="36" t="s">
        <v>295</v>
      </c>
      <c r="C66" s="37">
        <f t="shared" ref="C66:C67" si="65">MROUND(800000/E66,10)</f>
        <v>2050</v>
      </c>
      <c r="D66" s="37" t="s">
        <v>8</v>
      </c>
      <c r="E66" s="38">
        <v>391</v>
      </c>
      <c r="F66" s="38">
        <v>386</v>
      </c>
      <c r="G66" s="38">
        <v>0</v>
      </c>
      <c r="H66" s="13">
        <f t="shared" ref="H66:H67" si="66">IF(D66="SELL", E66-F66, F66-E66)*C66</f>
        <v>-10250</v>
      </c>
      <c r="I66" s="8">
        <v>0</v>
      </c>
      <c r="J66" s="49">
        <f t="shared" ref="J66:J67" si="67">(H66+I66)</f>
        <v>-10250</v>
      </c>
    </row>
    <row r="67" spans="1:10" s="33" customFormat="1" ht="16.5" customHeight="1" x14ac:dyDescent="0.25">
      <c r="A67" s="74">
        <v>43675</v>
      </c>
      <c r="B67" s="36" t="s">
        <v>302</v>
      </c>
      <c r="C67" s="37">
        <f t="shared" si="65"/>
        <v>1760</v>
      </c>
      <c r="D67" s="37" t="s">
        <v>8</v>
      </c>
      <c r="E67" s="38">
        <v>455</v>
      </c>
      <c r="F67" s="38">
        <v>450</v>
      </c>
      <c r="G67" s="38">
        <v>0</v>
      </c>
      <c r="H67" s="13">
        <f t="shared" si="66"/>
        <v>-8800</v>
      </c>
      <c r="I67" s="8">
        <v>0</v>
      </c>
      <c r="J67" s="49">
        <f t="shared" si="67"/>
        <v>-8800</v>
      </c>
    </row>
    <row r="68" spans="1:10" s="33" customFormat="1" ht="16.5" customHeight="1" x14ac:dyDescent="0.25">
      <c r="A68" s="74">
        <v>43672</v>
      </c>
      <c r="B68" s="36" t="s">
        <v>243</v>
      </c>
      <c r="C68" s="37">
        <f>MROUND(800000/E68,10)</f>
        <v>4490</v>
      </c>
      <c r="D68" s="37" t="s">
        <v>8</v>
      </c>
      <c r="E68" s="38">
        <v>178</v>
      </c>
      <c r="F68" s="38">
        <v>181</v>
      </c>
      <c r="G68" s="38">
        <v>0</v>
      </c>
      <c r="H68" s="13">
        <f>IF(D68="SELL", E68-F68, F68-E68)*C68</f>
        <v>13470</v>
      </c>
      <c r="I68" s="8">
        <v>0</v>
      </c>
      <c r="J68" s="49">
        <f t="shared" ref="J68" si="68">(H68+I68)</f>
        <v>13470</v>
      </c>
    </row>
    <row r="69" spans="1:10" s="33" customFormat="1" ht="16.5" customHeight="1" x14ac:dyDescent="0.25">
      <c r="A69" s="74">
        <v>43672</v>
      </c>
      <c r="B69" s="5" t="s">
        <v>290</v>
      </c>
      <c r="C69" s="37">
        <f t="shared" ref="C69:C72" si="69">MROUND(800000/E69,10)</f>
        <v>1740</v>
      </c>
      <c r="D69" s="17" t="s">
        <v>33</v>
      </c>
      <c r="E69" s="8">
        <v>459</v>
      </c>
      <c r="F69" s="8">
        <v>454</v>
      </c>
      <c r="G69" s="8">
        <v>449</v>
      </c>
      <c r="H69" s="13">
        <f t="shared" ref="H69" si="70">IF(D69="SELL", E69-F69, F69-E69)*C69</f>
        <v>8700</v>
      </c>
      <c r="I69" s="8">
        <f t="shared" ref="I69" si="71">IF(D69="SELL",IF(G69="-","0",F69-G69),IF(D69="BUY",IF(G69="-","0",G69-F69)))*C69</f>
        <v>8700</v>
      </c>
      <c r="J69" s="3">
        <f t="shared" ref="J69" si="72">SUM(H69:I69)</f>
        <v>17400</v>
      </c>
    </row>
    <row r="70" spans="1:10" s="33" customFormat="1" ht="16.5" customHeight="1" x14ac:dyDescent="0.25">
      <c r="A70" s="74">
        <v>43672</v>
      </c>
      <c r="B70" s="5" t="s">
        <v>353</v>
      </c>
      <c r="C70" s="37">
        <f t="shared" si="69"/>
        <v>510</v>
      </c>
      <c r="D70" s="17" t="s">
        <v>33</v>
      </c>
      <c r="E70" s="8">
        <v>1580</v>
      </c>
      <c r="F70" s="8">
        <v>1577</v>
      </c>
      <c r="G70" s="8">
        <v>0</v>
      </c>
      <c r="H70" s="13">
        <f t="shared" ref="H70" si="73">IF(D70="SELL", E70-F70, F70-E70)*C70</f>
        <v>1530</v>
      </c>
      <c r="I70" s="8">
        <v>0</v>
      </c>
      <c r="J70" s="3">
        <f t="shared" ref="J70" si="74">SUM(H70:I70)</f>
        <v>1530</v>
      </c>
    </row>
    <row r="71" spans="1:10" s="33" customFormat="1" ht="16.5" customHeight="1" x14ac:dyDescent="0.25">
      <c r="A71" s="74">
        <v>43671</v>
      </c>
      <c r="B71" s="36" t="s">
        <v>290</v>
      </c>
      <c r="C71" s="37">
        <f t="shared" si="69"/>
        <v>1730</v>
      </c>
      <c r="D71" s="37" t="s">
        <v>8</v>
      </c>
      <c r="E71" s="38">
        <v>462</v>
      </c>
      <c r="F71" s="38">
        <v>468</v>
      </c>
      <c r="G71" s="38">
        <v>472</v>
      </c>
      <c r="H71" s="8">
        <f t="shared" ref="H71" si="75">IF(D71="SELL", E71-F71, F71-E71)*C71</f>
        <v>10380</v>
      </c>
      <c r="I71" s="8">
        <f t="shared" ref="I71" si="76">(G71-E71)*C71</f>
        <v>17300</v>
      </c>
      <c r="J71" s="49">
        <f t="shared" ref="J71" si="77">(H71+I71)</f>
        <v>27680</v>
      </c>
    </row>
    <row r="72" spans="1:10" s="33" customFormat="1" ht="16.5" customHeight="1" x14ac:dyDescent="0.25">
      <c r="A72" s="74">
        <v>43671</v>
      </c>
      <c r="B72" s="36" t="s">
        <v>352</v>
      </c>
      <c r="C72" s="37">
        <f t="shared" si="69"/>
        <v>1450</v>
      </c>
      <c r="D72" s="37" t="s">
        <v>8</v>
      </c>
      <c r="E72" s="38">
        <v>550</v>
      </c>
      <c r="F72" s="38">
        <v>557</v>
      </c>
      <c r="G72" s="38">
        <v>0</v>
      </c>
      <c r="H72" s="8">
        <v>0</v>
      </c>
      <c r="I72" s="8">
        <v>0</v>
      </c>
      <c r="J72" s="49" t="s">
        <v>293</v>
      </c>
    </row>
    <row r="73" spans="1:10" s="33" customFormat="1" ht="16.5" customHeight="1" x14ac:dyDescent="0.25">
      <c r="A73" s="74">
        <v>43670</v>
      </c>
      <c r="B73" s="5" t="s">
        <v>351</v>
      </c>
      <c r="C73" s="37">
        <f>MROUND(800000/E73,10)</f>
        <v>3020</v>
      </c>
      <c r="D73" s="17" t="s">
        <v>33</v>
      </c>
      <c r="E73" s="8">
        <v>265</v>
      </c>
      <c r="F73" s="8">
        <v>263</v>
      </c>
      <c r="G73" s="13">
        <v>0</v>
      </c>
      <c r="H73" s="13">
        <f t="shared" ref="H73" si="78">IF(D73="SELL", E73-F73, F73-E73)*C73</f>
        <v>6040</v>
      </c>
      <c r="I73" s="13">
        <v>0</v>
      </c>
      <c r="J73" s="49">
        <f t="shared" ref="J73" si="79">SUM(H73:I73)</f>
        <v>6040</v>
      </c>
    </row>
    <row r="74" spans="1:10" s="33" customFormat="1" ht="16.5" customHeight="1" x14ac:dyDescent="0.25">
      <c r="A74" s="74">
        <v>43670</v>
      </c>
      <c r="B74" s="5" t="s">
        <v>332</v>
      </c>
      <c r="C74" s="37">
        <f t="shared" ref="C74" si="80">MROUND(800000/E74,10)</f>
        <v>3430</v>
      </c>
      <c r="D74" s="17" t="s">
        <v>33</v>
      </c>
      <c r="E74" s="8">
        <v>233</v>
      </c>
      <c r="F74" s="8">
        <v>229</v>
      </c>
      <c r="G74" s="13">
        <v>0</v>
      </c>
      <c r="H74" s="13">
        <f t="shared" ref="H74" si="81">IF(D74="SELL", E74-F74, F74-E74)*C74</f>
        <v>13720</v>
      </c>
      <c r="I74" s="13">
        <v>0</v>
      </c>
      <c r="J74" s="49">
        <f t="shared" ref="J74" si="82">SUM(H74:I74)</f>
        <v>13720</v>
      </c>
    </row>
    <row r="75" spans="1:10" s="33" customFormat="1" ht="16.5" customHeight="1" x14ac:dyDescent="0.25">
      <c r="A75" s="74">
        <v>43669</v>
      </c>
      <c r="B75" s="36" t="s">
        <v>324</v>
      </c>
      <c r="C75" s="37">
        <f>MROUND(800000/E75,10)</f>
        <v>1610</v>
      </c>
      <c r="D75" s="37" t="s">
        <v>8</v>
      </c>
      <c r="E75" s="38">
        <v>497</v>
      </c>
      <c r="F75" s="38">
        <v>503</v>
      </c>
      <c r="G75" s="38">
        <v>505.5</v>
      </c>
      <c r="H75" s="8">
        <f t="shared" ref="H75" si="83">IF(D75="SELL", E75-F75, F75-E75)*C75</f>
        <v>9660</v>
      </c>
      <c r="I75" s="8">
        <f>(G75-E75)*C75</f>
        <v>13685</v>
      </c>
      <c r="J75" s="49">
        <f>(H75+I75)</f>
        <v>23345</v>
      </c>
    </row>
    <row r="76" spans="1:10" s="33" customFormat="1" ht="16.5" customHeight="1" x14ac:dyDescent="0.25">
      <c r="A76" s="74">
        <v>43668</v>
      </c>
      <c r="B76" s="36" t="s">
        <v>189</v>
      </c>
      <c r="C76" s="37">
        <f>MROUND(800000/E76,10)</f>
        <v>1180</v>
      </c>
      <c r="D76" s="37" t="s">
        <v>8</v>
      </c>
      <c r="E76" s="38">
        <v>680</v>
      </c>
      <c r="F76" s="38">
        <v>681.5</v>
      </c>
      <c r="G76" s="38">
        <v>0</v>
      </c>
      <c r="H76" s="8">
        <f>IF(D76="SELL", E76-F76, F76-E76)*C76</f>
        <v>1770</v>
      </c>
      <c r="I76" s="8">
        <v>0</v>
      </c>
      <c r="J76" s="49">
        <f>(H76+I76)</f>
        <v>1770</v>
      </c>
    </row>
    <row r="77" spans="1:10" s="33" customFormat="1" ht="16.5" customHeight="1" x14ac:dyDescent="0.25">
      <c r="A77" s="74">
        <v>43668</v>
      </c>
      <c r="B77" s="36" t="s">
        <v>337</v>
      </c>
      <c r="C77" s="37">
        <f t="shared" ref="C77" si="84">MROUND(800000/E77,10)</f>
        <v>2270</v>
      </c>
      <c r="D77" s="37" t="s">
        <v>8</v>
      </c>
      <c r="E77" s="38">
        <v>353</v>
      </c>
      <c r="F77" s="38">
        <v>348</v>
      </c>
      <c r="G77" s="38">
        <v>0</v>
      </c>
      <c r="H77" s="8">
        <f t="shared" ref="H77" si="85">IF(D77="SELL", E77-F77, F77-E77)*C77</f>
        <v>-11350</v>
      </c>
      <c r="I77" s="8">
        <v>0</v>
      </c>
      <c r="J77" s="49">
        <f>(H77+I77)</f>
        <v>-11350</v>
      </c>
    </row>
    <row r="78" spans="1:10" s="33" customFormat="1" ht="16.5" customHeight="1" x14ac:dyDescent="0.25">
      <c r="A78" s="74">
        <v>43665</v>
      </c>
      <c r="B78" s="36" t="s">
        <v>290</v>
      </c>
      <c r="C78" s="37">
        <f t="shared" ref="C78" si="86">MROUND(800000/E78,10)</f>
        <v>1870</v>
      </c>
      <c r="D78" s="37" t="s">
        <v>8</v>
      </c>
      <c r="E78" s="38">
        <v>427</v>
      </c>
      <c r="F78" s="38">
        <v>432</v>
      </c>
      <c r="G78" s="38">
        <v>442</v>
      </c>
      <c r="H78" s="8">
        <f t="shared" ref="H78" si="87">IF(D78="SELL", E78-F78, F78-E78)*C78</f>
        <v>9350</v>
      </c>
      <c r="I78" s="8">
        <f>(G78-E78)*C78</f>
        <v>28050</v>
      </c>
      <c r="J78" s="49">
        <f>(H78+I78)</f>
        <v>37400</v>
      </c>
    </row>
    <row r="79" spans="1:10" s="33" customFormat="1" ht="16.5" customHeight="1" x14ac:dyDescent="0.25">
      <c r="A79" s="74">
        <v>43664</v>
      </c>
      <c r="B79" s="36" t="s">
        <v>345</v>
      </c>
      <c r="C79" s="37">
        <f t="shared" ref="C79:C80" si="88">MROUND(800000/E79,10)</f>
        <v>4040</v>
      </c>
      <c r="D79" s="37" t="s">
        <v>8</v>
      </c>
      <c r="E79" s="38">
        <v>198</v>
      </c>
      <c r="F79" s="38">
        <v>200</v>
      </c>
      <c r="G79" s="38">
        <v>205</v>
      </c>
      <c r="H79" s="8">
        <f t="shared" ref="H79:H80" si="89">IF(D79="SELL", E79-F79, F79-E79)*C79</f>
        <v>8080</v>
      </c>
      <c r="I79" s="8">
        <f>(G79-E79)*C79</f>
        <v>28280</v>
      </c>
      <c r="J79" s="49">
        <f>(H79+I79)</f>
        <v>36360</v>
      </c>
    </row>
    <row r="80" spans="1:10" s="33" customFormat="1" ht="16.5" customHeight="1" x14ac:dyDescent="0.25">
      <c r="A80" s="74">
        <v>43664</v>
      </c>
      <c r="B80" s="5" t="s">
        <v>344</v>
      </c>
      <c r="C80" s="37">
        <f t="shared" si="88"/>
        <v>2670</v>
      </c>
      <c r="D80" s="17" t="s">
        <v>33</v>
      </c>
      <c r="E80" s="8">
        <v>300</v>
      </c>
      <c r="F80" s="8">
        <v>305</v>
      </c>
      <c r="G80" s="13">
        <v>0</v>
      </c>
      <c r="H80" s="13">
        <f t="shared" si="89"/>
        <v>-13350</v>
      </c>
      <c r="I80" s="13">
        <v>0</v>
      </c>
      <c r="J80" s="49">
        <f t="shared" ref="J80" si="90">SUM(H80:I80)</f>
        <v>-13350</v>
      </c>
    </row>
    <row r="81" spans="1:10" s="33" customFormat="1" ht="16.5" customHeight="1" x14ac:dyDescent="0.25">
      <c r="A81" s="74">
        <v>43663</v>
      </c>
      <c r="B81" s="36" t="s">
        <v>333</v>
      </c>
      <c r="C81" s="37">
        <f t="shared" ref="C81:C82" si="91">MROUND(800000/E81,10)</f>
        <v>2130</v>
      </c>
      <c r="D81" s="37" t="s">
        <v>8</v>
      </c>
      <c r="E81" s="38">
        <v>375</v>
      </c>
      <c r="F81" s="38">
        <v>370</v>
      </c>
      <c r="G81" s="38">
        <v>0</v>
      </c>
      <c r="H81" s="8">
        <f t="shared" ref="H81" si="92">IF(D81="SELL", E81-F81, F81-E81)*C81</f>
        <v>-10650</v>
      </c>
      <c r="I81" s="8">
        <v>0</v>
      </c>
      <c r="J81" s="49">
        <f t="shared" ref="J81" si="93">(H81+I81)</f>
        <v>-10650</v>
      </c>
    </row>
    <row r="82" spans="1:10" s="33" customFormat="1" ht="16.5" customHeight="1" x14ac:dyDescent="0.25">
      <c r="A82" s="74">
        <v>43663</v>
      </c>
      <c r="B82" s="36" t="s">
        <v>335</v>
      </c>
      <c r="C82" s="37">
        <f t="shared" si="91"/>
        <v>1520</v>
      </c>
      <c r="D82" s="37" t="s">
        <v>8</v>
      </c>
      <c r="E82" s="38">
        <v>525</v>
      </c>
      <c r="F82" s="38">
        <v>529</v>
      </c>
      <c r="G82" s="38">
        <v>0</v>
      </c>
      <c r="H82" s="8">
        <f t="shared" ref="H82" si="94">IF(D82="SELL", E82-F82, F82-E82)*C82</f>
        <v>6080</v>
      </c>
      <c r="I82" s="8">
        <v>0</v>
      </c>
      <c r="J82" s="49">
        <f t="shared" ref="J82" si="95">(H82+I82)</f>
        <v>6080</v>
      </c>
    </row>
    <row r="83" spans="1:10" ht="15.75" customHeight="1" x14ac:dyDescent="0.25">
      <c r="A83" s="74">
        <v>43662</v>
      </c>
      <c r="B83" s="36" t="s">
        <v>340</v>
      </c>
      <c r="C83" s="37">
        <f t="shared" ref="C83:C85" si="96">MROUND(800000/E83,10)</f>
        <v>700</v>
      </c>
      <c r="D83" s="37" t="s">
        <v>8</v>
      </c>
      <c r="E83" s="38">
        <v>1140</v>
      </c>
      <c r="F83" s="38">
        <v>1125</v>
      </c>
      <c r="G83" s="38">
        <v>0</v>
      </c>
      <c r="H83" s="8">
        <f t="shared" ref="H83:H85" si="97">IF(D83="SELL", E83-F83, F83-E83)*C83</f>
        <v>-10500</v>
      </c>
      <c r="I83" s="8">
        <v>0</v>
      </c>
      <c r="J83" s="49">
        <f t="shared" ref="J83:J85" si="98">(H83+I83)</f>
        <v>-10500</v>
      </c>
    </row>
    <row r="84" spans="1:10" s="33" customFormat="1" ht="15.75" customHeight="1" x14ac:dyDescent="0.25">
      <c r="A84" s="74">
        <v>43662</v>
      </c>
      <c r="B84" s="36" t="s">
        <v>298</v>
      </c>
      <c r="C84" s="37">
        <f t="shared" si="96"/>
        <v>2150</v>
      </c>
      <c r="D84" s="37" t="s">
        <v>8</v>
      </c>
      <c r="E84" s="38">
        <v>372.5</v>
      </c>
      <c r="F84" s="38">
        <v>374</v>
      </c>
      <c r="G84" s="38">
        <v>0</v>
      </c>
      <c r="H84" s="8">
        <f t="shared" si="97"/>
        <v>3225</v>
      </c>
      <c r="I84" s="8">
        <v>0</v>
      </c>
      <c r="J84" s="49">
        <f t="shared" si="98"/>
        <v>3225</v>
      </c>
    </row>
    <row r="85" spans="1:10" s="33" customFormat="1" ht="15.75" customHeight="1" x14ac:dyDescent="0.25">
      <c r="A85" s="74">
        <v>43662</v>
      </c>
      <c r="B85" s="36" t="s">
        <v>341</v>
      </c>
      <c r="C85" s="37">
        <f t="shared" si="96"/>
        <v>3510</v>
      </c>
      <c r="D85" s="37" t="s">
        <v>8</v>
      </c>
      <c r="E85" s="38">
        <v>228</v>
      </c>
      <c r="F85" s="38">
        <v>233</v>
      </c>
      <c r="G85" s="38">
        <v>0</v>
      </c>
      <c r="H85" s="8">
        <f t="shared" si="97"/>
        <v>17550</v>
      </c>
      <c r="I85" s="8">
        <v>0</v>
      </c>
      <c r="J85" s="49">
        <f t="shared" si="98"/>
        <v>17550</v>
      </c>
    </row>
    <row r="86" spans="1:10" s="33" customFormat="1" ht="15.75" customHeight="1" x14ac:dyDescent="0.25">
      <c r="A86" s="74">
        <v>43661</v>
      </c>
      <c r="B86" s="36" t="s">
        <v>171</v>
      </c>
      <c r="C86" s="37">
        <f t="shared" ref="C86" si="99">MROUND(800000/E86,10)</f>
        <v>1370</v>
      </c>
      <c r="D86" s="37" t="s">
        <v>8</v>
      </c>
      <c r="E86" s="38">
        <v>582</v>
      </c>
      <c r="F86" s="38">
        <v>589</v>
      </c>
      <c r="G86" s="38">
        <v>0</v>
      </c>
      <c r="H86" s="8">
        <f t="shared" ref="H86" si="100">IF(D86="SELL", E86-F86, F86-E86)*C86</f>
        <v>9590</v>
      </c>
      <c r="I86" s="8">
        <v>0</v>
      </c>
      <c r="J86" s="49">
        <f>(H86+I86)</f>
        <v>9590</v>
      </c>
    </row>
    <row r="87" spans="1:10" s="33" customFormat="1" ht="15.75" customHeight="1" x14ac:dyDescent="0.25">
      <c r="A87" s="74">
        <v>43658</v>
      </c>
      <c r="B87" s="36" t="s">
        <v>339</v>
      </c>
      <c r="C87" s="37">
        <f t="shared" ref="C87" si="101">MROUND(800000/E87,10)</f>
        <v>1940</v>
      </c>
      <c r="D87" s="37" t="s">
        <v>8</v>
      </c>
      <c r="E87" s="38">
        <v>412</v>
      </c>
      <c r="F87" s="38">
        <v>418</v>
      </c>
      <c r="G87" s="38">
        <v>426</v>
      </c>
      <c r="H87" s="8">
        <f t="shared" ref="H87" si="102">IF(D87="SELL", E87-F87, F87-E87)*C87</f>
        <v>11640</v>
      </c>
      <c r="I87" s="8">
        <f>(G87-E87)*C87</f>
        <v>27160</v>
      </c>
      <c r="J87" s="49">
        <f>(H87+I87)</f>
        <v>38800</v>
      </c>
    </row>
    <row r="88" spans="1:10" s="33" customFormat="1" ht="15.75" customHeight="1" x14ac:dyDescent="0.25">
      <c r="A88" s="74">
        <v>43657</v>
      </c>
      <c r="B88" s="36" t="s">
        <v>338</v>
      </c>
      <c r="C88" s="37">
        <f>MROUND(800000/E88,10)</f>
        <v>1300</v>
      </c>
      <c r="D88" s="37" t="s">
        <v>8</v>
      </c>
      <c r="E88" s="38">
        <v>615</v>
      </c>
      <c r="F88" s="38">
        <v>620</v>
      </c>
      <c r="G88" s="38">
        <v>0</v>
      </c>
      <c r="H88" s="8">
        <f t="shared" ref="H88" si="103">IF(D88="SELL", E88-F88, F88-E88)*C88</f>
        <v>6500</v>
      </c>
      <c r="I88" s="8">
        <v>0</v>
      </c>
      <c r="J88" s="49">
        <f t="shared" ref="J88" si="104">(H88+I88)</f>
        <v>6500</v>
      </c>
    </row>
    <row r="89" spans="1:10" s="33" customFormat="1" ht="15.75" customHeight="1" x14ac:dyDescent="0.25">
      <c r="A89" s="74">
        <v>43657</v>
      </c>
      <c r="B89" s="36" t="s">
        <v>337</v>
      </c>
      <c r="C89" s="37">
        <f t="shared" ref="C89" si="105">MROUND(800000/E89,10)</f>
        <v>2120</v>
      </c>
      <c r="D89" s="37" t="s">
        <v>8</v>
      </c>
      <c r="E89" s="38">
        <v>378</v>
      </c>
      <c r="F89" s="38">
        <v>383</v>
      </c>
      <c r="G89" s="38">
        <v>0</v>
      </c>
      <c r="H89" s="8">
        <v>0</v>
      </c>
      <c r="I89" s="8">
        <v>0</v>
      </c>
      <c r="J89" s="49" t="s">
        <v>293</v>
      </c>
    </row>
    <row r="90" spans="1:10" s="33" customFormat="1" ht="15.75" customHeight="1" x14ac:dyDescent="0.25">
      <c r="A90" s="74">
        <v>43656</v>
      </c>
      <c r="B90" s="36" t="s">
        <v>274</v>
      </c>
      <c r="C90" s="37">
        <f t="shared" ref="C90:C91" si="106">MROUND(800000/E90,10)</f>
        <v>1440</v>
      </c>
      <c r="D90" s="37" t="s">
        <v>8</v>
      </c>
      <c r="E90" s="38">
        <v>555</v>
      </c>
      <c r="F90" s="38">
        <v>558</v>
      </c>
      <c r="G90" s="38">
        <v>0</v>
      </c>
      <c r="H90" s="8">
        <f t="shared" ref="H90:H91" si="107">IF(D90="SELL", E90-F90, F90-E90)*C90</f>
        <v>4320</v>
      </c>
      <c r="I90" s="8">
        <v>0</v>
      </c>
      <c r="J90" s="49">
        <f t="shared" ref="J90:J91" si="108">(H90+I90)</f>
        <v>4320</v>
      </c>
    </row>
    <row r="91" spans="1:10" s="33" customFormat="1" ht="15.75" customHeight="1" x14ac:dyDescent="0.25">
      <c r="A91" s="74">
        <v>43656</v>
      </c>
      <c r="B91" s="36" t="s">
        <v>335</v>
      </c>
      <c r="C91" s="37">
        <f t="shared" si="106"/>
        <v>1490</v>
      </c>
      <c r="D91" s="37" t="s">
        <v>8</v>
      </c>
      <c r="E91" s="38">
        <v>538</v>
      </c>
      <c r="F91" s="38">
        <v>531</v>
      </c>
      <c r="G91" s="38">
        <v>0</v>
      </c>
      <c r="H91" s="8">
        <f t="shared" si="107"/>
        <v>-10430</v>
      </c>
      <c r="I91" s="8">
        <v>0</v>
      </c>
      <c r="J91" s="49">
        <f t="shared" si="108"/>
        <v>-10430</v>
      </c>
    </row>
    <row r="92" spans="1:10" s="33" customFormat="1" ht="15.75" customHeight="1" x14ac:dyDescent="0.25">
      <c r="A92" s="74">
        <v>43655</v>
      </c>
      <c r="B92" s="36" t="s">
        <v>321</v>
      </c>
      <c r="C92" s="37">
        <f t="shared" ref="C92" si="109">MROUND(800000/E92,10)</f>
        <v>4320</v>
      </c>
      <c r="D92" s="37" t="s">
        <v>8</v>
      </c>
      <c r="E92" s="38">
        <v>185</v>
      </c>
      <c r="F92" s="38">
        <v>187</v>
      </c>
      <c r="G92" s="38">
        <v>0</v>
      </c>
      <c r="H92" s="8">
        <f t="shared" ref="H92" si="110">IF(D92="SELL", E92-F92, F92-E92)*C92</f>
        <v>8640</v>
      </c>
      <c r="I92" s="8">
        <v>0</v>
      </c>
      <c r="J92" s="49">
        <f t="shared" ref="J92" si="111">(H92+I92)</f>
        <v>8640</v>
      </c>
    </row>
    <row r="93" spans="1:10" s="33" customFormat="1" ht="15.75" customHeight="1" x14ac:dyDescent="0.25">
      <c r="A93" s="74">
        <v>43654</v>
      </c>
      <c r="B93" s="36" t="s">
        <v>332</v>
      </c>
      <c r="C93" s="37">
        <f t="shared" ref="C93:C95" si="112">MROUND(800000/E93,10)</f>
        <v>3510</v>
      </c>
      <c r="D93" s="37" t="s">
        <v>8</v>
      </c>
      <c r="E93" s="38">
        <v>228</v>
      </c>
      <c r="F93" s="38">
        <v>224</v>
      </c>
      <c r="G93" s="38">
        <v>0</v>
      </c>
      <c r="H93" s="8">
        <f t="shared" ref="H93" si="113">IF(D93="SELL", E93-F93, F93-E93)*C93</f>
        <v>-14040</v>
      </c>
      <c r="I93" s="8">
        <v>0</v>
      </c>
      <c r="J93" s="49">
        <f t="shared" ref="J93" si="114">(H93+I93)</f>
        <v>-14040</v>
      </c>
    </row>
    <row r="94" spans="1:10" s="33" customFormat="1" ht="15.75" customHeight="1" x14ac:dyDescent="0.25">
      <c r="A94" s="74">
        <v>43654</v>
      </c>
      <c r="B94" s="36" t="s">
        <v>333</v>
      </c>
      <c r="C94" s="37">
        <f t="shared" si="112"/>
        <v>2130</v>
      </c>
      <c r="D94" s="37" t="s">
        <v>8</v>
      </c>
      <c r="E94" s="38">
        <v>375</v>
      </c>
      <c r="F94" s="38">
        <v>380</v>
      </c>
      <c r="G94" s="38">
        <v>0</v>
      </c>
      <c r="H94" s="8">
        <v>0</v>
      </c>
      <c r="I94" s="8">
        <v>0</v>
      </c>
      <c r="J94" s="49" t="s">
        <v>293</v>
      </c>
    </row>
    <row r="95" spans="1:10" s="33" customFormat="1" ht="15.75" customHeight="1" x14ac:dyDescent="0.25">
      <c r="A95" s="74">
        <v>43654</v>
      </c>
      <c r="B95" s="36" t="s">
        <v>12</v>
      </c>
      <c r="C95" s="37">
        <f t="shared" si="112"/>
        <v>820</v>
      </c>
      <c r="D95" s="37" t="s">
        <v>8</v>
      </c>
      <c r="E95" s="38">
        <v>970</v>
      </c>
      <c r="F95" s="38">
        <v>980</v>
      </c>
      <c r="G95" s="38">
        <v>0</v>
      </c>
      <c r="H95" s="8">
        <v>0</v>
      </c>
      <c r="I95" s="8">
        <v>0</v>
      </c>
      <c r="J95" s="49" t="s">
        <v>293</v>
      </c>
    </row>
    <row r="96" spans="1:10" s="33" customFormat="1" ht="15.75" customHeight="1" x14ac:dyDescent="0.25">
      <c r="A96" s="74">
        <v>43651</v>
      </c>
      <c r="B96" s="36" t="s">
        <v>317</v>
      </c>
      <c r="C96" s="37">
        <f t="shared" ref="C96:C97" si="115">MROUND(800000/E96,10)</f>
        <v>2620</v>
      </c>
      <c r="D96" s="37" t="s">
        <v>8</v>
      </c>
      <c r="E96" s="38">
        <v>305</v>
      </c>
      <c r="F96" s="38">
        <v>310</v>
      </c>
      <c r="G96" s="38">
        <v>0</v>
      </c>
      <c r="H96" s="8">
        <v>0</v>
      </c>
      <c r="I96" s="8">
        <v>0</v>
      </c>
      <c r="J96" s="49" t="s">
        <v>293</v>
      </c>
    </row>
    <row r="97" spans="1:10" s="33" customFormat="1" ht="15.75" customHeight="1" x14ac:dyDescent="0.25">
      <c r="A97" s="74">
        <v>43651</v>
      </c>
      <c r="B97" s="36" t="s">
        <v>175</v>
      </c>
      <c r="C97" s="37">
        <f t="shared" si="115"/>
        <v>1100</v>
      </c>
      <c r="D97" s="37" t="s">
        <v>8</v>
      </c>
      <c r="E97" s="38">
        <v>728</v>
      </c>
      <c r="F97" s="38">
        <v>732</v>
      </c>
      <c r="G97" s="38">
        <v>0</v>
      </c>
      <c r="H97" s="8">
        <f t="shared" ref="H97" si="116">IF(D97="SELL", E97-F97, F97-E97)*C97</f>
        <v>4400</v>
      </c>
      <c r="I97" s="8">
        <v>0</v>
      </c>
      <c r="J97" s="49">
        <f t="shared" ref="J97" si="117">(H97+I97)</f>
        <v>4400</v>
      </c>
    </row>
    <row r="98" spans="1:10" s="33" customFormat="1" ht="15.75" customHeight="1" x14ac:dyDescent="0.25">
      <c r="A98" s="74">
        <v>43650</v>
      </c>
      <c r="B98" s="36" t="s">
        <v>295</v>
      </c>
      <c r="C98" s="37">
        <f t="shared" ref="C98:C99" si="118">MROUND(800000/E98,10)</f>
        <v>2040</v>
      </c>
      <c r="D98" s="37" t="s">
        <v>8</v>
      </c>
      <c r="E98" s="38">
        <v>393</v>
      </c>
      <c r="F98" s="38">
        <v>398</v>
      </c>
      <c r="G98" s="38">
        <v>0</v>
      </c>
      <c r="H98" s="8">
        <v>0</v>
      </c>
      <c r="I98" s="8">
        <v>0</v>
      </c>
      <c r="J98" s="49" t="s">
        <v>293</v>
      </c>
    </row>
    <row r="99" spans="1:10" s="33" customFormat="1" ht="15.75" customHeight="1" x14ac:dyDescent="0.25">
      <c r="A99" s="74">
        <v>43650</v>
      </c>
      <c r="B99" s="36" t="s">
        <v>328</v>
      </c>
      <c r="C99" s="37">
        <f t="shared" si="118"/>
        <v>9580</v>
      </c>
      <c r="D99" s="37" t="s">
        <v>8</v>
      </c>
      <c r="E99" s="38">
        <v>83.5</v>
      </c>
      <c r="F99" s="38">
        <v>85</v>
      </c>
      <c r="G99" s="38">
        <v>0</v>
      </c>
      <c r="H99" s="8">
        <v>0</v>
      </c>
      <c r="I99" s="8">
        <v>0</v>
      </c>
      <c r="J99" s="49" t="s">
        <v>293</v>
      </c>
    </row>
    <row r="100" spans="1:10" s="33" customFormat="1" ht="15.75" customHeight="1" x14ac:dyDescent="0.25">
      <c r="A100" s="74">
        <v>43649</v>
      </c>
      <c r="B100" s="36" t="s">
        <v>327</v>
      </c>
      <c r="C100" s="37">
        <f t="shared" ref="C100" si="119">MROUND(800000/E100,10)</f>
        <v>2660</v>
      </c>
      <c r="D100" s="37" t="s">
        <v>8</v>
      </c>
      <c r="E100" s="38">
        <v>301</v>
      </c>
      <c r="F100" s="38">
        <v>306</v>
      </c>
      <c r="G100" s="38">
        <v>0</v>
      </c>
      <c r="H100" s="8">
        <f t="shared" ref="H100" si="120">IF(D100="SELL", E100-F100, F100-E100)*C100</f>
        <v>13300</v>
      </c>
      <c r="I100" s="8">
        <v>0</v>
      </c>
      <c r="J100" s="49">
        <f>(H100+I100)</f>
        <v>13300</v>
      </c>
    </row>
    <row r="101" spans="1:10" s="33" customFormat="1" ht="15.75" customHeight="1" x14ac:dyDescent="0.25">
      <c r="A101" s="74">
        <v>43648</v>
      </c>
      <c r="B101" s="36" t="s">
        <v>225</v>
      </c>
      <c r="C101" s="37">
        <f t="shared" ref="C101" si="121">MROUND(800000/E101,10)</f>
        <v>12400</v>
      </c>
      <c r="D101" s="37" t="s">
        <v>8</v>
      </c>
      <c r="E101" s="38">
        <v>64.5</v>
      </c>
      <c r="F101" s="38">
        <v>66.5</v>
      </c>
      <c r="G101" s="38">
        <v>68</v>
      </c>
      <c r="H101" s="8">
        <f t="shared" ref="H101" si="122">IF(D101="SELL", E101-F101, F101-E101)*C101</f>
        <v>24800</v>
      </c>
      <c r="I101" s="8">
        <f>(G101-E101)*C101</f>
        <v>43400</v>
      </c>
      <c r="J101" s="49">
        <f>(H101+I101)</f>
        <v>68200</v>
      </c>
    </row>
    <row r="102" spans="1:10" s="33" customFormat="1" ht="15.75" customHeight="1" x14ac:dyDescent="0.25">
      <c r="A102" s="74">
        <v>43647</v>
      </c>
      <c r="B102" s="36" t="s">
        <v>324</v>
      </c>
      <c r="C102" s="37">
        <f t="shared" ref="C102" si="123">MROUND(800000/E102,10)</f>
        <v>1480</v>
      </c>
      <c r="D102" s="37" t="s">
        <v>8</v>
      </c>
      <c r="E102" s="38">
        <v>540</v>
      </c>
      <c r="F102" s="38">
        <v>547</v>
      </c>
      <c r="G102" s="38">
        <v>557</v>
      </c>
      <c r="H102" s="8">
        <f t="shared" ref="H102" si="124">IF(D102="SELL", E102-F102, F102-E102)*C102</f>
        <v>10360</v>
      </c>
      <c r="I102" s="8">
        <f>(G102-E102)*C102</f>
        <v>25160</v>
      </c>
      <c r="J102" s="49">
        <f>(H102+I102)</f>
        <v>35520</v>
      </c>
    </row>
    <row r="103" spans="1:10" s="33" customFormat="1" ht="15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1:10" s="33" customFormat="1" ht="15.75" customHeight="1" x14ac:dyDescent="0.25">
      <c r="A104" s="74">
        <v>43644</v>
      </c>
      <c r="B104" s="36" t="s">
        <v>321</v>
      </c>
      <c r="C104" s="37">
        <f t="shared" ref="C104:C105" si="125">MROUND(800000/E104,10)</f>
        <v>4020</v>
      </c>
      <c r="D104" s="37" t="s">
        <v>8</v>
      </c>
      <c r="E104" s="38">
        <v>199</v>
      </c>
      <c r="F104" s="38">
        <v>200</v>
      </c>
      <c r="G104" s="38">
        <v>0</v>
      </c>
      <c r="H104" s="8">
        <f t="shared" ref="H104:H105" si="126">IF(D104="SELL", E104-F104, F104-E104)*C104</f>
        <v>4020</v>
      </c>
      <c r="I104" s="8">
        <f t="shared" ref="I104:I105" si="127">IF(D104="SELL",IF(G104="-","0",F104-G104),IF(D104="BUY",IF(G104="-","0",G104-F104)))*C104</f>
        <v>0</v>
      </c>
      <c r="J104" s="77">
        <f t="shared" ref="J104:J105" si="128">SUM(H104:I104)</f>
        <v>4020</v>
      </c>
    </row>
    <row r="105" spans="1:10" s="33" customFormat="1" ht="15.75" customHeight="1" x14ac:dyDescent="0.25">
      <c r="A105" s="74">
        <v>43644</v>
      </c>
      <c r="B105" s="36" t="s">
        <v>320</v>
      </c>
      <c r="C105" s="37">
        <f t="shared" si="125"/>
        <v>1360</v>
      </c>
      <c r="D105" s="37" t="s">
        <v>8</v>
      </c>
      <c r="E105" s="38">
        <v>589</v>
      </c>
      <c r="F105" s="38">
        <v>582</v>
      </c>
      <c r="G105" s="38">
        <v>0</v>
      </c>
      <c r="H105" s="8">
        <f t="shared" si="126"/>
        <v>-9520</v>
      </c>
      <c r="I105" s="8">
        <f t="shared" si="127"/>
        <v>0</v>
      </c>
      <c r="J105" s="77">
        <f t="shared" si="128"/>
        <v>-9520</v>
      </c>
    </row>
    <row r="106" spans="1:10" s="33" customFormat="1" ht="15.75" customHeight="1" x14ac:dyDescent="0.25">
      <c r="A106" s="74">
        <v>43643</v>
      </c>
      <c r="B106" s="36" t="s">
        <v>152</v>
      </c>
      <c r="C106" s="37">
        <f>MROUND(800000/E106,10)</f>
        <v>2540</v>
      </c>
      <c r="D106" s="37" t="s">
        <v>8</v>
      </c>
      <c r="E106" s="38">
        <v>315</v>
      </c>
      <c r="F106" s="38">
        <v>310</v>
      </c>
      <c r="G106" s="38">
        <v>0</v>
      </c>
      <c r="H106" s="8">
        <f t="shared" ref="H106:H107" si="129">IF(D106="SELL", E106-F106, F106-E106)*C106</f>
        <v>-12700</v>
      </c>
      <c r="I106" s="8">
        <f t="shared" ref="I106:I107" si="130">IF(D106="SELL",IF(G106="-","0",F106-G106),IF(D106="BUY",IF(G106="-","0",G106-F106)))*C106</f>
        <v>0</v>
      </c>
      <c r="J106" s="77">
        <f t="shared" ref="J106:J107" si="131">SUM(H106:I106)</f>
        <v>-12700</v>
      </c>
    </row>
    <row r="107" spans="1:10" s="33" customFormat="1" ht="15.75" customHeight="1" x14ac:dyDescent="0.25">
      <c r="A107" s="74">
        <v>43643</v>
      </c>
      <c r="B107" s="36" t="s">
        <v>12</v>
      </c>
      <c r="C107" s="37">
        <f>MROUND(800000/E107,10)</f>
        <v>820</v>
      </c>
      <c r="D107" s="37" t="s">
        <v>8</v>
      </c>
      <c r="E107" s="38">
        <v>976</v>
      </c>
      <c r="F107" s="38">
        <v>986</v>
      </c>
      <c r="G107" s="38">
        <v>0</v>
      </c>
      <c r="H107" s="8">
        <f t="shared" si="129"/>
        <v>8200</v>
      </c>
      <c r="I107" s="8">
        <f t="shared" si="130"/>
        <v>0</v>
      </c>
      <c r="J107" s="77">
        <f t="shared" si="131"/>
        <v>8200</v>
      </c>
    </row>
    <row r="108" spans="1:10" s="33" customFormat="1" ht="15.75" customHeight="1" x14ac:dyDescent="0.25">
      <c r="A108" s="74">
        <v>43642</v>
      </c>
      <c r="B108" s="36" t="s">
        <v>318</v>
      </c>
      <c r="C108" s="37">
        <f>MROUND(800000/E108,10)</f>
        <v>3300</v>
      </c>
      <c r="D108" s="37" t="s">
        <v>8</v>
      </c>
      <c r="E108" s="38">
        <v>242.5</v>
      </c>
      <c r="F108" s="38">
        <v>246</v>
      </c>
      <c r="G108" s="38">
        <v>0</v>
      </c>
      <c r="H108" s="8">
        <f t="shared" ref="H108" si="132">IF(D108="SELL", E108-F108, F108-E108)*C108</f>
        <v>11550</v>
      </c>
      <c r="I108" s="8">
        <f t="shared" ref="I108" si="133">IF(D108="SELL",IF(G108="-","0",F108-G108),IF(D108="BUY",IF(G108="-","0",G108-F108)))*C108</f>
        <v>0</v>
      </c>
      <c r="J108" s="77">
        <f t="shared" ref="J108" si="134">SUM(H108:I108)</f>
        <v>11550</v>
      </c>
    </row>
    <row r="109" spans="1:10" s="33" customFormat="1" ht="15.75" customHeight="1" x14ac:dyDescent="0.25">
      <c r="A109" s="74">
        <v>43641</v>
      </c>
      <c r="B109" s="36" t="s">
        <v>256</v>
      </c>
      <c r="C109" s="37">
        <f>MROUND(800000/E109,10)</f>
        <v>2610</v>
      </c>
      <c r="D109" s="37" t="s">
        <v>8</v>
      </c>
      <c r="E109" s="38">
        <v>306</v>
      </c>
      <c r="F109" s="38">
        <v>310.5</v>
      </c>
      <c r="G109" s="38">
        <v>0</v>
      </c>
      <c r="H109" s="8">
        <f t="shared" ref="H109" si="135">IF(D109="SELL", E109-F109, F109-E109)*C109</f>
        <v>11745</v>
      </c>
      <c r="I109" s="8">
        <f t="shared" ref="I109" si="136">IF(D109="SELL",IF(G109="-","0",F109-G109),IF(D109="BUY",IF(G109="-","0",G109-F109)))*C109</f>
        <v>0</v>
      </c>
      <c r="J109" s="77">
        <f t="shared" ref="J109" si="137">SUM(H109:I109)</f>
        <v>11745</v>
      </c>
    </row>
    <row r="110" spans="1:10" s="33" customFormat="1" ht="15.75" customHeight="1" x14ac:dyDescent="0.25">
      <c r="A110" s="74">
        <v>43640</v>
      </c>
      <c r="B110" s="36" t="s">
        <v>169</v>
      </c>
      <c r="C110" s="37">
        <f>MROUND(800000/E110,10)</f>
        <v>2190</v>
      </c>
      <c r="D110" s="37" t="s">
        <v>8</v>
      </c>
      <c r="E110" s="38">
        <v>365</v>
      </c>
      <c r="F110" s="38">
        <v>370</v>
      </c>
      <c r="G110" s="38">
        <v>0</v>
      </c>
      <c r="H110" s="8">
        <f t="shared" ref="H110" si="138">IF(D110="SELL", E110-F110, F110-E110)*C110</f>
        <v>10950</v>
      </c>
      <c r="I110" s="8">
        <f t="shared" ref="I110" si="139">IF(D110="SELL",IF(G110="-","0",F110-G110),IF(D110="BUY",IF(G110="-","0",G110-F110)))*C110</f>
        <v>0</v>
      </c>
      <c r="J110" s="77">
        <f t="shared" ref="J110" si="140">SUM(H110:I110)</f>
        <v>10950</v>
      </c>
    </row>
    <row r="111" spans="1:10" s="33" customFormat="1" ht="15.75" customHeight="1" x14ac:dyDescent="0.25">
      <c r="A111" s="74">
        <v>43637</v>
      </c>
      <c r="B111" s="36" t="s">
        <v>310</v>
      </c>
      <c r="C111" s="37">
        <f t="shared" ref="C111:C128" si="141">MROUND(800000/E111,10)</f>
        <v>3790</v>
      </c>
      <c r="D111" s="37" t="s">
        <v>8</v>
      </c>
      <c r="E111" s="38">
        <v>211</v>
      </c>
      <c r="F111" s="38">
        <v>215</v>
      </c>
      <c r="G111" s="38">
        <v>0</v>
      </c>
      <c r="H111" s="8">
        <f t="shared" ref="H111" si="142">IF(D111="SELL", E111-F111, F111-E111)*C111</f>
        <v>15160</v>
      </c>
      <c r="I111" s="8">
        <f t="shared" ref="I111" si="143">IF(D111="SELL",IF(G111="-","0",F111-G111),IF(D111="BUY",IF(G111="-","0",G111-F111)))*C111</f>
        <v>0</v>
      </c>
      <c r="J111" s="77">
        <f t="shared" ref="J111" si="144">SUM(H111:I111)</f>
        <v>15160</v>
      </c>
    </row>
    <row r="112" spans="1:10" s="33" customFormat="1" ht="15.75" customHeight="1" x14ac:dyDescent="0.25">
      <c r="A112" s="74">
        <v>43636</v>
      </c>
      <c r="B112" s="36" t="s">
        <v>306</v>
      </c>
      <c r="C112" s="37">
        <f t="shared" si="141"/>
        <v>5560</v>
      </c>
      <c r="D112" s="37" t="s">
        <v>8</v>
      </c>
      <c r="E112" s="38">
        <v>144</v>
      </c>
      <c r="F112" s="38">
        <v>147</v>
      </c>
      <c r="G112" s="38">
        <v>0</v>
      </c>
      <c r="H112" s="8">
        <f t="shared" ref="H112" si="145">IF(D112="SELL", E112-F112, F112-E112)*C112</f>
        <v>16680</v>
      </c>
      <c r="I112" s="8">
        <f t="shared" ref="I112" si="146">IF(D112="SELL",IF(G112="-","0",F112-G112),IF(D112="BUY",IF(G112="-","0",G112-F112)))*C112</f>
        <v>0</v>
      </c>
      <c r="J112" s="77">
        <f t="shared" ref="J112" si="147">SUM(H112:I112)</f>
        <v>16680</v>
      </c>
    </row>
    <row r="113" spans="1:10" s="33" customFormat="1" ht="15.75" customHeight="1" x14ac:dyDescent="0.25">
      <c r="A113" s="74">
        <v>43636</v>
      </c>
      <c r="B113" s="36" t="s">
        <v>305</v>
      </c>
      <c r="C113" s="37">
        <f t="shared" si="141"/>
        <v>1760</v>
      </c>
      <c r="D113" s="37" t="s">
        <v>8</v>
      </c>
      <c r="E113" s="38">
        <v>455</v>
      </c>
      <c r="F113" s="38">
        <v>450</v>
      </c>
      <c r="G113" s="38">
        <v>0</v>
      </c>
      <c r="H113" s="38">
        <f t="shared" ref="H113" si="148">(F113-E113)*C113</f>
        <v>-8800</v>
      </c>
      <c r="I113" s="38">
        <v>0</v>
      </c>
      <c r="J113" s="77">
        <f t="shared" ref="J113" si="149">+I113+H113</f>
        <v>-8800</v>
      </c>
    </row>
    <row r="114" spans="1:10" s="33" customFormat="1" ht="15.75" customHeight="1" x14ac:dyDescent="0.25">
      <c r="A114" s="74">
        <v>43635</v>
      </c>
      <c r="B114" s="36" t="s">
        <v>244</v>
      </c>
      <c r="C114" s="37">
        <f t="shared" si="141"/>
        <v>1970</v>
      </c>
      <c r="D114" s="37" t="s">
        <v>8</v>
      </c>
      <c r="E114" s="38">
        <v>407</v>
      </c>
      <c r="F114" s="38">
        <v>401</v>
      </c>
      <c r="G114" s="38">
        <v>0</v>
      </c>
      <c r="H114" s="38">
        <f t="shared" ref="H114" si="150">(F114-E114)*C114</f>
        <v>-11820</v>
      </c>
      <c r="I114" s="38">
        <v>0</v>
      </c>
      <c r="J114" s="77">
        <f t="shared" ref="J114" si="151">+I114+H114</f>
        <v>-11820</v>
      </c>
    </row>
    <row r="115" spans="1:10" s="33" customFormat="1" ht="15.75" customHeight="1" x14ac:dyDescent="0.25">
      <c r="A115" s="74">
        <v>43635</v>
      </c>
      <c r="B115" s="36" t="s">
        <v>303</v>
      </c>
      <c r="C115" s="37">
        <f t="shared" si="141"/>
        <v>2050</v>
      </c>
      <c r="D115" s="37" t="s">
        <v>8</v>
      </c>
      <c r="E115" s="38">
        <v>391</v>
      </c>
      <c r="F115" s="38">
        <v>396</v>
      </c>
      <c r="G115" s="38">
        <v>404</v>
      </c>
      <c r="H115" s="8">
        <f t="shared" ref="H115" si="152">IF(D115="SELL", E115-F115, F115-E115)*C115</f>
        <v>10250</v>
      </c>
      <c r="I115" s="8">
        <f t="shared" ref="I115" si="153">IF(D115="SELL",IF(G115="-","0",F115-G115),IF(D115="BUY",IF(G115="-","0",G115-F115)))*C115</f>
        <v>0</v>
      </c>
      <c r="J115" s="77">
        <f t="shared" ref="J115" si="154">SUM(H115:I115)</f>
        <v>10250</v>
      </c>
    </row>
    <row r="116" spans="1:10" s="33" customFormat="1" ht="15.75" customHeight="1" x14ac:dyDescent="0.25">
      <c r="A116" s="74">
        <v>43634</v>
      </c>
      <c r="B116" s="36" t="s">
        <v>290</v>
      </c>
      <c r="C116" s="37">
        <f t="shared" si="141"/>
        <v>1710</v>
      </c>
      <c r="D116" s="37" t="s">
        <v>8</v>
      </c>
      <c r="E116" s="38">
        <v>468</v>
      </c>
      <c r="F116" s="38">
        <v>473.5</v>
      </c>
      <c r="G116" s="38">
        <v>0</v>
      </c>
      <c r="H116" s="38">
        <f t="shared" ref="H116" si="155">(F116-E116)*C116</f>
        <v>9405</v>
      </c>
      <c r="I116" s="38">
        <v>0</v>
      </c>
      <c r="J116" s="77">
        <f t="shared" ref="J116" si="156">+I116+H116</f>
        <v>9405</v>
      </c>
    </row>
    <row r="117" spans="1:10" s="33" customFormat="1" ht="15.75" customHeight="1" x14ac:dyDescent="0.25">
      <c r="A117" s="74">
        <v>43633</v>
      </c>
      <c r="B117" s="36" t="s">
        <v>295</v>
      </c>
      <c r="C117" s="37">
        <f t="shared" si="141"/>
        <v>2370</v>
      </c>
      <c r="D117" s="37" t="s">
        <v>8</v>
      </c>
      <c r="E117" s="38">
        <v>337</v>
      </c>
      <c r="F117" s="38">
        <v>340</v>
      </c>
      <c r="G117" s="38">
        <v>0</v>
      </c>
      <c r="H117" s="38">
        <f t="shared" ref="H117:H118" si="157">(F117-E117)*C117</f>
        <v>7110</v>
      </c>
      <c r="I117" s="38">
        <v>0</v>
      </c>
      <c r="J117" s="77">
        <f t="shared" ref="J117:J118" si="158">+I117+H117</f>
        <v>7110</v>
      </c>
    </row>
    <row r="118" spans="1:10" s="33" customFormat="1" ht="15.75" customHeight="1" x14ac:dyDescent="0.25">
      <c r="A118" s="74">
        <v>43633</v>
      </c>
      <c r="B118" s="36" t="s">
        <v>267</v>
      </c>
      <c r="C118" s="37">
        <f t="shared" si="141"/>
        <v>6870</v>
      </c>
      <c r="D118" s="37" t="s">
        <v>8</v>
      </c>
      <c r="E118" s="38">
        <v>116.5</v>
      </c>
      <c r="F118" s="38">
        <v>117</v>
      </c>
      <c r="G118" s="38">
        <v>0</v>
      </c>
      <c r="H118" s="38">
        <f t="shared" si="157"/>
        <v>3435</v>
      </c>
      <c r="I118" s="38">
        <v>0</v>
      </c>
      <c r="J118" s="77">
        <f t="shared" si="158"/>
        <v>3435</v>
      </c>
    </row>
    <row r="119" spans="1:10" s="33" customFormat="1" ht="15.75" customHeight="1" x14ac:dyDescent="0.25">
      <c r="A119" s="74">
        <v>43633</v>
      </c>
      <c r="B119" s="36" t="s">
        <v>169</v>
      </c>
      <c r="C119" s="37">
        <f t="shared" si="141"/>
        <v>2070</v>
      </c>
      <c r="D119" s="37" t="s">
        <v>8</v>
      </c>
      <c r="E119" s="38">
        <v>386.5</v>
      </c>
      <c r="F119" s="38">
        <v>391.5</v>
      </c>
      <c r="G119" s="38">
        <v>0</v>
      </c>
      <c r="H119" s="38">
        <f t="shared" ref="H119" si="159">(F119-E119)*C119</f>
        <v>10350</v>
      </c>
      <c r="I119" s="38">
        <v>0</v>
      </c>
      <c r="J119" s="77">
        <f t="shared" ref="J119" si="160">+I119+H119</f>
        <v>10350</v>
      </c>
    </row>
    <row r="120" spans="1:10" s="33" customFormat="1" ht="15.75" customHeight="1" x14ac:dyDescent="0.25">
      <c r="A120" s="74">
        <v>43629</v>
      </c>
      <c r="B120" s="36" t="s">
        <v>300</v>
      </c>
      <c r="C120" s="37">
        <f t="shared" si="141"/>
        <v>1100</v>
      </c>
      <c r="D120" s="37" t="s">
        <v>8</v>
      </c>
      <c r="E120" s="38">
        <v>728</v>
      </c>
      <c r="F120" s="38">
        <v>728</v>
      </c>
      <c r="G120" s="38">
        <v>0</v>
      </c>
      <c r="H120" s="38">
        <f t="shared" ref="H120" si="161">(F120-E120)*C120</f>
        <v>0</v>
      </c>
      <c r="I120" s="38">
        <v>0</v>
      </c>
      <c r="J120" s="77">
        <f t="shared" ref="J120" si="162">+I120+H120</f>
        <v>0</v>
      </c>
    </row>
    <row r="121" spans="1:10" s="33" customFormat="1" ht="15.75" customHeight="1" x14ac:dyDescent="0.25">
      <c r="A121" s="74">
        <v>43629</v>
      </c>
      <c r="B121" s="36" t="s">
        <v>299</v>
      </c>
      <c r="C121" s="37">
        <f t="shared" si="141"/>
        <v>1890</v>
      </c>
      <c r="D121" s="37" t="s">
        <v>8</v>
      </c>
      <c r="E121" s="38">
        <v>424</v>
      </c>
      <c r="F121" s="38">
        <v>425</v>
      </c>
      <c r="G121" s="38">
        <v>0</v>
      </c>
      <c r="H121" s="38">
        <f t="shared" ref="H121" si="163">(F121-E121)*C121</f>
        <v>1890</v>
      </c>
      <c r="I121" s="38">
        <v>0</v>
      </c>
      <c r="J121" s="77">
        <f t="shared" ref="J121" si="164">+I121+H121</f>
        <v>1890</v>
      </c>
    </row>
    <row r="122" spans="1:10" s="33" customFormat="1" ht="15.75" customHeight="1" x14ac:dyDescent="0.25">
      <c r="A122" s="74">
        <v>43628</v>
      </c>
      <c r="B122" s="36" t="s">
        <v>298</v>
      </c>
      <c r="C122" s="37">
        <f t="shared" si="141"/>
        <v>2320</v>
      </c>
      <c r="D122" s="37" t="s">
        <v>8</v>
      </c>
      <c r="E122" s="38">
        <v>345</v>
      </c>
      <c r="F122" s="38">
        <v>350</v>
      </c>
      <c r="G122" s="38">
        <v>0</v>
      </c>
      <c r="H122" s="38">
        <f t="shared" ref="H122" si="165">(F122-E122)*C122</f>
        <v>11600</v>
      </c>
      <c r="I122" s="38">
        <v>0</v>
      </c>
      <c r="J122" s="77">
        <f t="shared" ref="J122" si="166">+I122+H122</f>
        <v>11600</v>
      </c>
    </row>
    <row r="123" spans="1:10" s="33" customFormat="1" ht="15.75" customHeight="1" x14ac:dyDescent="0.25">
      <c r="A123" s="74">
        <v>43627</v>
      </c>
      <c r="B123" s="36" t="s">
        <v>295</v>
      </c>
      <c r="C123" s="37">
        <f t="shared" si="141"/>
        <v>2350</v>
      </c>
      <c r="D123" s="37" t="s">
        <v>8</v>
      </c>
      <c r="E123" s="38">
        <v>340</v>
      </c>
      <c r="F123" s="38">
        <v>345</v>
      </c>
      <c r="G123" s="38">
        <v>0</v>
      </c>
      <c r="H123" s="38">
        <f t="shared" ref="H123" si="167">(F123-E123)*C123</f>
        <v>11750</v>
      </c>
      <c r="I123" s="38">
        <v>0</v>
      </c>
      <c r="J123" s="77">
        <f t="shared" ref="J123" si="168">+I123+H123</f>
        <v>11750</v>
      </c>
    </row>
    <row r="124" spans="1:10" s="33" customFormat="1" ht="15.75" customHeight="1" x14ac:dyDescent="0.25">
      <c r="A124" s="74">
        <v>43626</v>
      </c>
      <c r="B124" s="36" t="s">
        <v>235</v>
      </c>
      <c r="C124" s="37">
        <f t="shared" si="141"/>
        <v>790</v>
      </c>
      <c r="D124" s="37" t="s">
        <v>8</v>
      </c>
      <c r="E124" s="38">
        <v>1010</v>
      </c>
      <c r="F124" s="38">
        <v>1020</v>
      </c>
      <c r="G124" s="38">
        <v>0</v>
      </c>
      <c r="H124" s="38">
        <f t="shared" ref="H124" si="169">(F124-E124)*C124</f>
        <v>7900</v>
      </c>
      <c r="I124" s="38">
        <v>0</v>
      </c>
      <c r="J124" s="49">
        <f t="shared" ref="J124" si="170">+I124+H124</f>
        <v>7900</v>
      </c>
    </row>
    <row r="125" spans="1:10" s="33" customFormat="1" ht="15.75" customHeight="1" x14ac:dyDescent="0.25">
      <c r="A125" s="74">
        <v>43623</v>
      </c>
      <c r="B125" s="5" t="s">
        <v>256</v>
      </c>
      <c r="C125" s="37">
        <f t="shared" si="141"/>
        <v>2320</v>
      </c>
      <c r="D125" s="17" t="s">
        <v>33</v>
      </c>
      <c r="E125" s="8">
        <v>345</v>
      </c>
      <c r="F125" s="8">
        <v>340</v>
      </c>
      <c r="G125" s="8">
        <v>0</v>
      </c>
      <c r="H125" s="73">
        <f t="shared" ref="H125" si="171">IF(D125="SELL", E125-F125, F125-E125)*C125</f>
        <v>11600</v>
      </c>
      <c r="I125" s="8">
        <v>0</v>
      </c>
      <c r="J125" s="3">
        <f t="shared" ref="J125" si="172">SUM(H125:I125)</f>
        <v>11600</v>
      </c>
    </row>
    <row r="126" spans="1:10" s="33" customFormat="1" ht="15.75" customHeight="1" x14ac:dyDescent="0.25">
      <c r="A126" s="74">
        <v>43619</v>
      </c>
      <c r="B126" s="36" t="s">
        <v>225</v>
      </c>
      <c r="C126" s="37">
        <f t="shared" si="141"/>
        <v>6610</v>
      </c>
      <c r="D126" s="37" t="s">
        <v>8</v>
      </c>
      <c r="E126" s="38">
        <v>121</v>
      </c>
      <c r="F126" s="38">
        <v>123.75</v>
      </c>
      <c r="G126" s="38">
        <v>0</v>
      </c>
      <c r="H126" s="38">
        <f t="shared" ref="H126:H128" si="173">(F126-E126)*C126</f>
        <v>18177.5</v>
      </c>
      <c r="I126" s="38">
        <v>0</v>
      </c>
      <c r="J126" s="49">
        <f t="shared" ref="J126:J128" si="174">+I126+H126</f>
        <v>18177.5</v>
      </c>
    </row>
    <row r="127" spans="1:10" s="33" customFormat="1" ht="15.75" customHeight="1" x14ac:dyDescent="0.25">
      <c r="A127" s="74">
        <v>43619</v>
      </c>
      <c r="B127" s="36" t="s">
        <v>288</v>
      </c>
      <c r="C127" s="37">
        <f t="shared" si="141"/>
        <v>760</v>
      </c>
      <c r="D127" s="37" t="s">
        <v>8</v>
      </c>
      <c r="E127" s="38">
        <v>1052</v>
      </c>
      <c r="F127" s="38">
        <v>1060</v>
      </c>
      <c r="G127" s="38">
        <v>0</v>
      </c>
      <c r="H127" s="38">
        <f t="shared" si="173"/>
        <v>6080</v>
      </c>
      <c r="I127" s="38">
        <v>0</v>
      </c>
      <c r="J127" s="49">
        <f t="shared" si="174"/>
        <v>6080</v>
      </c>
    </row>
    <row r="128" spans="1:10" s="33" customFormat="1" ht="15.75" customHeight="1" x14ac:dyDescent="0.25">
      <c r="A128" s="74">
        <v>43619</v>
      </c>
      <c r="B128" s="36" t="s">
        <v>287</v>
      </c>
      <c r="C128" s="37">
        <f t="shared" si="141"/>
        <v>2750</v>
      </c>
      <c r="D128" s="37" t="s">
        <v>8</v>
      </c>
      <c r="E128" s="38">
        <v>291</v>
      </c>
      <c r="F128" s="38">
        <v>287</v>
      </c>
      <c r="G128" s="38">
        <v>0</v>
      </c>
      <c r="H128" s="38">
        <f t="shared" si="173"/>
        <v>-11000</v>
      </c>
      <c r="I128" s="38">
        <v>0</v>
      </c>
      <c r="J128" s="49">
        <f t="shared" si="174"/>
        <v>-11000</v>
      </c>
    </row>
    <row r="129" spans="1:10" s="33" customFormat="1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1:10" s="33" customFormat="1" ht="15.75" customHeight="1" x14ac:dyDescent="0.25">
      <c r="A130" s="51">
        <v>43609</v>
      </c>
      <c r="B130" s="5" t="s">
        <v>144</v>
      </c>
      <c r="C130" s="6">
        <f>1000000/E130</f>
        <v>1597.4440894568691</v>
      </c>
      <c r="D130" s="17" t="s">
        <v>8</v>
      </c>
      <c r="E130" s="8">
        <v>626</v>
      </c>
      <c r="F130" s="8">
        <v>639.5</v>
      </c>
      <c r="G130" s="8" t="s">
        <v>21</v>
      </c>
      <c r="H130" s="73">
        <f t="shared" ref="H130" si="175">IF(D130="SELL", E130-F130, F130-E130)*C130</f>
        <v>21565.495207667733</v>
      </c>
      <c r="I130" s="8">
        <f t="shared" ref="I130" si="176">IF(D130="SELL",IF(G130="-","0",F130-G130),IF(D130="BUY",IF(G130="-","0",G130-F130)))*C130</f>
        <v>0</v>
      </c>
      <c r="J130" s="3">
        <f t="shared" ref="J130" si="177">SUM(H130:I130)</f>
        <v>21565.495207667733</v>
      </c>
    </row>
    <row r="131" spans="1:10" s="33" customFormat="1" ht="15.75" customHeight="1" x14ac:dyDescent="0.25">
      <c r="A131" s="51">
        <v>43608</v>
      </c>
      <c r="B131" s="5" t="s">
        <v>144</v>
      </c>
      <c r="C131" s="6">
        <f t="shared" ref="C131" si="178">1000000/E131</f>
        <v>1626.0162601626016</v>
      </c>
      <c r="D131" s="17" t="s">
        <v>8</v>
      </c>
      <c r="E131" s="8">
        <v>615</v>
      </c>
      <c r="F131" s="8">
        <v>606</v>
      </c>
      <c r="G131" s="8" t="s">
        <v>21</v>
      </c>
      <c r="H131" s="73">
        <f t="shared" ref="H131" si="179">IF(D131="SELL", E131-F131, F131-E131)*C131</f>
        <v>-14634.146341463415</v>
      </c>
      <c r="I131" s="8">
        <f t="shared" ref="I131" si="180">IF(D131="SELL",IF(G131="-","0",F131-G131),IF(D131="BUY",IF(G131="-","0",G131-F131)))*C131</f>
        <v>0</v>
      </c>
      <c r="J131" s="3">
        <f t="shared" ref="J131" si="181">SUM(H131:I131)</f>
        <v>-14634.146341463415</v>
      </c>
    </row>
    <row r="132" spans="1:10" s="33" customFormat="1" ht="15.75" customHeight="1" x14ac:dyDescent="0.25">
      <c r="A132" s="51">
        <v>43607</v>
      </c>
      <c r="B132" s="5" t="s">
        <v>236</v>
      </c>
      <c r="C132" s="6">
        <f t="shared" ref="C132" si="182">1000000/E132</f>
        <v>8220.3041512535965</v>
      </c>
      <c r="D132" s="17" t="s">
        <v>8</v>
      </c>
      <c r="E132" s="8">
        <v>121.65</v>
      </c>
      <c r="F132" s="8">
        <v>123</v>
      </c>
      <c r="G132" s="8" t="s">
        <v>21</v>
      </c>
      <c r="H132" s="73">
        <f t="shared" ref="H132" si="183">IF(D132="SELL", E132-F132, F132-E132)*C132</f>
        <v>11097.410604192308</v>
      </c>
      <c r="I132" s="8">
        <f t="shared" ref="I132" si="184">IF(D132="SELL",IF(G132="-","0",F132-G132),IF(D132="BUY",IF(G132="-","0",G132-F132)))*C132</f>
        <v>0</v>
      </c>
      <c r="J132" s="3">
        <f t="shared" ref="J132" si="185">SUM(H132:I132)</f>
        <v>11097.410604192308</v>
      </c>
    </row>
    <row r="133" spans="1:10" s="33" customFormat="1" ht="15.75" customHeight="1" x14ac:dyDescent="0.25">
      <c r="A133" s="51">
        <v>43605</v>
      </c>
      <c r="B133" s="5" t="s">
        <v>281</v>
      </c>
      <c r="C133" s="6">
        <f t="shared" ref="C133" si="186">1000000/E133</f>
        <v>1098.901098901099</v>
      </c>
      <c r="D133" s="17" t="s">
        <v>8</v>
      </c>
      <c r="E133" s="8">
        <v>910</v>
      </c>
      <c r="F133" s="8">
        <v>930</v>
      </c>
      <c r="G133" s="8" t="s">
        <v>21</v>
      </c>
      <c r="H133" s="73">
        <f t="shared" ref="H133" si="187">IF(D133="SELL", E133-F133, F133-E133)*C133</f>
        <v>21978.021978021978</v>
      </c>
      <c r="I133" s="8">
        <f t="shared" ref="I133" si="188">IF(D133="SELL",IF(G133="-","0",F133-G133),IF(D133="BUY",IF(G133="-","0",G133-F133)))*C133</f>
        <v>0</v>
      </c>
      <c r="J133" s="3">
        <f t="shared" ref="J133" si="189">SUM(H133:I133)</f>
        <v>21978.021978021978</v>
      </c>
    </row>
    <row r="134" spans="1:10" s="33" customFormat="1" ht="15.75" customHeight="1" x14ac:dyDescent="0.25">
      <c r="A134" s="51">
        <v>43602</v>
      </c>
      <c r="B134" s="5" t="s">
        <v>157</v>
      </c>
      <c r="C134" s="6">
        <f t="shared" ref="C134" si="190">1000000/E134</f>
        <v>1503.7593984962407</v>
      </c>
      <c r="D134" s="17" t="s">
        <v>8</v>
      </c>
      <c r="E134" s="8">
        <v>665</v>
      </c>
      <c r="F134" s="8">
        <v>672.5</v>
      </c>
      <c r="G134" s="8" t="s">
        <v>21</v>
      </c>
      <c r="H134" s="73">
        <f t="shared" ref="H134" si="191">IF(D134="SELL", E134-F134, F134-E134)*C134</f>
        <v>11278.195488721805</v>
      </c>
      <c r="I134" s="8">
        <f t="shared" ref="I134" si="192">IF(D134="SELL",IF(G134="-","0",F134-G134),IF(D134="BUY",IF(G134="-","0",G134-F134)))*C134</f>
        <v>0</v>
      </c>
      <c r="J134" s="3">
        <f t="shared" ref="J134" si="193">SUM(H134:I134)</f>
        <v>11278.195488721805</v>
      </c>
    </row>
    <row r="135" spans="1:10" s="33" customFormat="1" ht="15.75" customHeight="1" x14ac:dyDescent="0.25">
      <c r="A135" s="51">
        <v>43600</v>
      </c>
      <c r="B135" s="5" t="s">
        <v>281</v>
      </c>
      <c r="C135" s="6">
        <f t="shared" ref="C135:C136" si="194">1000000/E135</f>
        <v>1190.4761904761904</v>
      </c>
      <c r="D135" s="17" t="s">
        <v>8</v>
      </c>
      <c r="E135" s="8">
        <v>840</v>
      </c>
      <c r="F135" s="8">
        <v>826</v>
      </c>
      <c r="G135" s="8" t="s">
        <v>21</v>
      </c>
      <c r="H135" s="73">
        <f t="shared" ref="H135:H136" si="195">IF(D135="SELL", E135-F135, F135-E135)*C135</f>
        <v>-16666.666666666664</v>
      </c>
      <c r="I135" s="8">
        <f t="shared" ref="I135:I136" si="196">IF(D135="SELL",IF(G135="-","0",F135-G135),IF(D135="BUY",IF(G135="-","0",G135-F135)))*C135</f>
        <v>0</v>
      </c>
      <c r="J135" s="3">
        <f t="shared" ref="J135:J136" si="197">SUM(H135:I135)</f>
        <v>-16666.666666666664</v>
      </c>
    </row>
    <row r="136" spans="1:10" s="33" customFormat="1" ht="15.75" customHeight="1" x14ac:dyDescent="0.25">
      <c r="A136" s="51">
        <v>43599</v>
      </c>
      <c r="B136" s="5" t="s">
        <v>155</v>
      </c>
      <c r="C136" s="6">
        <f t="shared" si="194"/>
        <v>2053.3880903490758</v>
      </c>
      <c r="D136" s="17" t="s">
        <v>8</v>
      </c>
      <c r="E136" s="8">
        <v>487</v>
      </c>
      <c r="F136" s="8">
        <v>494</v>
      </c>
      <c r="G136" s="8" t="s">
        <v>21</v>
      </c>
      <c r="H136" s="73">
        <f t="shared" si="195"/>
        <v>14373.716632443531</v>
      </c>
      <c r="I136" s="8">
        <f t="shared" si="196"/>
        <v>0</v>
      </c>
      <c r="J136" s="3">
        <f t="shared" si="197"/>
        <v>14373.716632443531</v>
      </c>
    </row>
    <row r="137" spans="1:10" s="33" customFormat="1" ht="15.75" customHeight="1" x14ac:dyDescent="0.25">
      <c r="A137" s="51">
        <v>43598</v>
      </c>
      <c r="B137" s="5" t="s">
        <v>208</v>
      </c>
      <c r="C137" s="6">
        <f t="shared" ref="C137" si="198">1000000/E137</f>
        <v>3937.0078740157483</v>
      </c>
      <c r="D137" s="17" t="s">
        <v>33</v>
      </c>
      <c r="E137" s="8">
        <v>254</v>
      </c>
      <c r="F137" s="8">
        <v>250</v>
      </c>
      <c r="G137" s="8">
        <v>246</v>
      </c>
      <c r="H137" s="73">
        <f t="shared" ref="H137" si="199">IF(D137="SELL", E137-F137, F137-E137)*C137</f>
        <v>15748.031496062993</v>
      </c>
      <c r="I137" s="8">
        <f t="shared" ref="I137" si="200">IF(D137="SELL",IF(G137="-","0",F137-G137),IF(D137="BUY",IF(G137="-","0",G137-F137)))*C137</f>
        <v>15748.031496062993</v>
      </c>
      <c r="J137" s="3">
        <f t="shared" ref="J137" si="201">SUM(H137:I137)</f>
        <v>31496.062992125986</v>
      </c>
    </row>
    <row r="138" spans="1:10" s="33" customFormat="1" ht="15.75" customHeight="1" x14ac:dyDescent="0.25">
      <c r="A138" s="51">
        <v>43595</v>
      </c>
      <c r="B138" s="5" t="s">
        <v>133</v>
      </c>
      <c r="C138" s="6">
        <f t="shared" ref="C138:C142" si="202">1000000/E138</f>
        <v>296.47198339756892</v>
      </c>
      <c r="D138" s="17" t="s">
        <v>33</v>
      </c>
      <c r="E138" s="8">
        <v>3373</v>
      </c>
      <c r="F138" s="8">
        <v>3370</v>
      </c>
      <c r="G138" s="8" t="s">
        <v>21</v>
      </c>
      <c r="H138" s="73">
        <f t="shared" ref="H138:H142" si="203">IF(D138="SELL", E138-F138, F138-E138)*C138</f>
        <v>889.41595019270676</v>
      </c>
      <c r="I138" s="8">
        <f t="shared" ref="I138:I142" si="204">IF(D138="SELL",IF(G138="-","0",F138-G138),IF(D138="BUY",IF(G138="-","0",G138-F138)))*C138</f>
        <v>0</v>
      </c>
      <c r="J138" s="3">
        <f t="shared" ref="J138:J142" si="205">SUM(H138:I138)</f>
        <v>889.41595019270676</v>
      </c>
    </row>
    <row r="139" spans="1:10" s="33" customFormat="1" ht="15.75" customHeight="1" x14ac:dyDescent="0.25">
      <c r="A139" s="51">
        <v>43594</v>
      </c>
      <c r="B139" s="5" t="s">
        <v>116</v>
      </c>
      <c r="C139" s="6">
        <f t="shared" si="202"/>
        <v>646.83053040103493</v>
      </c>
      <c r="D139" s="17" t="s">
        <v>33</v>
      </c>
      <c r="E139" s="8">
        <v>1546</v>
      </c>
      <c r="F139" s="8">
        <v>1530</v>
      </c>
      <c r="G139" s="8" t="s">
        <v>21</v>
      </c>
      <c r="H139" s="73">
        <f t="shared" si="203"/>
        <v>10349.288486416559</v>
      </c>
      <c r="I139" s="8">
        <f t="shared" si="204"/>
        <v>0</v>
      </c>
      <c r="J139" s="3">
        <f t="shared" si="205"/>
        <v>10349.288486416559</v>
      </c>
    </row>
    <row r="140" spans="1:10" s="33" customFormat="1" ht="15.75" customHeight="1" x14ac:dyDescent="0.25">
      <c r="A140" s="51">
        <v>43593</v>
      </c>
      <c r="B140" s="5" t="s">
        <v>127</v>
      </c>
      <c r="C140" s="6">
        <f t="shared" si="202"/>
        <v>738.00738007380073</v>
      </c>
      <c r="D140" s="17" t="s">
        <v>33</v>
      </c>
      <c r="E140" s="8">
        <v>1355</v>
      </c>
      <c r="F140" s="8">
        <v>1355</v>
      </c>
      <c r="G140" s="8" t="s">
        <v>21</v>
      </c>
      <c r="H140" s="73">
        <f t="shared" si="203"/>
        <v>0</v>
      </c>
      <c r="I140" s="8">
        <f t="shared" si="204"/>
        <v>0</v>
      </c>
      <c r="J140" s="3">
        <f t="shared" si="205"/>
        <v>0</v>
      </c>
    </row>
    <row r="141" spans="1:10" s="33" customFormat="1" ht="15.75" customHeight="1" x14ac:dyDescent="0.25">
      <c r="A141" s="51">
        <v>43592</v>
      </c>
      <c r="B141" s="5" t="s">
        <v>280</v>
      </c>
      <c r="C141" s="6">
        <f t="shared" si="202"/>
        <v>2040.8163265306123</v>
      </c>
      <c r="D141" s="17" t="s">
        <v>20</v>
      </c>
      <c r="E141" s="8">
        <v>490</v>
      </c>
      <c r="F141" s="8">
        <v>497</v>
      </c>
      <c r="G141" s="8" t="s">
        <v>21</v>
      </c>
      <c r="H141" s="73">
        <f t="shared" si="203"/>
        <v>14285.714285714286</v>
      </c>
      <c r="I141" s="8">
        <f t="shared" si="204"/>
        <v>0</v>
      </c>
      <c r="J141" s="3">
        <f t="shared" si="205"/>
        <v>14285.714285714286</v>
      </c>
    </row>
    <row r="142" spans="1:10" s="33" customFormat="1" ht="15.75" customHeight="1" x14ac:dyDescent="0.25">
      <c r="A142" s="51">
        <v>43591</v>
      </c>
      <c r="B142" s="5" t="s">
        <v>129</v>
      </c>
      <c r="C142" s="6">
        <f t="shared" si="202"/>
        <v>1672.2408026755852</v>
      </c>
      <c r="D142" s="17" t="s">
        <v>20</v>
      </c>
      <c r="E142" s="8">
        <v>598</v>
      </c>
      <c r="F142" s="8">
        <v>608</v>
      </c>
      <c r="G142" s="8" t="s">
        <v>21</v>
      </c>
      <c r="H142" s="73">
        <f t="shared" si="203"/>
        <v>16722.408026755853</v>
      </c>
      <c r="I142" s="8">
        <f t="shared" si="204"/>
        <v>0</v>
      </c>
      <c r="J142" s="3">
        <f t="shared" si="205"/>
        <v>16722.408026755853</v>
      </c>
    </row>
    <row r="143" spans="1:10" s="33" customFormat="1" ht="15.75" customHeight="1" x14ac:dyDescent="0.25">
      <c r="A143" s="51">
        <v>43588</v>
      </c>
      <c r="B143" s="5" t="s">
        <v>208</v>
      </c>
      <c r="C143" s="6">
        <f t="shared" ref="C143:C144" si="206">1000000/E143</f>
        <v>3745.318352059925</v>
      </c>
      <c r="D143" s="17" t="s">
        <v>20</v>
      </c>
      <c r="E143" s="8">
        <v>267</v>
      </c>
      <c r="F143" s="8">
        <v>269.8</v>
      </c>
      <c r="G143" s="8" t="s">
        <v>21</v>
      </c>
      <c r="H143" s="8">
        <f t="shared" ref="H143:H144" si="207">IF(D143="SELL", E143-F143, F143-E143)*C143</f>
        <v>10486.891385767833</v>
      </c>
      <c r="I143" s="8">
        <f t="shared" ref="I143:I144" si="208">IF(D143="SELL",IF(G143="-","0",F143-G143),IF(D143="BUY",IF(G143="-","0",G143-F143)))*C143</f>
        <v>0</v>
      </c>
      <c r="J143" s="3">
        <f t="shared" ref="J143:J144" si="209">SUM(H143:I143)</f>
        <v>10486.891385767833</v>
      </c>
    </row>
    <row r="144" spans="1:10" s="33" customFormat="1" ht="15.75" customHeight="1" x14ac:dyDescent="0.25">
      <c r="A144" s="51">
        <v>43587</v>
      </c>
      <c r="B144" s="5" t="s">
        <v>272</v>
      </c>
      <c r="C144" s="6">
        <f t="shared" si="206"/>
        <v>1639.344262295082</v>
      </c>
      <c r="D144" s="17" t="s">
        <v>20</v>
      </c>
      <c r="E144" s="8">
        <v>610</v>
      </c>
      <c r="F144" s="8">
        <v>619</v>
      </c>
      <c r="G144" s="8" t="s">
        <v>21</v>
      </c>
      <c r="H144" s="8">
        <f t="shared" si="207"/>
        <v>14754.098360655738</v>
      </c>
      <c r="I144" s="8">
        <f t="shared" si="208"/>
        <v>0</v>
      </c>
      <c r="J144" s="3">
        <f t="shared" si="209"/>
        <v>14754.098360655738</v>
      </c>
    </row>
    <row r="145" spans="1:10" s="33" customFormat="1" ht="15.75" customHeight="1" x14ac:dyDescent="0.25">
      <c r="A145" s="60"/>
      <c r="B145" s="61"/>
      <c r="C145" s="62"/>
      <c r="D145" s="63"/>
      <c r="E145" s="64"/>
      <c r="F145" s="64"/>
      <c r="G145" s="64"/>
      <c r="H145" s="64"/>
      <c r="I145" s="64"/>
      <c r="J145" s="65"/>
    </row>
    <row r="146" spans="1:10" s="33" customFormat="1" ht="15.75" customHeight="1" x14ac:dyDescent="0.25">
      <c r="A146" s="51">
        <v>43579</v>
      </c>
      <c r="B146" s="5" t="s">
        <v>225</v>
      </c>
      <c r="C146" s="6">
        <f t="shared" ref="C146:C148" si="210">1000000/E146</f>
        <v>6535.9477124183004</v>
      </c>
      <c r="D146" s="17" t="s">
        <v>20</v>
      </c>
      <c r="E146" s="8">
        <v>153</v>
      </c>
      <c r="F146" s="8">
        <v>157</v>
      </c>
      <c r="G146" s="8" t="s">
        <v>21</v>
      </c>
      <c r="H146" s="8">
        <f t="shared" ref="H146:H148" si="211">IF(D146="SELL", E146-F146, F146-E146)*C146</f>
        <v>26143.790849673202</v>
      </c>
      <c r="I146" s="8">
        <f t="shared" ref="I146:I148" si="212">IF(D146="SELL",IF(G146="-","0",F146-G146),IF(D146="BUY",IF(G146="-","0",G146-F146)))*C146</f>
        <v>0</v>
      </c>
      <c r="J146" s="3">
        <f t="shared" ref="J146:J148" si="213">SUM(H146:I146)</f>
        <v>26143.790849673202</v>
      </c>
    </row>
    <row r="147" spans="1:10" s="33" customFormat="1" ht="15.75" customHeight="1" x14ac:dyDescent="0.25">
      <c r="A147" s="51">
        <v>43578</v>
      </c>
      <c r="B147" s="5" t="s">
        <v>109</v>
      </c>
      <c r="C147" s="6">
        <f t="shared" si="210"/>
        <v>328.94736842105266</v>
      </c>
      <c r="D147" s="17" t="s">
        <v>20</v>
      </c>
      <c r="E147" s="8">
        <v>3040</v>
      </c>
      <c r="F147" s="8">
        <v>3080</v>
      </c>
      <c r="G147" s="8" t="s">
        <v>21</v>
      </c>
      <c r="H147" s="8">
        <f t="shared" si="211"/>
        <v>13157.894736842107</v>
      </c>
      <c r="I147" s="8">
        <f t="shared" si="212"/>
        <v>0</v>
      </c>
      <c r="J147" s="3">
        <f t="shared" si="213"/>
        <v>13157.894736842107</v>
      </c>
    </row>
    <row r="148" spans="1:10" s="33" customFormat="1" ht="15.75" customHeight="1" x14ac:dyDescent="0.25">
      <c r="A148" s="51">
        <v>43577</v>
      </c>
      <c r="B148" s="5" t="s">
        <v>273</v>
      </c>
      <c r="C148" s="6">
        <f t="shared" si="210"/>
        <v>1315.7894736842106</v>
      </c>
      <c r="D148" s="17" t="s">
        <v>33</v>
      </c>
      <c r="E148" s="8">
        <v>760</v>
      </c>
      <c r="F148" s="8">
        <v>750</v>
      </c>
      <c r="G148" s="8">
        <v>735</v>
      </c>
      <c r="H148" s="8">
        <f t="shared" si="211"/>
        <v>13157.894736842107</v>
      </c>
      <c r="I148" s="8">
        <f t="shared" si="212"/>
        <v>19736.84210526316</v>
      </c>
      <c r="J148" s="3">
        <f t="shared" si="213"/>
        <v>32894.736842105267</v>
      </c>
    </row>
    <row r="149" spans="1:10" ht="15.75" customHeight="1" x14ac:dyDescent="0.25">
      <c r="A149" s="35">
        <v>43567</v>
      </c>
      <c r="B149" s="36" t="s">
        <v>154</v>
      </c>
      <c r="C149" s="48">
        <f t="shared" ref="C149:C151" si="214">MROUND(500000/E149,10)</f>
        <v>590</v>
      </c>
      <c r="D149" s="37" t="s">
        <v>8</v>
      </c>
      <c r="E149" s="38">
        <v>848</v>
      </c>
      <c r="F149" s="38">
        <v>858</v>
      </c>
      <c r="G149" s="38">
        <v>0</v>
      </c>
      <c r="H149" s="49">
        <f t="shared" ref="H149:H151" si="215">(F149-E149)*C149</f>
        <v>5900</v>
      </c>
      <c r="I149" s="49">
        <v>0</v>
      </c>
      <c r="J149" s="49">
        <f t="shared" ref="J149:J159" si="216">+I149+H149</f>
        <v>5900</v>
      </c>
    </row>
    <row r="150" spans="1:10" ht="15.75" customHeight="1" x14ac:dyDescent="0.25">
      <c r="A150" s="35">
        <v>43567</v>
      </c>
      <c r="B150" s="36" t="s">
        <v>262</v>
      </c>
      <c r="C150" s="48">
        <f t="shared" si="214"/>
        <v>290</v>
      </c>
      <c r="D150" s="37" t="s">
        <v>8</v>
      </c>
      <c r="E150" s="38">
        <v>1715</v>
      </c>
      <c r="F150" s="38">
        <v>1700</v>
      </c>
      <c r="G150" s="38">
        <v>0</v>
      </c>
      <c r="H150" s="49">
        <f t="shared" si="215"/>
        <v>-4350</v>
      </c>
      <c r="I150" s="49">
        <v>0</v>
      </c>
      <c r="J150" s="28">
        <f t="shared" si="216"/>
        <v>-4350</v>
      </c>
    </row>
    <row r="151" spans="1:10" ht="15.75" customHeight="1" x14ac:dyDescent="0.25">
      <c r="A151" s="35">
        <v>43566</v>
      </c>
      <c r="B151" s="36" t="s">
        <v>92</v>
      </c>
      <c r="C151" s="48">
        <f t="shared" si="214"/>
        <v>530</v>
      </c>
      <c r="D151" s="37" t="s">
        <v>8</v>
      </c>
      <c r="E151" s="38">
        <v>940</v>
      </c>
      <c r="F151" s="38">
        <v>950</v>
      </c>
      <c r="G151" s="38">
        <v>0</v>
      </c>
      <c r="H151" s="49">
        <f t="shared" si="215"/>
        <v>5300</v>
      </c>
      <c r="I151" s="49">
        <v>0</v>
      </c>
      <c r="J151" s="49">
        <f t="shared" si="216"/>
        <v>5300</v>
      </c>
    </row>
    <row r="152" spans="1:10" ht="15.75" customHeight="1" x14ac:dyDescent="0.25">
      <c r="A152" s="35">
        <v>43566</v>
      </c>
      <c r="B152" s="36" t="s">
        <v>175</v>
      </c>
      <c r="C152" s="37">
        <f t="shared" ref="C152" si="217">MROUND(300000/E152,10)</f>
        <v>360</v>
      </c>
      <c r="D152" s="37" t="s">
        <v>168</v>
      </c>
      <c r="E152" s="38">
        <v>830</v>
      </c>
      <c r="F152" s="38">
        <v>840</v>
      </c>
      <c r="G152" s="38">
        <v>0</v>
      </c>
      <c r="H152" s="38">
        <f t="shared" ref="H152" si="218">(E152-F152)*C152</f>
        <v>-3600</v>
      </c>
      <c r="I152" s="38">
        <v>0</v>
      </c>
      <c r="J152" s="28">
        <f t="shared" si="216"/>
        <v>-3600</v>
      </c>
    </row>
    <row r="153" spans="1:10" ht="15.75" customHeight="1" x14ac:dyDescent="0.25">
      <c r="A153" s="35">
        <v>43565</v>
      </c>
      <c r="B153" s="36" t="s">
        <v>263</v>
      </c>
      <c r="C153" s="48">
        <f t="shared" ref="C153:C159" si="219">MROUND(500000/E153,10)</f>
        <v>850</v>
      </c>
      <c r="D153" s="37" t="s">
        <v>8</v>
      </c>
      <c r="E153" s="38">
        <v>585</v>
      </c>
      <c r="F153" s="38">
        <v>586.5</v>
      </c>
      <c r="G153" s="38">
        <v>0</v>
      </c>
      <c r="H153" s="49">
        <f t="shared" ref="H153:H159" si="220">(F153-E153)*C153</f>
        <v>1275</v>
      </c>
      <c r="I153" s="49">
        <v>0</v>
      </c>
      <c r="J153" s="49">
        <f t="shared" si="216"/>
        <v>1275</v>
      </c>
    </row>
    <row r="154" spans="1:10" ht="15.75" customHeight="1" x14ac:dyDescent="0.25">
      <c r="A154" s="35">
        <v>43564</v>
      </c>
      <c r="B154" s="36" t="s">
        <v>76</v>
      </c>
      <c r="C154" s="48">
        <f t="shared" si="219"/>
        <v>510</v>
      </c>
      <c r="D154" s="37" t="s">
        <v>8</v>
      </c>
      <c r="E154" s="38">
        <v>981</v>
      </c>
      <c r="F154" s="38">
        <v>981</v>
      </c>
      <c r="G154" s="38">
        <v>0</v>
      </c>
      <c r="H154" s="49">
        <f t="shared" si="220"/>
        <v>0</v>
      </c>
      <c r="I154" s="49">
        <v>0</v>
      </c>
      <c r="J154" s="49">
        <f t="shared" si="216"/>
        <v>0</v>
      </c>
    </row>
    <row r="155" spans="1:10" ht="15.75" customHeight="1" x14ac:dyDescent="0.25">
      <c r="A155" s="35">
        <v>43564</v>
      </c>
      <c r="B155" s="36" t="s">
        <v>12</v>
      </c>
      <c r="C155" s="48">
        <f t="shared" si="219"/>
        <v>510</v>
      </c>
      <c r="D155" s="37" t="s">
        <v>8</v>
      </c>
      <c r="E155" s="38">
        <v>985</v>
      </c>
      <c r="F155" s="38">
        <v>990</v>
      </c>
      <c r="G155" s="38">
        <v>0</v>
      </c>
      <c r="H155" s="49">
        <f t="shared" si="220"/>
        <v>2550</v>
      </c>
      <c r="I155" s="49">
        <v>0</v>
      </c>
      <c r="J155" s="49">
        <f t="shared" si="216"/>
        <v>2550</v>
      </c>
    </row>
    <row r="156" spans="1:10" ht="15.75" customHeight="1" x14ac:dyDescent="0.25">
      <c r="A156" s="35">
        <v>43563</v>
      </c>
      <c r="B156" s="36" t="s">
        <v>92</v>
      </c>
      <c r="C156" s="48">
        <f t="shared" si="219"/>
        <v>540</v>
      </c>
      <c r="D156" s="37" t="s">
        <v>8</v>
      </c>
      <c r="E156" s="38">
        <v>920</v>
      </c>
      <c r="F156" s="38">
        <v>935</v>
      </c>
      <c r="G156" s="38">
        <v>0</v>
      </c>
      <c r="H156" s="49">
        <f t="shared" si="220"/>
        <v>8100</v>
      </c>
      <c r="I156" s="49">
        <v>0</v>
      </c>
      <c r="J156" s="49">
        <f t="shared" si="216"/>
        <v>8100</v>
      </c>
    </row>
    <row r="157" spans="1:10" ht="15.75" customHeight="1" x14ac:dyDescent="0.25">
      <c r="A157" s="35">
        <v>43563</v>
      </c>
      <c r="B157" s="36" t="s">
        <v>216</v>
      </c>
      <c r="C157" s="48">
        <f t="shared" si="219"/>
        <v>750</v>
      </c>
      <c r="D157" s="37" t="s">
        <v>8</v>
      </c>
      <c r="E157" s="38">
        <v>663</v>
      </c>
      <c r="F157" s="38">
        <v>665</v>
      </c>
      <c r="G157" s="38">
        <v>0</v>
      </c>
      <c r="H157" s="49">
        <f t="shared" si="220"/>
        <v>1500</v>
      </c>
      <c r="I157" s="49">
        <v>0</v>
      </c>
      <c r="J157" s="49">
        <f t="shared" si="216"/>
        <v>1500</v>
      </c>
    </row>
    <row r="158" spans="1:10" ht="15.75" customHeight="1" x14ac:dyDescent="0.25">
      <c r="A158" s="35">
        <v>43560</v>
      </c>
      <c r="B158" s="36" t="s">
        <v>175</v>
      </c>
      <c r="C158" s="48">
        <f t="shared" si="219"/>
        <v>550</v>
      </c>
      <c r="D158" s="37" t="s">
        <v>8</v>
      </c>
      <c r="E158" s="38">
        <v>905</v>
      </c>
      <c r="F158" s="38">
        <v>905</v>
      </c>
      <c r="G158" s="38">
        <v>0</v>
      </c>
      <c r="H158" s="49">
        <f t="shared" si="220"/>
        <v>0</v>
      </c>
      <c r="I158" s="49">
        <v>0</v>
      </c>
      <c r="J158" s="49">
        <f t="shared" si="216"/>
        <v>0</v>
      </c>
    </row>
    <row r="159" spans="1:10" ht="15.75" customHeight="1" x14ac:dyDescent="0.25">
      <c r="A159" s="35">
        <v>43560</v>
      </c>
      <c r="B159" s="36" t="s">
        <v>12</v>
      </c>
      <c r="C159" s="48">
        <f t="shared" si="219"/>
        <v>510</v>
      </c>
      <c r="D159" s="37" t="s">
        <v>8</v>
      </c>
      <c r="E159" s="38">
        <v>980</v>
      </c>
      <c r="F159" s="38">
        <v>980</v>
      </c>
      <c r="G159" s="38">
        <v>0</v>
      </c>
      <c r="H159" s="49">
        <f t="shared" si="220"/>
        <v>0</v>
      </c>
      <c r="I159" s="49">
        <v>0</v>
      </c>
      <c r="J159" s="49">
        <f t="shared" si="216"/>
        <v>0</v>
      </c>
    </row>
    <row r="160" spans="1:10" ht="15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10" x14ac:dyDescent="0.25">
      <c r="A161" s="4">
        <v>43131</v>
      </c>
      <c r="B161" s="5" t="s">
        <v>108</v>
      </c>
      <c r="C161" s="6">
        <f t="shared" ref="C161:C224" si="221">1000000/E161</f>
        <v>1706.4846416382252</v>
      </c>
      <c r="D161" s="17" t="s">
        <v>20</v>
      </c>
      <c r="E161" s="8">
        <v>586</v>
      </c>
      <c r="F161" s="8">
        <v>580</v>
      </c>
      <c r="G161" s="8" t="s">
        <v>21</v>
      </c>
      <c r="H161" s="8">
        <f t="shared" ref="H161:H224" si="222">IF(D161="SELL", E161-F161, F161-E161)*C161</f>
        <v>-10238.907849829351</v>
      </c>
      <c r="I161" s="8">
        <f t="shared" ref="I161:I224" si="223">IF(D161="SELL",IF(G161="-","0",F161-G161),IF(D161="BUY",IF(G161="-","0",G161-F161)))*C161</f>
        <v>0</v>
      </c>
      <c r="J161" s="3">
        <f t="shared" ref="J161:J224" si="224">SUM(H161:I161)</f>
        <v>-10238.907849829351</v>
      </c>
    </row>
    <row r="162" spans="1:10" x14ac:dyDescent="0.25">
      <c r="A162" s="4">
        <v>43130</v>
      </c>
      <c r="B162" s="5" t="s">
        <v>28</v>
      </c>
      <c r="C162" s="6">
        <f t="shared" si="221"/>
        <v>628.14070351758789</v>
      </c>
      <c r="D162" s="17" t="s">
        <v>20</v>
      </c>
      <c r="E162" s="8">
        <v>1592</v>
      </c>
      <c r="F162" s="8">
        <v>1610</v>
      </c>
      <c r="G162" s="8" t="s">
        <v>21</v>
      </c>
      <c r="H162" s="8">
        <f t="shared" si="222"/>
        <v>11306.532663316582</v>
      </c>
      <c r="I162" s="8">
        <f t="shared" si="223"/>
        <v>0</v>
      </c>
      <c r="J162" s="3">
        <f t="shared" si="224"/>
        <v>11306.532663316582</v>
      </c>
    </row>
    <row r="163" spans="1:10" x14ac:dyDescent="0.25">
      <c r="A163" s="4">
        <v>43129</v>
      </c>
      <c r="B163" s="5" t="s">
        <v>42</v>
      </c>
      <c r="C163" s="6">
        <f t="shared" si="221"/>
        <v>982.31827111984285</v>
      </c>
      <c r="D163" s="17" t="s">
        <v>20</v>
      </c>
      <c r="E163" s="8">
        <v>1018</v>
      </c>
      <c r="F163" s="8">
        <v>1005</v>
      </c>
      <c r="G163" s="8" t="s">
        <v>21</v>
      </c>
      <c r="H163" s="8">
        <f t="shared" si="222"/>
        <v>-12770.137524557957</v>
      </c>
      <c r="I163" s="8">
        <f t="shared" si="223"/>
        <v>0</v>
      </c>
      <c r="J163" s="3">
        <f t="shared" si="224"/>
        <v>-12770.137524557957</v>
      </c>
    </row>
    <row r="164" spans="1:10" x14ac:dyDescent="0.25">
      <c r="A164" s="4">
        <v>43124</v>
      </c>
      <c r="B164" s="5" t="s">
        <v>107</v>
      </c>
      <c r="C164" s="6">
        <f t="shared" si="221"/>
        <v>1748.2517482517483</v>
      </c>
      <c r="D164" s="17" t="s">
        <v>20</v>
      </c>
      <c r="E164" s="8">
        <v>572</v>
      </c>
      <c r="F164" s="8">
        <v>580.5</v>
      </c>
      <c r="G164" s="8" t="s">
        <v>21</v>
      </c>
      <c r="H164" s="8">
        <f t="shared" si="222"/>
        <v>14860.13986013986</v>
      </c>
      <c r="I164" s="8">
        <f t="shared" si="223"/>
        <v>0</v>
      </c>
      <c r="J164" s="3">
        <f t="shared" si="224"/>
        <v>14860.13986013986</v>
      </c>
    </row>
    <row r="165" spans="1:10" x14ac:dyDescent="0.25">
      <c r="A165" s="4">
        <v>43123</v>
      </c>
      <c r="B165" s="5" t="s">
        <v>82</v>
      </c>
      <c r="C165" s="6">
        <f t="shared" si="221"/>
        <v>853.24232081911259</v>
      </c>
      <c r="D165" s="17" t="s">
        <v>20</v>
      </c>
      <c r="E165" s="8">
        <v>1172</v>
      </c>
      <c r="F165" s="8">
        <v>1172</v>
      </c>
      <c r="G165" s="8" t="s">
        <v>21</v>
      </c>
      <c r="H165" s="8">
        <f t="shared" si="222"/>
        <v>0</v>
      </c>
      <c r="I165" s="8">
        <f t="shared" si="223"/>
        <v>0</v>
      </c>
      <c r="J165" s="3">
        <f t="shared" si="224"/>
        <v>0</v>
      </c>
    </row>
    <row r="166" spans="1:10" x14ac:dyDescent="0.25">
      <c r="A166" s="4">
        <v>43118</v>
      </c>
      <c r="B166" s="5" t="s">
        <v>10</v>
      </c>
      <c r="C166" s="6">
        <f t="shared" si="221"/>
        <v>2702.7027027027025</v>
      </c>
      <c r="D166" s="17" t="s">
        <v>20</v>
      </c>
      <c r="E166" s="8">
        <v>370</v>
      </c>
      <c r="F166" s="8">
        <v>376</v>
      </c>
      <c r="G166" s="8">
        <v>384</v>
      </c>
      <c r="H166" s="8">
        <f t="shared" si="222"/>
        <v>16216.216216216215</v>
      </c>
      <c r="I166" s="8">
        <f t="shared" si="223"/>
        <v>21621.62162162162</v>
      </c>
      <c r="J166" s="3">
        <f t="shared" si="224"/>
        <v>37837.837837837833</v>
      </c>
    </row>
    <row r="167" spans="1:10" x14ac:dyDescent="0.25">
      <c r="A167" s="4">
        <v>43117</v>
      </c>
      <c r="B167" s="5" t="s">
        <v>106</v>
      </c>
      <c r="C167" s="6">
        <f t="shared" si="221"/>
        <v>862.06896551724139</v>
      </c>
      <c r="D167" s="17" t="s">
        <v>33</v>
      </c>
      <c r="E167" s="8">
        <v>1160</v>
      </c>
      <c r="F167" s="8">
        <v>1155</v>
      </c>
      <c r="G167" s="8" t="s">
        <v>21</v>
      </c>
      <c r="H167" s="8">
        <f t="shared" si="222"/>
        <v>4310.3448275862065</v>
      </c>
      <c r="I167" s="8">
        <f t="shared" si="223"/>
        <v>0</v>
      </c>
      <c r="J167" s="3">
        <f t="shared" si="224"/>
        <v>4310.3448275862065</v>
      </c>
    </row>
    <row r="168" spans="1:10" x14ac:dyDescent="0.25">
      <c r="A168" s="4">
        <v>43115</v>
      </c>
      <c r="B168" s="5" t="s">
        <v>85</v>
      </c>
      <c r="C168" s="6">
        <f t="shared" si="221"/>
        <v>462.96296296296299</v>
      </c>
      <c r="D168" s="17" t="s">
        <v>20</v>
      </c>
      <c r="E168" s="8">
        <v>2160</v>
      </c>
      <c r="F168" s="8">
        <v>2200</v>
      </c>
      <c r="G168" s="8" t="s">
        <v>21</v>
      </c>
      <c r="H168" s="8">
        <f t="shared" si="222"/>
        <v>18518.518518518518</v>
      </c>
      <c r="I168" s="8">
        <f t="shared" si="223"/>
        <v>0</v>
      </c>
      <c r="J168" s="3">
        <f t="shared" si="224"/>
        <v>18518.518518518518</v>
      </c>
    </row>
    <row r="169" spans="1:10" x14ac:dyDescent="0.25">
      <c r="A169" s="4">
        <v>43111</v>
      </c>
      <c r="B169" s="5" t="s">
        <v>42</v>
      </c>
      <c r="C169" s="6">
        <f t="shared" si="221"/>
        <v>905.79710144927537</v>
      </c>
      <c r="D169" s="17" t="s">
        <v>20</v>
      </c>
      <c r="E169" s="8">
        <v>1104</v>
      </c>
      <c r="F169" s="8">
        <v>1118</v>
      </c>
      <c r="G169" s="8" t="s">
        <v>21</v>
      </c>
      <c r="H169" s="8">
        <f t="shared" si="222"/>
        <v>12681.159420289856</v>
      </c>
      <c r="I169" s="8">
        <f t="shared" si="223"/>
        <v>0</v>
      </c>
      <c r="J169" s="3">
        <f t="shared" si="224"/>
        <v>12681.159420289856</v>
      </c>
    </row>
    <row r="170" spans="1:10" x14ac:dyDescent="0.25">
      <c r="A170" s="4">
        <v>43110</v>
      </c>
      <c r="B170" s="5" t="s">
        <v>93</v>
      </c>
      <c r="C170" s="6">
        <f t="shared" si="221"/>
        <v>3086.4197530864199</v>
      </c>
      <c r="D170" s="17" t="s">
        <v>20</v>
      </c>
      <c r="E170" s="8">
        <v>324</v>
      </c>
      <c r="F170" s="8">
        <v>329.9</v>
      </c>
      <c r="G170" s="8" t="s">
        <v>21</v>
      </c>
      <c r="H170" s="8">
        <f t="shared" si="222"/>
        <v>18209.876543209808</v>
      </c>
      <c r="I170" s="8">
        <f t="shared" si="223"/>
        <v>0</v>
      </c>
      <c r="J170" s="3">
        <f t="shared" si="224"/>
        <v>18209.876543209808</v>
      </c>
    </row>
    <row r="171" spans="1:10" x14ac:dyDescent="0.25">
      <c r="A171" s="4">
        <v>43104</v>
      </c>
      <c r="B171" s="5" t="s">
        <v>66</v>
      </c>
      <c r="C171" s="6">
        <f t="shared" si="221"/>
        <v>860.5851979345955</v>
      </c>
      <c r="D171" s="17" t="s">
        <v>20</v>
      </c>
      <c r="E171" s="8">
        <v>1162</v>
      </c>
      <c r="F171" s="8">
        <v>1183</v>
      </c>
      <c r="G171" s="8" t="s">
        <v>21</v>
      </c>
      <c r="H171" s="8">
        <f t="shared" si="222"/>
        <v>18072.289156626506</v>
      </c>
      <c r="I171" s="8">
        <f t="shared" si="223"/>
        <v>0</v>
      </c>
      <c r="J171" s="3">
        <f t="shared" si="224"/>
        <v>18072.289156626506</v>
      </c>
    </row>
    <row r="172" spans="1:10" x14ac:dyDescent="0.25">
      <c r="A172" s="4">
        <v>43103</v>
      </c>
      <c r="B172" s="5" t="s">
        <v>9</v>
      </c>
      <c r="C172" s="6">
        <f t="shared" si="221"/>
        <v>1524.3902439024391</v>
      </c>
      <c r="D172" s="17" t="s">
        <v>33</v>
      </c>
      <c r="E172" s="8">
        <v>656</v>
      </c>
      <c r="F172" s="8">
        <v>652</v>
      </c>
      <c r="G172" s="8" t="s">
        <v>21</v>
      </c>
      <c r="H172" s="8">
        <f t="shared" si="222"/>
        <v>6097.5609756097565</v>
      </c>
      <c r="I172" s="8">
        <f t="shared" si="223"/>
        <v>0</v>
      </c>
      <c r="J172" s="3">
        <f t="shared" si="224"/>
        <v>6097.5609756097565</v>
      </c>
    </row>
    <row r="173" spans="1:10" x14ac:dyDescent="0.25">
      <c r="A173" s="4">
        <v>43465</v>
      </c>
      <c r="B173" s="5" t="s">
        <v>74</v>
      </c>
      <c r="C173" s="6">
        <f t="shared" si="221"/>
        <v>516.79586563307498</v>
      </c>
      <c r="D173" s="17" t="s">
        <v>20</v>
      </c>
      <c r="E173" s="8">
        <v>1935</v>
      </c>
      <c r="F173" s="8">
        <v>1958</v>
      </c>
      <c r="G173" s="8" t="s">
        <v>21</v>
      </c>
      <c r="H173" s="8">
        <f t="shared" si="222"/>
        <v>11886.304909560724</v>
      </c>
      <c r="I173" s="8">
        <f t="shared" si="223"/>
        <v>0</v>
      </c>
      <c r="J173" s="3">
        <f t="shared" si="224"/>
        <v>11886.304909560724</v>
      </c>
    </row>
    <row r="174" spans="1:10" x14ac:dyDescent="0.25">
      <c r="A174" s="4">
        <v>43462</v>
      </c>
      <c r="B174" s="5" t="s">
        <v>106</v>
      </c>
      <c r="C174" s="6">
        <f t="shared" si="221"/>
        <v>831.94675540765388</v>
      </c>
      <c r="D174" s="17" t="s">
        <v>20</v>
      </c>
      <c r="E174" s="8">
        <v>1202</v>
      </c>
      <c r="F174" s="8">
        <v>1226</v>
      </c>
      <c r="G174" s="8" t="s">
        <v>21</v>
      </c>
      <c r="H174" s="8">
        <f t="shared" si="222"/>
        <v>19966.722129783695</v>
      </c>
      <c r="I174" s="8">
        <f t="shared" si="223"/>
        <v>0</v>
      </c>
      <c r="J174" s="3">
        <f t="shared" si="224"/>
        <v>19966.722129783695</v>
      </c>
    </row>
    <row r="175" spans="1:10" x14ac:dyDescent="0.25">
      <c r="A175" s="4">
        <v>43458</v>
      </c>
      <c r="B175" s="5" t="s">
        <v>105</v>
      </c>
      <c r="C175" s="6">
        <f t="shared" si="221"/>
        <v>635.3240152477764</v>
      </c>
      <c r="D175" s="17" t="s">
        <v>33</v>
      </c>
      <c r="E175" s="8">
        <v>1574</v>
      </c>
      <c r="F175" s="8">
        <v>1545</v>
      </c>
      <c r="G175" s="8" t="s">
        <v>21</v>
      </c>
      <c r="H175" s="8">
        <f t="shared" si="222"/>
        <v>18424.396442185516</v>
      </c>
      <c r="I175" s="8">
        <f t="shared" si="223"/>
        <v>0</v>
      </c>
      <c r="J175" s="3">
        <f t="shared" si="224"/>
        <v>18424.396442185516</v>
      </c>
    </row>
    <row r="176" spans="1:10" x14ac:dyDescent="0.25">
      <c r="A176" s="4">
        <v>43454</v>
      </c>
      <c r="B176" s="5" t="s">
        <v>104</v>
      </c>
      <c r="C176" s="6">
        <f t="shared" si="221"/>
        <v>1243.7810945273632</v>
      </c>
      <c r="D176" s="17" t="s">
        <v>20</v>
      </c>
      <c r="E176" s="8">
        <v>804</v>
      </c>
      <c r="F176" s="8">
        <v>816</v>
      </c>
      <c r="G176" s="8" t="s">
        <v>21</v>
      </c>
      <c r="H176" s="8">
        <f t="shared" si="222"/>
        <v>14925.373134328358</v>
      </c>
      <c r="I176" s="8">
        <f t="shared" si="223"/>
        <v>0</v>
      </c>
      <c r="J176" s="3">
        <f t="shared" si="224"/>
        <v>14925.373134328358</v>
      </c>
    </row>
    <row r="177" spans="1:10" x14ac:dyDescent="0.25">
      <c r="A177" s="4">
        <v>43453</v>
      </c>
      <c r="B177" s="5" t="s">
        <v>75</v>
      </c>
      <c r="C177" s="6">
        <f t="shared" si="221"/>
        <v>558.03571428571433</v>
      </c>
      <c r="D177" s="17" t="s">
        <v>20</v>
      </c>
      <c r="E177" s="8">
        <v>1792</v>
      </c>
      <c r="F177" s="8">
        <v>1810</v>
      </c>
      <c r="G177" s="8" t="s">
        <v>21</v>
      </c>
      <c r="H177" s="8">
        <f t="shared" si="222"/>
        <v>10044.642857142859</v>
      </c>
      <c r="I177" s="8">
        <f t="shared" si="223"/>
        <v>0</v>
      </c>
      <c r="J177" s="3">
        <f t="shared" si="224"/>
        <v>10044.642857142859</v>
      </c>
    </row>
    <row r="178" spans="1:10" x14ac:dyDescent="0.25">
      <c r="A178" s="4">
        <v>43452</v>
      </c>
      <c r="B178" s="5" t="s">
        <v>103</v>
      </c>
      <c r="C178" s="6">
        <f t="shared" si="221"/>
        <v>2164.5021645021643</v>
      </c>
      <c r="D178" s="17" t="s">
        <v>20</v>
      </c>
      <c r="E178" s="8">
        <v>462</v>
      </c>
      <c r="F178" s="8">
        <v>472</v>
      </c>
      <c r="G178" s="8">
        <v>478</v>
      </c>
      <c r="H178" s="8">
        <f t="shared" si="222"/>
        <v>21645.021645021643</v>
      </c>
      <c r="I178" s="8">
        <f t="shared" si="223"/>
        <v>12987.012987012986</v>
      </c>
      <c r="J178" s="3">
        <f t="shared" si="224"/>
        <v>34632.034632034629</v>
      </c>
    </row>
    <row r="179" spans="1:10" x14ac:dyDescent="0.25">
      <c r="A179" s="4">
        <v>43451</v>
      </c>
      <c r="B179" s="5" t="s">
        <v>79</v>
      </c>
      <c r="C179" s="6">
        <f t="shared" si="221"/>
        <v>1206.2726176115802</v>
      </c>
      <c r="D179" s="17" t="s">
        <v>20</v>
      </c>
      <c r="E179" s="8">
        <v>829</v>
      </c>
      <c r="F179" s="8">
        <v>842</v>
      </c>
      <c r="G179" s="8" t="s">
        <v>21</v>
      </c>
      <c r="H179" s="8">
        <f t="shared" si="222"/>
        <v>15681.544028950542</v>
      </c>
      <c r="I179" s="8">
        <f t="shared" si="223"/>
        <v>0</v>
      </c>
      <c r="J179" s="3">
        <f t="shared" si="224"/>
        <v>15681.544028950542</v>
      </c>
    </row>
    <row r="180" spans="1:10" x14ac:dyDescent="0.25">
      <c r="A180" s="4">
        <v>43448</v>
      </c>
      <c r="B180" s="5" t="s">
        <v>63</v>
      </c>
      <c r="C180" s="6">
        <f t="shared" si="221"/>
        <v>668.89632107023408</v>
      </c>
      <c r="D180" s="17" t="s">
        <v>33</v>
      </c>
      <c r="E180" s="8">
        <v>1495</v>
      </c>
      <c r="F180" s="8">
        <v>1477</v>
      </c>
      <c r="G180" s="8" t="s">
        <v>21</v>
      </c>
      <c r="H180" s="8">
        <f t="shared" si="222"/>
        <v>12040.133779264213</v>
      </c>
      <c r="I180" s="8">
        <f t="shared" si="223"/>
        <v>0</v>
      </c>
      <c r="J180" s="3">
        <f t="shared" si="224"/>
        <v>12040.133779264213</v>
      </c>
    </row>
    <row r="181" spans="1:10" x14ac:dyDescent="0.25">
      <c r="A181" s="4">
        <v>43447</v>
      </c>
      <c r="B181" s="5" t="s">
        <v>42</v>
      </c>
      <c r="C181" s="6">
        <f t="shared" si="221"/>
        <v>751.87969924812035</v>
      </c>
      <c r="D181" s="17" t="s">
        <v>20</v>
      </c>
      <c r="E181" s="8">
        <v>1330</v>
      </c>
      <c r="F181" s="8">
        <v>1349</v>
      </c>
      <c r="G181" s="8" t="s">
        <v>21</v>
      </c>
      <c r="H181" s="8">
        <f t="shared" si="222"/>
        <v>14285.714285714286</v>
      </c>
      <c r="I181" s="8">
        <f t="shared" si="223"/>
        <v>0</v>
      </c>
      <c r="J181" s="3">
        <f t="shared" si="224"/>
        <v>14285.714285714286</v>
      </c>
    </row>
    <row r="182" spans="1:10" x14ac:dyDescent="0.25">
      <c r="A182" s="4">
        <v>43446</v>
      </c>
      <c r="B182" s="5" t="s">
        <v>102</v>
      </c>
      <c r="C182" s="6">
        <f t="shared" si="221"/>
        <v>2785.515320334262</v>
      </c>
      <c r="D182" s="17" t="s">
        <v>20</v>
      </c>
      <c r="E182" s="8">
        <v>359</v>
      </c>
      <c r="F182" s="8">
        <v>363.5</v>
      </c>
      <c r="G182" s="8" t="s">
        <v>21</v>
      </c>
      <c r="H182" s="8">
        <f t="shared" si="222"/>
        <v>12534.81894150418</v>
      </c>
      <c r="I182" s="8">
        <f t="shared" si="223"/>
        <v>0</v>
      </c>
      <c r="J182" s="3">
        <f t="shared" si="224"/>
        <v>12534.81894150418</v>
      </c>
    </row>
    <row r="183" spans="1:10" x14ac:dyDescent="0.25">
      <c r="A183" s="4">
        <v>43445</v>
      </c>
      <c r="B183" s="5" t="s">
        <v>69</v>
      </c>
      <c r="C183" s="6">
        <f t="shared" si="221"/>
        <v>917.43119266055044</v>
      </c>
      <c r="D183" s="17" t="s">
        <v>20</v>
      </c>
      <c r="E183" s="8">
        <v>1090</v>
      </c>
      <c r="F183" s="8">
        <v>1108</v>
      </c>
      <c r="G183" s="8" t="s">
        <v>21</v>
      </c>
      <c r="H183" s="8">
        <f t="shared" si="222"/>
        <v>16513.761467889908</v>
      </c>
      <c r="I183" s="8">
        <f t="shared" si="223"/>
        <v>0</v>
      </c>
      <c r="J183" s="3">
        <f t="shared" si="224"/>
        <v>16513.761467889908</v>
      </c>
    </row>
    <row r="184" spans="1:10" x14ac:dyDescent="0.25">
      <c r="A184" s="4">
        <v>43444</v>
      </c>
      <c r="B184" s="5" t="s">
        <v>74</v>
      </c>
      <c r="C184" s="6">
        <f t="shared" si="221"/>
        <v>818.33060556464807</v>
      </c>
      <c r="D184" s="17" t="s">
        <v>20</v>
      </c>
      <c r="E184" s="8">
        <v>1222</v>
      </c>
      <c r="F184" s="8">
        <v>1231</v>
      </c>
      <c r="G184" s="8" t="s">
        <v>21</v>
      </c>
      <c r="H184" s="8">
        <f t="shared" si="222"/>
        <v>7364.9754500818326</v>
      </c>
      <c r="I184" s="8">
        <f t="shared" si="223"/>
        <v>0</v>
      </c>
      <c r="J184" s="3">
        <f t="shared" si="224"/>
        <v>7364.9754500818326</v>
      </c>
    </row>
    <row r="185" spans="1:10" x14ac:dyDescent="0.25">
      <c r="A185" s="4">
        <v>43437</v>
      </c>
      <c r="B185" s="5" t="s">
        <v>101</v>
      </c>
      <c r="C185" s="6">
        <f t="shared" si="221"/>
        <v>793.65079365079362</v>
      </c>
      <c r="D185" s="17" t="s">
        <v>20</v>
      </c>
      <c r="E185" s="8">
        <v>1260</v>
      </c>
      <c r="F185" s="8">
        <v>1272</v>
      </c>
      <c r="G185" s="8" t="s">
        <v>21</v>
      </c>
      <c r="H185" s="8">
        <f t="shared" si="222"/>
        <v>9523.8095238095229</v>
      </c>
      <c r="I185" s="8">
        <f t="shared" si="223"/>
        <v>0</v>
      </c>
      <c r="J185" s="3">
        <f t="shared" si="224"/>
        <v>9523.8095238095229</v>
      </c>
    </row>
    <row r="186" spans="1:10" x14ac:dyDescent="0.25">
      <c r="A186" s="4">
        <v>43434</v>
      </c>
      <c r="B186" s="5" t="s">
        <v>100</v>
      </c>
      <c r="C186" s="6">
        <f t="shared" si="221"/>
        <v>3067.4846625766872</v>
      </c>
      <c r="D186" s="17" t="s">
        <v>20</v>
      </c>
      <c r="E186" s="8">
        <v>326</v>
      </c>
      <c r="F186" s="8">
        <v>331.7</v>
      </c>
      <c r="G186" s="8" t="s">
        <v>21</v>
      </c>
      <c r="H186" s="8">
        <f t="shared" si="222"/>
        <v>17484.662576687082</v>
      </c>
      <c r="I186" s="8">
        <f t="shared" si="223"/>
        <v>0</v>
      </c>
      <c r="J186" s="3">
        <f t="shared" si="224"/>
        <v>17484.662576687082</v>
      </c>
    </row>
    <row r="187" spans="1:10" x14ac:dyDescent="0.25">
      <c r="A187" s="4">
        <v>43432</v>
      </c>
      <c r="B187" s="5" t="s">
        <v>88</v>
      </c>
      <c r="C187" s="6">
        <f t="shared" si="221"/>
        <v>723.58900144717802</v>
      </c>
      <c r="D187" s="17" t="s">
        <v>20</v>
      </c>
      <c r="E187" s="8">
        <v>1382</v>
      </c>
      <c r="F187" s="8">
        <v>1405</v>
      </c>
      <c r="G187" s="8" t="s">
        <v>21</v>
      </c>
      <c r="H187" s="8">
        <f t="shared" si="222"/>
        <v>16642.547033285093</v>
      </c>
      <c r="I187" s="8">
        <f t="shared" si="223"/>
        <v>0</v>
      </c>
      <c r="J187" s="3">
        <f t="shared" si="224"/>
        <v>16642.547033285093</v>
      </c>
    </row>
    <row r="188" spans="1:10" x14ac:dyDescent="0.25">
      <c r="A188" s="4">
        <v>43431</v>
      </c>
      <c r="B188" s="5" t="s">
        <v>83</v>
      </c>
      <c r="C188" s="6">
        <f t="shared" si="221"/>
        <v>995.0248756218906</v>
      </c>
      <c r="D188" s="17" t="s">
        <v>20</v>
      </c>
      <c r="E188" s="8">
        <v>1005</v>
      </c>
      <c r="F188" s="8">
        <v>1025</v>
      </c>
      <c r="G188" s="8">
        <v>1034</v>
      </c>
      <c r="H188" s="8">
        <f t="shared" si="222"/>
        <v>19900.497512437811</v>
      </c>
      <c r="I188" s="8">
        <f t="shared" si="223"/>
        <v>8955.2238805970155</v>
      </c>
      <c r="J188" s="3">
        <f t="shared" si="224"/>
        <v>28855.721393034826</v>
      </c>
    </row>
    <row r="189" spans="1:10" x14ac:dyDescent="0.25">
      <c r="A189" s="4">
        <v>43430</v>
      </c>
      <c r="B189" s="5" t="s">
        <v>13</v>
      </c>
      <c r="C189" s="6">
        <f t="shared" si="221"/>
        <v>694.44444444444446</v>
      </c>
      <c r="D189" s="17" t="s">
        <v>20</v>
      </c>
      <c r="E189" s="8">
        <v>1440</v>
      </c>
      <c r="F189" s="8">
        <v>1470</v>
      </c>
      <c r="G189" s="8" t="s">
        <v>21</v>
      </c>
      <c r="H189" s="8">
        <f t="shared" si="222"/>
        <v>20833.333333333332</v>
      </c>
      <c r="I189" s="8">
        <f t="shared" si="223"/>
        <v>0</v>
      </c>
      <c r="J189" s="3">
        <f t="shared" si="224"/>
        <v>20833.333333333332</v>
      </c>
    </row>
    <row r="190" spans="1:10" x14ac:dyDescent="0.25">
      <c r="A190" s="4">
        <v>43425</v>
      </c>
      <c r="B190" s="5" t="s">
        <v>60</v>
      </c>
      <c r="C190" s="6">
        <f t="shared" si="221"/>
        <v>2309.4688221709007</v>
      </c>
      <c r="D190" s="17" t="s">
        <v>20</v>
      </c>
      <c r="E190" s="8">
        <v>433</v>
      </c>
      <c r="F190" s="8">
        <v>438</v>
      </c>
      <c r="G190" s="8" t="s">
        <v>21</v>
      </c>
      <c r="H190" s="8">
        <f t="shared" si="222"/>
        <v>11547.344110854503</v>
      </c>
      <c r="I190" s="8">
        <f t="shared" si="223"/>
        <v>0</v>
      </c>
      <c r="J190" s="3">
        <f t="shared" si="224"/>
        <v>11547.344110854503</v>
      </c>
    </row>
    <row r="191" spans="1:10" x14ac:dyDescent="0.25">
      <c r="A191" s="4">
        <v>43424</v>
      </c>
      <c r="B191" s="5" t="s">
        <v>28</v>
      </c>
      <c r="C191" s="6">
        <f t="shared" si="221"/>
        <v>673.40067340067344</v>
      </c>
      <c r="D191" s="17" t="s">
        <v>20</v>
      </c>
      <c r="E191" s="8">
        <v>1485</v>
      </c>
      <c r="F191" s="8">
        <v>1502</v>
      </c>
      <c r="G191" s="8" t="s">
        <v>21</v>
      </c>
      <c r="H191" s="8">
        <f t="shared" si="222"/>
        <v>11447.811447811448</v>
      </c>
      <c r="I191" s="8">
        <f t="shared" si="223"/>
        <v>0</v>
      </c>
      <c r="J191" s="3">
        <f t="shared" si="224"/>
        <v>11447.811447811448</v>
      </c>
    </row>
    <row r="192" spans="1:10" x14ac:dyDescent="0.25">
      <c r="A192" s="4">
        <v>43423</v>
      </c>
      <c r="B192" s="5" t="s">
        <v>99</v>
      </c>
      <c r="C192" s="6">
        <f t="shared" si="221"/>
        <v>1488.0952380952381</v>
      </c>
      <c r="D192" s="17" t="s">
        <v>20</v>
      </c>
      <c r="E192" s="8">
        <v>672</v>
      </c>
      <c r="F192" s="8">
        <v>682</v>
      </c>
      <c r="G192" s="8" t="s">
        <v>21</v>
      </c>
      <c r="H192" s="8">
        <f t="shared" si="222"/>
        <v>14880.952380952382</v>
      </c>
      <c r="I192" s="8">
        <f t="shared" si="223"/>
        <v>0</v>
      </c>
      <c r="J192" s="3">
        <f t="shared" si="224"/>
        <v>14880.952380952382</v>
      </c>
    </row>
    <row r="193" spans="1:10" x14ac:dyDescent="0.25">
      <c r="A193" s="4">
        <v>43420</v>
      </c>
      <c r="B193" s="5" t="s">
        <v>97</v>
      </c>
      <c r="C193" s="6">
        <f t="shared" si="221"/>
        <v>2169.1973969631235</v>
      </c>
      <c r="D193" s="17" t="s">
        <v>20</v>
      </c>
      <c r="E193" s="8">
        <v>461</v>
      </c>
      <c r="F193" s="8">
        <v>463</v>
      </c>
      <c r="G193" s="8" t="s">
        <v>21</v>
      </c>
      <c r="H193" s="8">
        <f t="shared" si="222"/>
        <v>4338.3947939262471</v>
      </c>
      <c r="I193" s="8">
        <f t="shared" si="223"/>
        <v>0</v>
      </c>
      <c r="J193" s="3">
        <f t="shared" si="224"/>
        <v>4338.3947939262471</v>
      </c>
    </row>
    <row r="194" spans="1:10" x14ac:dyDescent="0.25">
      <c r="A194" s="4">
        <v>43419</v>
      </c>
      <c r="B194" s="5" t="s">
        <v>96</v>
      </c>
      <c r="C194" s="6">
        <f t="shared" si="221"/>
        <v>1607.7170418006431</v>
      </c>
      <c r="D194" s="17" t="s">
        <v>20</v>
      </c>
      <c r="E194" s="8">
        <v>622</v>
      </c>
      <c r="F194" s="8">
        <v>634</v>
      </c>
      <c r="G194" s="8" t="s">
        <v>21</v>
      </c>
      <c r="H194" s="8">
        <f t="shared" si="222"/>
        <v>19292.604501607719</v>
      </c>
      <c r="I194" s="8">
        <f t="shared" si="223"/>
        <v>0</v>
      </c>
      <c r="J194" s="3">
        <f t="shared" si="224"/>
        <v>19292.604501607719</v>
      </c>
    </row>
    <row r="195" spans="1:10" x14ac:dyDescent="0.25">
      <c r="A195" s="4">
        <v>43418</v>
      </c>
      <c r="B195" s="5" t="s">
        <v>95</v>
      </c>
      <c r="C195" s="6">
        <f t="shared" si="221"/>
        <v>1724.1379310344828</v>
      </c>
      <c r="D195" s="17" t="s">
        <v>20</v>
      </c>
      <c r="E195" s="8">
        <v>580</v>
      </c>
      <c r="F195" s="8">
        <v>590</v>
      </c>
      <c r="G195" s="8">
        <v>600</v>
      </c>
      <c r="H195" s="8">
        <f t="shared" si="222"/>
        <v>17241.379310344826</v>
      </c>
      <c r="I195" s="8">
        <f t="shared" si="223"/>
        <v>17241.379310344826</v>
      </c>
      <c r="J195" s="3">
        <f t="shared" si="224"/>
        <v>34482.758620689652</v>
      </c>
    </row>
    <row r="196" spans="1:10" x14ac:dyDescent="0.25">
      <c r="A196" s="4">
        <v>43417</v>
      </c>
      <c r="B196" s="5" t="s">
        <v>40</v>
      </c>
      <c r="C196" s="6">
        <f t="shared" si="221"/>
        <v>2293.5779816513759</v>
      </c>
      <c r="D196" s="17" t="s">
        <v>20</v>
      </c>
      <c r="E196" s="8">
        <v>436</v>
      </c>
      <c r="F196" s="8">
        <v>445</v>
      </c>
      <c r="G196" s="8" t="s">
        <v>21</v>
      </c>
      <c r="H196" s="8">
        <f t="shared" si="222"/>
        <v>20642.201834862382</v>
      </c>
      <c r="I196" s="8">
        <f t="shared" si="223"/>
        <v>0</v>
      </c>
      <c r="J196" s="3">
        <f t="shared" si="224"/>
        <v>20642.201834862382</v>
      </c>
    </row>
    <row r="197" spans="1:10" x14ac:dyDescent="0.25">
      <c r="A197" s="4">
        <v>43416</v>
      </c>
      <c r="B197" s="5" t="s">
        <v>74</v>
      </c>
      <c r="C197" s="6">
        <f t="shared" si="221"/>
        <v>508.90585241730281</v>
      </c>
      <c r="D197" s="17" t="s">
        <v>20</v>
      </c>
      <c r="E197" s="8">
        <v>1965</v>
      </c>
      <c r="F197" s="8">
        <v>1985</v>
      </c>
      <c r="G197" s="8" t="s">
        <v>21</v>
      </c>
      <c r="H197" s="8">
        <f t="shared" si="222"/>
        <v>10178.117048346056</v>
      </c>
      <c r="I197" s="8">
        <f t="shared" si="223"/>
        <v>0</v>
      </c>
      <c r="J197" s="3">
        <f t="shared" si="224"/>
        <v>10178.117048346056</v>
      </c>
    </row>
    <row r="198" spans="1:10" x14ac:dyDescent="0.25">
      <c r="A198" s="4">
        <v>43406</v>
      </c>
      <c r="B198" s="5" t="s">
        <v>48</v>
      </c>
      <c r="C198" s="6">
        <f t="shared" si="221"/>
        <v>1428.5714285714287</v>
      </c>
      <c r="D198" s="17" t="s">
        <v>20</v>
      </c>
      <c r="E198" s="8">
        <v>700</v>
      </c>
      <c r="F198" s="8">
        <v>710</v>
      </c>
      <c r="G198" s="8" t="s">
        <v>21</v>
      </c>
      <c r="H198" s="8">
        <f t="shared" si="222"/>
        <v>14285.714285714286</v>
      </c>
      <c r="I198" s="8">
        <f t="shared" si="223"/>
        <v>0</v>
      </c>
      <c r="J198" s="3">
        <f t="shared" si="224"/>
        <v>14285.714285714286</v>
      </c>
    </row>
    <row r="199" spans="1:10" x14ac:dyDescent="0.25">
      <c r="A199" s="4">
        <v>43405</v>
      </c>
      <c r="B199" s="5" t="s">
        <v>98</v>
      </c>
      <c r="C199" s="6">
        <f t="shared" si="221"/>
        <v>2272.7272727272725</v>
      </c>
      <c r="D199" s="17" t="s">
        <v>20</v>
      </c>
      <c r="E199" s="8">
        <v>440</v>
      </c>
      <c r="F199" s="8">
        <v>450</v>
      </c>
      <c r="G199" s="8" t="s">
        <v>21</v>
      </c>
      <c r="H199" s="8">
        <f t="shared" si="222"/>
        <v>22727.272727272724</v>
      </c>
      <c r="I199" s="8">
        <f t="shared" si="223"/>
        <v>0</v>
      </c>
      <c r="J199" s="3">
        <f t="shared" si="224"/>
        <v>22727.272727272724</v>
      </c>
    </row>
    <row r="200" spans="1:10" x14ac:dyDescent="0.25">
      <c r="A200" s="4">
        <v>43404</v>
      </c>
      <c r="B200" s="5" t="s">
        <v>66</v>
      </c>
      <c r="C200" s="6">
        <f t="shared" si="221"/>
        <v>1046.0251046025105</v>
      </c>
      <c r="D200" s="17" t="s">
        <v>20</v>
      </c>
      <c r="E200" s="8">
        <v>956</v>
      </c>
      <c r="F200" s="8">
        <v>970</v>
      </c>
      <c r="G200" s="8">
        <v>990</v>
      </c>
      <c r="H200" s="8">
        <f t="shared" si="222"/>
        <v>14644.351464435147</v>
      </c>
      <c r="I200" s="8">
        <f t="shared" si="223"/>
        <v>20920.50209205021</v>
      </c>
      <c r="J200" s="3">
        <f t="shared" si="224"/>
        <v>35564.853556485359</v>
      </c>
    </row>
    <row r="201" spans="1:10" x14ac:dyDescent="0.25">
      <c r="A201" s="4">
        <v>43403</v>
      </c>
      <c r="B201" s="5" t="s">
        <v>94</v>
      </c>
      <c r="C201" s="6">
        <f t="shared" si="221"/>
        <v>1612.9032258064517</v>
      </c>
      <c r="D201" s="17" t="s">
        <v>20</v>
      </c>
      <c r="E201" s="8">
        <v>620</v>
      </c>
      <c r="F201" s="8">
        <v>630</v>
      </c>
      <c r="G201" s="8">
        <v>638</v>
      </c>
      <c r="H201" s="8">
        <f t="shared" si="222"/>
        <v>16129.032258064517</v>
      </c>
      <c r="I201" s="8">
        <f t="shared" si="223"/>
        <v>12903.225806451614</v>
      </c>
      <c r="J201" s="3">
        <f t="shared" si="224"/>
        <v>29032.258064516129</v>
      </c>
    </row>
    <row r="202" spans="1:10" x14ac:dyDescent="0.25">
      <c r="A202" s="4">
        <v>43402</v>
      </c>
      <c r="B202" s="5" t="s">
        <v>29</v>
      </c>
      <c r="C202" s="6">
        <f t="shared" si="221"/>
        <v>2666.6666666666665</v>
      </c>
      <c r="D202" s="17" t="s">
        <v>20</v>
      </c>
      <c r="E202" s="8">
        <v>375</v>
      </c>
      <c r="F202" s="8">
        <v>375</v>
      </c>
      <c r="G202" s="8" t="s">
        <v>21</v>
      </c>
      <c r="H202" s="8">
        <f t="shared" si="222"/>
        <v>0</v>
      </c>
      <c r="I202" s="8">
        <f t="shared" si="223"/>
        <v>0</v>
      </c>
      <c r="J202" s="3">
        <f t="shared" si="224"/>
        <v>0</v>
      </c>
    </row>
    <row r="203" spans="1:10" x14ac:dyDescent="0.25">
      <c r="A203" s="4">
        <v>43397</v>
      </c>
      <c r="B203" s="5" t="s">
        <v>93</v>
      </c>
      <c r="C203" s="6">
        <f t="shared" si="221"/>
        <v>3460.2076124567475</v>
      </c>
      <c r="D203" s="17" t="s">
        <v>20</v>
      </c>
      <c r="E203" s="8">
        <v>289</v>
      </c>
      <c r="F203" s="8">
        <v>295</v>
      </c>
      <c r="G203" s="8">
        <v>298</v>
      </c>
      <c r="H203" s="8">
        <f t="shared" si="222"/>
        <v>20761.245674740487</v>
      </c>
      <c r="I203" s="8">
        <f t="shared" si="223"/>
        <v>10380.622837370243</v>
      </c>
      <c r="J203" s="3">
        <f t="shared" si="224"/>
        <v>31141.86851211073</v>
      </c>
    </row>
    <row r="204" spans="1:10" x14ac:dyDescent="0.25">
      <c r="A204" s="4">
        <v>43395</v>
      </c>
      <c r="B204" s="5" t="s">
        <v>53</v>
      </c>
      <c r="C204" s="6">
        <f t="shared" si="221"/>
        <v>586.85446009389671</v>
      </c>
      <c r="D204" s="17" t="s">
        <v>33</v>
      </c>
      <c r="E204" s="8">
        <v>1704</v>
      </c>
      <c r="F204" s="8">
        <v>1704</v>
      </c>
      <c r="G204" s="8" t="s">
        <v>21</v>
      </c>
      <c r="H204" s="8">
        <f t="shared" si="222"/>
        <v>0</v>
      </c>
      <c r="I204" s="8">
        <f t="shared" si="223"/>
        <v>0</v>
      </c>
      <c r="J204" s="3">
        <f t="shared" si="224"/>
        <v>0</v>
      </c>
    </row>
    <row r="205" spans="1:10" x14ac:dyDescent="0.25">
      <c r="A205" s="4">
        <v>43390</v>
      </c>
      <c r="B205" s="5" t="s">
        <v>13</v>
      </c>
      <c r="C205" s="6">
        <f t="shared" si="221"/>
        <v>628.93081761006295</v>
      </c>
      <c r="D205" s="17" t="s">
        <v>20</v>
      </c>
      <c r="E205" s="8">
        <v>1590</v>
      </c>
      <c r="F205" s="8">
        <v>1560</v>
      </c>
      <c r="G205" s="8" t="s">
        <v>21</v>
      </c>
      <c r="H205" s="8">
        <f t="shared" si="222"/>
        <v>-18867.92452830189</v>
      </c>
      <c r="I205" s="8">
        <f t="shared" si="223"/>
        <v>0</v>
      </c>
      <c r="J205" s="3">
        <f t="shared" si="224"/>
        <v>-18867.92452830189</v>
      </c>
    </row>
    <row r="206" spans="1:10" x14ac:dyDescent="0.25">
      <c r="A206" s="4">
        <v>43388</v>
      </c>
      <c r="B206" s="5" t="s">
        <v>75</v>
      </c>
      <c r="C206" s="6">
        <f t="shared" si="221"/>
        <v>615.38461538461536</v>
      </c>
      <c r="D206" s="17" t="s">
        <v>20</v>
      </c>
      <c r="E206" s="8">
        <v>1625</v>
      </c>
      <c r="F206" s="8">
        <v>1643</v>
      </c>
      <c r="G206" s="8" t="s">
        <v>21</v>
      </c>
      <c r="H206" s="8">
        <f t="shared" si="222"/>
        <v>11076.923076923076</v>
      </c>
      <c r="I206" s="8">
        <f t="shared" si="223"/>
        <v>0</v>
      </c>
      <c r="J206" s="3">
        <f t="shared" si="224"/>
        <v>11076.923076923076</v>
      </c>
    </row>
    <row r="207" spans="1:10" x14ac:dyDescent="0.25">
      <c r="A207" s="4">
        <v>43385</v>
      </c>
      <c r="B207" s="5" t="s">
        <v>78</v>
      </c>
      <c r="C207" s="6">
        <f t="shared" si="221"/>
        <v>351.49384885764499</v>
      </c>
      <c r="D207" s="17" t="s">
        <v>20</v>
      </c>
      <c r="E207" s="8">
        <v>2845</v>
      </c>
      <c r="F207" s="8">
        <v>2890</v>
      </c>
      <c r="G207" s="8" t="s">
        <v>21</v>
      </c>
      <c r="H207" s="8">
        <f t="shared" si="222"/>
        <v>15817.223198594025</v>
      </c>
      <c r="I207" s="8">
        <f t="shared" si="223"/>
        <v>0</v>
      </c>
      <c r="J207" s="3">
        <f t="shared" si="224"/>
        <v>15817.223198594025</v>
      </c>
    </row>
    <row r="208" spans="1:10" x14ac:dyDescent="0.25">
      <c r="A208" s="4">
        <v>43383</v>
      </c>
      <c r="B208" s="5" t="s">
        <v>80</v>
      </c>
      <c r="C208" s="6">
        <f t="shared" si="221"/>
        <v>2066.1157024793388</v>
      </c>
      <c r="D208" s="17" t="s">
        <v>20</v>
      </c>
      <c r="E208" s="8">
        <v>484</v>
      </c>
      <c r="F208" s="8">
        <v>486</v>
      </c>
      <c r="G208" s="8" t="s">
        <v>21</v>
      </c>
      <c r="H208" s="8">
        <f t="shared" si="222"/>
        <v>4132.2314049586776</v>
      </c>
      <c r="I208" s="8">
        <f t="shared" si="223"/>
        <v>0</v>
      </c>
      <c r="J208" s="3">
        <f t="shared" si="224"/>
        <v>4132.2314049586776</v>
      </c>
    </row>
    <row r="209" spans="1:10" x14ac:dyDescent="0.25">
      <c r="A209" s="4">
        <v>43382</v>
      </c>
      <c r="B209" s="5" t="s">
        <v>91</v>
      </c>
      <c r="C209" s="6">
        <f t="shared" si="221"/>
        <v>2012.0724346076458</v>
      </c>
      <c r="D209" s="17" t="s">
        <v>33</v>
      </c>
      <c r="E209" s="8">
        <v>497</v>
      </c>
      <c r="F209" s="8">
        <v>497</v>
      </c>
      <c r="G209" s="8" t="s">
        <v>21</v>
      </c>
      <c r="H209" s="8">
        <f t="shared" si="222"/>
        <v>0</v>
      </c>
      <c r="I209" s="8">
        <f t="shared" si="223"/>
        <v>0</v>
      </c>
      <c r="J209" s="3">
        <f t="shared" si="224"/>
        <v>0</v>
      </c>
    </row>
    <row r="210" spans="1:10" x14ac:dyDescent="0.25">
      <c r="A210" s="4">
        <v>43381</v>
      </c>
      <c r="B210" s="5" t="s">
        <v>92</v>
      </c>
      <c r="C210" s="6">
        <f t="shared" si="221"/>
        <v>1633.9869281045751</v>
      </c>
      <c r="D210" s="17" t="s">
        <v>33</v>
      </c>
      <c r="E210" s="8">
        <v>612</v>
      </c>
      <c r="F210" s="8">
        <v>602</v>
      </c>
      <c r="G210" s="8" t="s">
        <v>21</v>
      </c>
      <c r="H210" s="8">
        <f t="shared" si="222"/>
        <v>16339.869281045751</v>
      </c>
      <c r="I210" s="8">
        <f t="shared" si="223"/>
        <v>0</v>
      </c>
      <c r="J210" s="3">
        <f t="shared" si="224"/>
        <v>16339.869281045751</v>
      </c>
    </row>
    <row r="211" spans="1:10" x14ac:dyDescent="0.25">
      <c r="A211" s="4">
        <v>43378</v>
      </c>
      <c r="B211" s="5" t="s">
        <v>68</v>
      </c>
      <c r="C211" s="6">
        <f t="shared" si="221"/>
        <v>2583.9793281653747</v>
      </c>
      <c r="D211" s="17" t="s">
        <v>33</v>
      </c>
      <c r="E211" s="8">
        <v>387</v>
      </c>
      <c r="F211" s="8">
        <v>380</v>
      </c>
      <c r="G211" s="8">
        <v>370</v>
      </c>
      <c r="H211" s="8">
        <f t="shared" si="222"/>
        <v>18087.855297157621</v>
      </c>
      <c r="I211" s="8">
        <f t="shared" si="223"/>
        <v>25839.793281653747</v>
      </c>
      <c r="J211" s="3">
        <f t="shared" si="224"/>
        <v>43927.648578811364</v>
      </c>
    </row>
    <row r="212" spans="1:10" x14ac:dyDescent="0.25">
      <c r="A212" s="4">
        <v>43377</v>
      </c>
      <c r="B212" s="5" t="s">
        <v>66</v>
      </c>
      <c r="C212" s="6">
        <f t="shared" si="221"/>
        <v>1033.0578512396694</v>
      </c>
      <c r="D212" s="17" t="s">
        <v>33</v>
      </c>
      <c r="E212" s="8">
        <v>968</v>
      </c>
      <c r="F212" s="8">
        <v>952</v>
      </c>
      <c r="G212" s="8">
        <v>945</v>
      </c>
      <c r="H212" s="8">
        <f t="shared" si="222"/>
        <v>16528.92561983471</v>
      </c>
      <c r="I212" s="8">
        <f t="shared" si="223"/>
        <v>7231.4049586776855</v>
      </c>
      <c r="J212" s="3">
        <f t="shared" si="224"/>
        <v>23760.330578512396</v>
      </c>
    </row>
    <row r="213" spans="1:10" x14ac:dyDescent="0.25">
      <c r="A213" s="4">
        <v>43374</v>
      </c>
      <c r="B213" s="5" t="s">
        <v>11</v>
      </c>
      <c r="C213" s="6">
        <f t="shared" si="221"/>
        <v>829.87551867219918</v>
      </c>
      <c r="D213" s="17" t="s">
        <v>33</v>
      </c>
      <c r="E213" s="8">
        <v>1205</v>
      </c>
      <c r="F213" s="8">
        <v>1205</v>
      </c>
      <c r="G213" s="8" t="s">
        <v>21</v>
      </c>
      <c r="H213" s="8">
        <f t="shared" si="222"/>
        <v>0</v>
      </c>
      <c r="I213" s="8">
        <f t="shared" si="223"/>
        <v>0</v>
      </c>
      <c r="J213" s="3">
        <f t="shared" si="224"/>
        <v>0</v>
      </c>
    </row>
    <row r="214" spans="1:10" x14ac:dyDescent="0.25">
      <c r="A214" s="4">
        <v>43364</v>
      </c>
      <c r="B214" s="5" t="s">
        <v>90</v>
      </c>
      <c r="C214" s="6">
        <f t="shared" si="221"/>
        <v>3115.264797507788</v>
      </c>
      <c r="D214" s="17" t="s">
        <v>20</v>
      </c>
      <c r="E214" s="8">
        <v>321</v>
      </c>
      <c r="F214" s="8">
        <v>314</v>
      </c>
      <c r="G214" s="8" t="s">
        <v>21</v>
      </c>
      <c r="H214" s="8">
        <f t="shared" si="222"/>
        <v>-21806.853582554515</v>
      </c>
      <c r="I214" s="8">
        <f t="shared" si="223"/>
        <v>0</v>
      </c>
      <c r="J214" s="3">
        <f t="shared" si="224"/>
        <v>-21806.853582554515</v>
      </c>
    </row>
    <row r="215" spans="1:10" x14ac:dyDescent="0.25">
      <c r="A215" s="4">
        <v>43362</v>
      </c>
      <c r="B215" s="5" t="s">
        <v>89</v>
      </c>
      <c r="C215" s="6">
        <f t="shared" si="221"/>
        <v>460.40515653775321</v>
      </c>
      <c r="D215" s="17" t="s">
        <v>20</v>
      </c>
      <c r="E215" s="8">
        <v>2172</v>
      </c>
      <c r="F215" s="8">
        <v>2172</v>
      </c>
      <c r="G215" s="8" t="s">
        <v>21</v>
      </c>
      <c r="H215" s="8">
        <f t="shared" si="222"/>
        <v>0</v>
      </c>
      <c r="I215" s="8">
        <f t="shared" si="223"/>
        <v>0</v>
      </c>
      <c r="J215" s="3">
        <f t="shared" si="224"/>
        <v>0</v>
      </c>
    </row>
    <row r="216" spans="1:10" x14ac:dyDescent="0.25">
      <c r="A216" s="4">
        <v>43361</v>
      </c>
      <c r="B216" s="5" t="s">
        <v>87</v>
      </c>
      <c r="C216" s="6">
        <f t="shared" si="221"/>
        <v>576.36887608069162</v>
      </c>
      <c r="D216" s="17" t="s">
        <v>20</v>
      </c>
      <c r="E216" s="8">
        <v>1735</v>
      </c>
      <c r="F216" s="8">
        <v>1700</v>
      </c>
      <c r="G216" s="8" t="s">
        <v>21</v>
      </c>
      <c r="H216" s="8">
        <f t="shared" si="222"/>
        <v>-20172.910662824208</v>
      </c>
      <c r="I216" s="8">
        <f t="shared" si="223"/>
        <v>0</v>
      </c>
      <c r="J216" s="3">
        <f t="shared" si="224"/>
        <v>-20172.910662824208</v>
      </c>
    </row>
    <row r="217" spans="1:10" x14ac:dyDescent="0.25">
      <c r="A217" s="4">
        <v>43360</v>
      </c>
      <c r="B217" s="5" t="s">
        <v>84</v>
      </c>
      <c r="C217" s="6">
        <f t="shared" si="221"/>
        <v>325.73289902280129</v>
      </c>
      <c r="D217" s="17" t="s">
        <v>20</v>
      </c>
      <c r="E217" s="8">
        <v>3070</v>
      </c>
      <c r="F217" s="8">
        <v>3100</v>
      </c>
      <c r="G217" s="8" t="s">
        <v>21</v>
      </c>
      <c r="H217" s="8">
        <f t="shared" si="222"/>
        <v>9771.9869706840382</v>
      </c>
      <c r="I217" s="8">
        <f t="shared" si="223"/>
        <v>0</v>
      </c>
      <c r="J217" s="3">
        <f t="shared" si="224"/>
        <v>9771.9869706840382</v>
      </c>
    </row>
    <row r="218" spans="1:10" x14ac:dyDescent="0.25">
      <c r="A218" s="4">
        <v>43357</v>
      </c>
      <c r="B218" s="5" t="s">
        <v>70</v>
      </c>
      <c r="C218" s="6">
        <f t="shared" si="221"/>
        <v>374.53183520599254</v>
      </c>
      <c r="D218" s="17" t="s">
        <v>20</v>
      </c>
      <c r="E218" s="8">
        <v>2670</v>
      </c>
      <c r="F218" s="8">
        <v>2715</v>
      </c>
      <c r="G218" s="8" t="s">
        <v>21</v>
      </c>
      <c r="H218" s="8">
        <f t="shared" si="222"/>
        <v>16853.932584269663</v>
      </c>
      <c r="I218" s="8">
        <f t="shared" si="223"/>
        <v>0</v>
      </c>
      <c r="J218" s="3">
        <f t="shared" si="224"/>
        <v>16853.932584269663</v>
      </c>
    </row>
    <row r="219" spans="1:10" x14ac:dyDescent="0.25">
      <c r="A219" s="4">
        <v>43355</v>
      </c>
      <c r="B219" s="5" t="s">
        <v>88</v>
      </c>
      <c r="C219" s="6">
        <f t="shared" si="221"/>
        <v>699.30069930069931</v>
      </c>
      <c r="D219" s="17" t="s">
        <v>20</v>
      </c>
      <c r="E219" s="8">
        <v>1430</v>
      </c>
      <c r="F219" s="8">
        <v>1470</v>
      </c>
      <c r="G219" s="8" t="s">
        <v>21</v>
      </c>
      <c r="H219" s="8">
        <f t="shared" si="222"/>
        <v>27972.027972027972</v>
      </c>
      <c r="I219" s="8">
        <f t="shared" si="223"/>
        <v>0</v>
      </c>
      <c r="J219" s="3">
        <f t="shared" si="224"/>
        <v>27972.027972027972</v>
      </c>
    </row>
    <row r="220" spans="1:10" x14ac:dyDescent="0.25">
      <c r="A220" s="4">
        <v>43353</v>
      </c>
      <c r="B220" s="5" t="s">
        <v>53</v>
      </c>
      <c r="C220" s="6">
        <f t="shared" si="221"/>
        <v>511.5089514066496</v>
      </c>
      <c r="D220" s="17" t="s">
        <v>20</v>
      </c>
      <c r="E220" s="8">
        <v>1955</v>
      </c>
      <c r="F220" s="8">
        <v>1925</v>
      </c>
      <c r="G220" s="8" t="s">
        <v>21</v>
      </c>
      <c r="H220" s="8">
        <f t="shared" si="222"/>
        <v>-15345.268542199488</v>
      </c>
      <c r="I220" s="8">
        <f t="shared" si="223"/>
        <v>0</v>
      </c>
      <c r="J220" s="3">
        <f t="shared" si="224"/>
        <v>-15345.268542199488</v>
      </c>
    </row>
    <row r="221" spans="1:10" x14ac:dyDescent="0.25">
      <c r="A221" s="4">
        <v>43350</v>
      </c>
      <c r="B221" s="5" t="s">
        <v>74</v>
      </c>
      <c r="C221" s="6">
        <f t="shared" si="221"/>
        <v>454.54545454545456</v>
      </c>
      <c r="D221" s="17" t="s">
        <v>20</v>
      </c>
      <c r="E221" s="8">
        <v>2200</v>
      </c>
      <c r="F221" s="8">
        <v>2219</v>
      </c>
      <c r="G221" s="8" t="s">
        <v>21</v>
      </c>
      <c r="H221" s="8">
        <f t="shared" si="222"/>
        <v>8636.363636363636</v>
      </c>
      <c r="I221" s="8">
        <f t="shared" si="223"/>
        <v>0</v>
      </c>
      <c r="J221" s="3">
        <f t="shared" si="224"/>
        <v>8636.363636363636</v>
      </c>
    </row>
    <row r="222" spans="1:10" x14ac:dyDescent="0.25">
      <c r="A222" s="4">
        <v>43349</v>
      </c>
      <c r="B222" s="5" t="s">
        <v>86</v>
      </c>
      <c r="C222" s="6">
        <f t="shared" si="221"/>
        <v>523.56020942408372</v>
      </c>
      <c r="D222" s="17" t="s">
        <v>20</v>
      </c>
      <c r="E222" s="8">
        <v>1910</v>
      </c>
      <c r="F222" s="8">
        <v>1860</v>
      </c>
      <c r="G222" s="8" t="s">
        <v>21</v>
      </c>
      <c r="H222" s="8">
        <f t="shared" si="222"/>
        <v>-26178.010471204187</v>
      </c>
      <c r="I222" s="8">
        <f t="shared" si="223"/>
        <v>0</v>
      </c>
      <c r="J222" s="3">
        <f t="shared" si="224"/>
        <v>-26178.010471204187</v>
      </c>
    </row>
    <row r="223" spans="1:10" x14ac:dyDescent="0.25">
      <c r="A223" s="4">
        <v>43343</v>
      </c>
      <c r="B223" s="5" t="s">
        <v>85</v>
      </c>
      <c r="C223" s="6">
        <f t="shared" si="221"/>
        <v>337.83783783783781</v>
      </c>
      <c r="D223" s="17" t="s">
        <v>20</v>
      </c>
      <c r="E223" s="8">
        <v>2960</v>
      </c>
      <c r="F223" s="8">
        <v>3010</v>
      </c>
      <c r="G223" s="8">
        <v>3050</v>
      </c>
      <c r="H223" s="8">
        <f t="shared" si="222"/>
        <v>16891.89189189189</v>
      </c>
      <c r="I223" s="8">
        <f t="shared" si="223"/>
        <v>13513.513513513513</v>
      </c>
      <c r="J223" s="3">
        <f t="shared" si="224"/>
        <v>30405.405405405403</v>
      </c>
    </row>
    <row r="224" spans="1:10" x14ac:dyDescent="0.25">
      <c r="A224" s="4">
        <v>43342</v>
      </c>
      <c r="B224" s="5" t="s">
        <v>65</v>
      </c>
      <c r="C224" s="6">
        <f t="shared" si="221"/>
        <v>575.0431282346176</v>
      </c>
      <c r="D224" s="17" t="s">
        <v>20</v>
      </c>
      <c r="E224" s="8">
        <v>1739</v>
      </c>
      <c r="F224" s="8">
        <v>1764</v>
      </c>
      <c r="G224" s="8" t="s">
        <v>21</v>
      </c>
      <c r="H224" s="8">
        <f t="shared" si="222"/>
        <v>14376.07820586544</v>
      </c>
      <c r="I224" s="8">
        <f t="shared" si="223"/>
        <v>0</v>
      </c>
      <c r="J224" s="3">
        <f t="shared" si="224"/>
        <v>14376.07820586544</v>
      </c>
    </row>
    <row r="225" spans="1:10" x14ac:dyDescent="0.25">
      <c r="A225" s="4">
        <v>43341</v>
      </c>
      <c r="B225" s="5" t="s">
        <v>64</v>
      </c>
      <c r="C225" s="6">
        <f t="shared" ref="C225:C243" si="225">1000000/E225</f>
        <v>289.85507246376812</v>
      </c>
      <c r="D225" s="17" t="s">
        <v>20</v>
      </c>
      <c r="E225" s="8">
        <v>3450</v>
      </c>
      <c r="F225" s="8">
        <v>3450</v>
      </c>
      <c r="G225" s="8" t="s">
        <v>21</v>
      </c>
      <c r="H225" s="8">
        <f t="shared" ref="H225:H257" si="226">IF(D225="SELL", E225-F225, F225-E225)*C225</f>
        <v>0</v>
      </c>
      <c r="I225" s="8">
        <f t="shared" ref="I225:I257" si="227">IF(D225="SELL",IF(G225="-","0",F225-G225),IF(D225="BUY",IF(G225="-","0",G225-F225)))*C225</f>
        <v>0</v>
      </c>
      <c r="J225" s="3">
        <f t="shared" ref="J225:J253" si="228">SUM(H225:I225)</f>
        <v>0</v>
      </c>
    </row>
    <row r="226" spans="1:10" x14ac:dyDescent="0.25">
      <c r="A226" s="4">
        <v>43340</v>
      </c>
      <c r="B226" s="5" t="s">
        <v>85</v>
      </c>
      <c r="C226" s="6">
        <f t="shared" si="225"/>
        <v>355.87188612099646</v>
      </c>
      <c r="D226" s="17" t="s">
        <v>20</v>
      </c>
      <c r="E226" s="8">
        <v>2810</v>
      </c>
      <c r="F226" s="8">
        <v>2850</v>
      </c>
      <c r="G226" s="8">
        <v>2890</v>
      </c>
      <c r="H226" s="8">
        <f t="shared" si="226"/>
        <v>14234.875444839858</v>
      </c>
      <c r="I226" s="8">
        <f t="shared" si="227"/>
        <v>14234.875444839858</v>
      </c>
      <c r="J226" s="3">
        <f t="shared" si="228"/>
        <v>28469.750889679715</v>
      </c>
    </row>
    <row r="227" spans="1:10" x14ac:dyDescent="0.25">
      <c r="A227" s="4">
        <v>43339</v>
      </c>
      <c r="B227" s="5" t="s">
        <v>13</v>
      </c>
      <c r="C227" s="6">
        <f t="shared" si="225"/>
        <v>625</v>
      </c>
      <c r="D227" s="17" t="s">
        <v>20</v>
      </c>
      <c r="E227" s="8">
        <v>1600</v>
      </c>
      <c r="F227" s="8">
        <v>1635</v>
      </c>
      <c r="G227" s="8">
        <v>1656</v>
      </c>
      <c r="H227" s="8">
        <f t="shared" si="226"/>
        <v>21875</v>
      </c>
      <c r="I227" s="8">
        <f t="shared" si="227"/>
        <v>13125</v>
      </c>
      <c r="J227" s="3">
        <f t="shared" si="228"/>
        <v>35000</v>
      </c>
    </row>
    <row r="228" spans="1:10" x14ac:dyDescent="0.25">
      <c r="A228" s="4">
        <v>43336</v>
      </c>
      <c r="B228" s="5" t="s">
        <v>84</v>
      </c>
      <c r="C228" s="6">
        <f t="shared" si="225"/>
        <v>308.64197530864197</v>
      </c>
      <c r="D228" s="17" t="s">
        <v>20</v>
      </c>
      <c r="E228" s="8">
        <v>3240</v>
      </c>
      <c r="F228" s="8">
        <v>3242</v>
      </c>
      <c r="G228" s="8" t="s">
        <v>21</v>
      </c>
      <c r="H228" s="8">
        <f t="shared" si="226"/>
        <v>617.28395061728395</v>
      </c>
      <c r="I228" s="8">
        <f t="shared" si="227"/>
        <v>0</v>
      </c>
      <c r="J228" s="3">
        <f t="shared" si="228"/>
        <v>617.28395061728395</v>
      </c>
    </row>
    <row r="229" spans="1:10" x14ac:dyDescent="0.25">
      <c r="A229" s="4">
        <v>43335</v>
      </c>
      <c r="B229" s="5" t="s">
        <v>13</v>
      </c>
      <c r="C229" s="6">
        <f t="shared" si="225"/>
        <v>641.02564102564099</v>
      </c>
      <c r="D229" s="17" t="s">
        <v>20</v>
      </c>
      <c r="E229" s="8">
        <v>1560</v>
      </c>
      <c r="F229" s="8">
        <v>1590</v>
      </c>
      <c r="G229" s="8">
        <v>1634</v>
      </c>
      <c r="H229" s="8">
        <f t="shared" si="226"/>
        <v>19230.76923076923</v>
      </c>
      <c r="I229" s="8">
        <f t="shared" si="227"/>
        <v>28205.128205128203</v>
      </c>
      <c r="J229" s="3">
        <f t="shared" si="228"/>
        <v>47435.897435897437</v>
      </c>
    </row>
    <row r="230" spans="1:10" x14ac:dyDescent="0.25">
      <c r="A230" s="4">
        <v>43333</v>
      </c>
      <c r="B230" s="5" t="s">
        <v>83</v>
      </c>
      <c r="C230" s="6">
        <f t="shared" si="225"/>
        <v>716.33237822349565</v>
      </c>
      <c r="D230" s="17" t="s">
        <v>20</v>
      </c>
      <c r="E230" s="8">
        <v>1396</v>
      </c>
      <c r="F230" s="8">
        <v>1396</v>
      </c>
      <c r="G230" s="8" t="s">
        <v>21</v>
      </c>
      <c r="H230" s="8">
        <f t="shared" si="226"/>
        <v>0</v>
      </c>
      <c r="I230" s="8">
        <f t="shared" si="227"/>
        <v>0</v>
      </c>
      <c r="J230" s="3">
        <f t="shared" si="228"/>
        <v>0</v>
      </c>
    </row>
    <row r="231" spans="1:10" x14ac:dyDescent="0.25">
      <c r="A231" s="4">
        <v>43332</v>
      </c>
      <c r="B231" s="5" t="s">
        <v>71</v>
      </c>
      <c r="C231" s="6">
        <f t="shared" si="225"/>
        <v>763.35877862595419</v>
      </c>
      <c r="D231" s="17" t="s">
        <v>20</v>
      </c>
      <c r="E231" s="8">
        <v>1310</v>
      </c>
      <c r="F231" s="8">
        <v>1340</v>
      </c>
      <c r="G231" s="8">
        <v>1347</v>
      </c>
      <c r="H231" s="8">
        <f t="shared" si="226"/>
        <v>22900.763358778626</v>
      </c>
      <c r="I231" s="8">
        <f t="shared" si="227"/>
        <v>5343.5114503816794</v>
      </c>
      <c r="J231" s="3">
        <f t="shared" si="228"/>
        <v>28244.274809160306</v>
      </c>
    </row>
    <row r="232" spans="1:10" x14ac:dyDescent="0.25">
      <c r="A232" s="4">
        <v>43329</v>
      </c>
      <c r="B232" s="5" t="s">
        <v>65</v>
      </c>
      <c r="C232" s="6">
        <f t="shared" si="225"/>
        <v>636.9426751592357</v>
      </c>
      <c r="D232" s="17" t="s">
        <v>20</v>
      </c>
      <c r="E232" s="8">
        <v>1570</v>
      </c>
      <c r="F232" s="8">
        <v>1600</v>
      </c>
      <c r="G232" s="8">
        <v>1623</v>
      </c>
      <c r="H232" s="8">
        <f t="shared" si="226"/>
        <v>19108.28025477707</v>
      </c>
      <c r="I232" s="8">
        <f t="shared" si="227"/>
        <v>14649.681528662421</v>
      </c>
      <c r="J232" s="3">
        <f t="shared" si="228"/>
        <v>33757.961783439488</v>
      </c>
    </row>
    <row r="233" spans="1:10" x14ac:dyDescent="0.25">
      <c r="A233" s="4">
        <v>43326</v>
      </c>
      <c r="B233" s="5" t="s">
        <v>81</v>
      </c>
      <c r="C233" s="6">
        <f t="shared" si="225"/>
        <v>344.82758620689657</v>
      </c>
      <c r="D233" s="17" t="s">
        <v>20</v>
      </c>
      <c r="E233" s="8">
        <v>2900</v>
      </c>
      <c r="F233" s="8">
        <v>2900</v>
      </c>
      <c r="G233" s="8" t="s">
        <v>21</v>
      </c>
      <c r="H233" s="8">
        <f t="shared" si="226"/>
        <v>0</v>
      </c>
      <c r="I233" s="8">
        <f t="shared" si="227"/>
        <v>0</v>
      </c>
      <c r="J233" s="3">
        <f t="shared" si="228"/>
        <v>0</v>
      </c>
    </row>
    <row r="234" spans="1:10" x14ac:dyDescent="0.25">
      <c r="A234" s="4">
        <v>43325</v>
      </c>
      <c r="B234" s="5" t="s">
        <v>71</v>
      </c>
      <c r="C234" s="6">
        <f t="shared" si="225"/>
        <v>781.25</v>
      </c>
      <c r="D234" s="17" t="s">
        <v>20</v>
      </c>
      <c r="E234" s="8">
        <v>1280</v>
      </c>
      <c r="F234" s="8">
        <v>1280</v>
      </c>
      <c r="G234" s="8" t="s">
        <v>21</v>
      </c>
      <c r="H234" s="8">
        <f t="shared" si="226"/>
        <v>0</v>
      </c>
      <c r="I234" s="8">
        <f t="shared" si="227"/>
        <v>0</v>
      </c>
      <c r="J234" s="3">
        <f t="shared" si="228"/>
        <v>0</v>
      </c>
    </row>
    <row r="235" spans="1:10" x14ac:dyDescent="0.25">
      <c r="A235" s="4">
        <v>43321</v>
      </c>
      <c r="B235" s="5" t="s">
        <v>81</v>
      </c>
      <c r="C235" s="6">
        <f t="shared" si="225"/>
        <v>364.96350364963502</v>
      </c>
      <c r="D235" s="17" t="s">
        <v>20</v>
      </c>
      <c r="E235" s="8">
        <v>2740</v>
      </c>
      <c r="F235" s="8">
        <v>2773</v>
      </c>
      <c r="G235" s="8" t="s">
        <v>21</v>
      </c>
      <c r="H235" s="8">
        <f t="shared" si="226"/>
        <v>12043.795620437955</v>
      </c>
      <c r="I235" s="8">
        <f t="shared" si="227"/>
        <v>0</v>
      </c>
      <c r="J235" s="3">
        <f t="shared" si="228"/>
        <v>12043.795620437955</v>
      </c>
    </row>
    <row r="236" spans="1:10" x14ac:dyDescent="0.25">
      <c r="A236" s="4">
        <v>43321</v>
      </c>
      <c r="B236" s="5" t="s">
        <v>81</v>
      </c>
      <c r="C236" s="6">
        <f t="shared" si="225"/>
        <v>364.96350364963502</v>
      </c>
      <c r="D236" s="17" t="s">
        <v>20</v>
      </c>
      <c r="E236" s="8">
        <v>2740</v>
      </c>
      <c r="F236" s="8">
        <v>2773</v>
      </c>
      <c r="G236" s="8" t="s">
        <v>21</v>
      </c>
      <c r="H236" s="8">
        <f t="shared" si="226"/>
        <v>12043.795620437955</v>
      </c>
      <c r="I236" s="8">
        <f t="shared" si="227"/>
        <v>0</v>
      </c>
      <c r="J236" s="3">
        <f t="shared" si="228"/>
        <v>12043.795620437955</v>
      </c>
    </row>
    <row r="237" spans="1:10" x14ac:dyDescent="0.25">
      <c r="A237" s="4">
        <v>43319</v>
      </c>
      <c r="B237" s="5" t="s">
        <v>77</v>
      </c>
      <c r="C237" s="6">
        <f t="shared" si="225"/>
        <v>847.45762711864404</v>
      </c>
      <c r="D237" s="17" t="s">
        <v>20</v>
      </c>
      <c r="E237" s="8">
        <v>1180</v>
      </c>
      <c r="F237" s="8">
        <v>1209</v>
      </c>
      <c r="G237" s="8" t="s">
        <v>21</v>
      </c>
      <c r="H237" s="8">
        <f t="shared" si="226"/>
        <v>24576.271186440677</v>
      </c>
      <c r="I237" s="8">
        <f t="shared" si="227"/>
        <v>0</v>
      </c>
      <c r="J237" s="3">
        <f t="shared" si="228"/>
        <v>24576.271186440677</v>
      </c>
    </row>
    <row r="238" spans="1:10" x14ac:dyDescent="0.25">
      <c r="A238" s="4">
        <v>43318</v>
      </c>
      <c r="B238" s="5" t="s">
        <v>73</v>
      </c>
      <c r="C238" s="6">
        <f t="shared" si="225"/>
        <v>634.92063492063494</v>
      </c>
      <c r="D238" s="17" t="s">
        <v>20</v>
      </c>
      <c r="E238" s="8">
        <v>1575</v>
      </c>
      <c r="F238" s="8">
        <v>1594</v>
      </c>
      <c r="G238" s="8" t="s">
        <v>21</v>
      </c>
      <c r="H238" s="8">
        <f t="shared" si="226"/>
        <v>12063.492063492064</v>
      </c>
      <c r="I238" s="8">
        <f t="shared" si="227"/>
        <v>0</v>
      </c>
      <c r="J238" s="3">
        <f t="shared" si="228"/>
        <v>12063.492063492064</v>
      </c>
    </row>
    <row r="239" spans="1:10" x14ac:dyDescent="0.25">
      <c r="A239" s="4">
        <v>43315</v>
      </c>
      <c r="B239" s="5" t="s">
        <v>78</v>
      </c>
      <c r="C239" s="6">
        <f t="shared" si="225"/>
        <v>366.30036630036631</v>
      </c>
      <c r="D239" s="17" t="s">
        <v>20</v>
      </c>
      <c r="E239" s="8">
        <v>2730</v>
      </c>
      <c r="F239" s="8">
        <v>2760</v>
      </c>
      <c r="G239" s="8" t="s">
        <v>21</v>
      </c>
      <c r="H239" s="8">
        <f t="shared" si="226"/>
        <v>10989.010989010989</v>
      </c>
      <c r="I239" s="8">
        <f t="shared" si="227"/>
        <v>0</v>
      </c>
      <c r="J239" s="3">
        <f t="shared" si="228"/>
        <v>10989.010989010989</v>
      </c>
    </row>
    <row r="240" spans="1:10" x14ac:dyDescent="0.25">
      <c r="A240" s="4">
        <v>43314</v>
      </c>
      <c r="B240" s="5" t="s">
        <v>74</v>
      </c>
      <c r="C240" s="6">
        <f t="shared" si="225"/>
        <v>454.54545454545456</v>
      </c>
      <c r="D240" s="17" t="s">
        <v>20</v>
      </c>
      <c r="E240" s="8">
        <v>2200</v>
      </c>
      <c r="F240" s="8">
        <v>2242</v>
      </c>
      <c r="G240" s="8" t="s">
        <v>21</v>
      </c>
      <c r="H240" s="8">
        <f t="shared" si="226"/>
        <v>19090.909090909092</v>
      </c>
      <c r="I240" s="8">
        <f t="shared" si="227"/>
        <v>0</v>
      </c>
      <c r="J240" s="3">
        <f t="shared" si="228"/>
        <v>19090.909090909092</v>
      </c>
    </row>
    <row r="241" spans="1:10" x14ac:dyDescent="0.25">
      <c r="A241" s="4">
        <v>43313</v>
      </c>
      <c r="B241" s="5" t="s">
        <v>73</v>
      </c>
      <c r="C241" s="6">
        <f t="shared" si="225"/>
        <v>677.96610169491521</v>
      </c>
      <c r="D241" s="17" t="s">
        <v>20</v>
      </c>
      <c r="E241" s="8">
        <v>1475</v>
      </c>
      <c r="F241" s="8">
        <v>1510</v>
      </c>
      <c r="G241" s="8" t="s">
        <v>21</v>
      </c>
      <c r="H241" s="8">
        <f t="shared" si="226"/>
        <v>23728.813559322032</v>
      </c>
      <c r="I241" s="8">
        <f t="shared" si="227"/>
        <v>0</v>
      </c>
      <c r="J241" s="3">
        <f t="shared" si="228"/>
        <v>23728.813559322032</v>
      </c>
    </row>
    <row r="242" spans="1:10" x14ac:dyDescent="0.25">
      <c r="A242" s="4">
        <v>43312</v>
      </c>
      <c r="B242" s="5" t="s">
        <v>75</v>
      </c>
      <c r="C242" s="6">
        <f t="shared" si="225"/>
        <v>657.89473684210532</v>
      </c>
      <c r="D242" s="17" t="s">
        <v>20</v>
      </c>
      <c r="E242" s="8">
        <v>1520</v>
      </c>
      <c r="F242" s="8">
        <v>1530</v>
      </c>
      <c r="G242" s="8" t="s">
        <v>21</v>
      </c>
      <c r="H242" s="8">
        <f t="shared" si="226"/>
        <v>6578.9473684210534</v>
      </c>
      <c r="I242" s="8">
        <f t="shared" si="227"/>
        <v>0</v>
      </c>
      <c r="J242" s="3">
        <f t="shared" si="228"/>
        <v>6578.9473684210534</v>
      </c>
    </row>
    <row r="243" spans="1:10" x14ac:dyDescent="0.25">
      <c r="A243" s="4">
        <v>43311</v>
      </c>
      <c r="B243" s="5" t="s">
        <v>76</v>
      </c>
      <c r="C243" s="6">
        <f t="shared" si="225"/>
        <v>863.55785837651126</v>
      </c>
      <c r="D243" s="17" t="s">
        <v>20</v>
      </c>
      <c r="E243" s="8">
        <v>1158</v>
      </c>
      <c r="F243" s="8">
        <v>1178</v>
      </c>
      <c r="G243" s="8" t="s">
        <v>21</v>
      </c>
      <c r="H243" s="8">
        <f t="shared" si="226"/>
        <v>17271.157167530226</v>
      </c>
      <c r="I243" s="8">
        <f t="shared" si="227"/>
        <v>0</v>
      </c>
      <c r="J243" s="3">
        <f t="shared" si="228"/>
        <v>17271.157167530226</v>
      </c>
    </row>
    <row r="244" spans="1:10" x14ac:dyDescent="0.25">
      <c r="A244" s="4">
        <v>43308</v>
      </c>
      <c r="B244" s="5" t="s">
        <v>70</v>
      </c>
      <c r="C244" s="6">
        <f>1000000/E244</f>
        <v>368.32412523020258</v>
      </c>
      <c r="D244" s="17" t="s">
        <v>20</v>
      </c>
      <c r="E244" s="8">
        <v>2715</v>
      </c>
      <c r="F244" s="8">
        <v>2765</v>
      </c>
      <c r="G244" s="8">
        <v>2779</v>
      </c>
      <c r="H244" s="8">
        <f t="shared" si="226"/>
        <v>18416.206261510128</v>
      </c>
      <c r="I244" s="8">
        <f t="shared" si="227"/>
        <v>5156.5377532228358</v>
      </c>
      <c r="J244" s="3">
        <f t="shared" si="228"/>
        <v>23572.744014732962</v>
      </c>
    </row>
    <row r="245" spans="1:10" x14ac:dyDescent="0.25">
      <c r="A245" s="4">
        <v>43307</v>
      </c>
      <c r="B245" s="5" t="s">
        <v>65</v>
      </c>
      <c r="C245" s="6">
        <f>1000000/E245</f>
        <v>671.14093959731542</v>
      </c>
      <c r="D245" s="17" t="s">
        <v>20</v>
      </c>
      <c r="E245" s="8">
        <v>1490</v>
      </c>
      <c r="F245" s="8">
        <v>1520</v>
      </c>
      <c r="G245" s="8">
        <v>1535</v>
      </c>
      <c r="H245" s="8">
        <f t="shared" si="226"/>
        <v>20134.228187919463</v>
      </c>
      <c r="I245" s="8">
        <f t="shared" si="227"/>
        <v>10067.114093959732</v>
      </c>
      <c r="J245" s="3">
        <f t="shared" si="228"/>
        <v>30201.342281879195</v>
      </c>
    </row>
    <row r="246" spans="1:10" x14ac:dyDescent="0.25">
      <c r="A246" s="4">
        <v>43306</v>
      </c>
      <c r="B246" s="5" t="s">
        <v>13</v>
      </c>
      <c r="C246" s="6">
        <f>1000000/E246</f>
        <v>709.21985815602841</v>
      </c>
      <c r="D246" s="17" t="s">
        <v>20</v>
      </c>
      <c r="E246" s="8">
        <v>1410</v>
      </c>
      <c r="F246" s="8">
        <v>1440</v>
      </c>
      <c r="G246" s="8">
        <v>1480</v>
      </c>
      <c r="H246" s="8">
        <f t="shared" si="226"/>
        <v>21276.595744680853</v>
      </c>
      <c r="I246" s="8">
        <f t="shared" si="227"/>
        <v>28368.794326241135</v>
      </c>
      <c r="J246" s="3">
        <f t="shared" si="228"/>
        <v>49645.390070921989</v>
      </c>
    </row>
    <row r="247" spans="1:10" x14ac:dyDescent="0.25">
      <c r="A247" s="4">
        <v>43305</v>
      </c>
      <c r="B247" s="5" t="s">
        <v>71</v>
      </c>
      <c r="C247" s="6">
        <f>1000000/E247</f>
        <v>884.95575221238937</v>
      </c>
      <c r="D247" s="17" t="s">
        <v>20</v>
      </c>
      <c r="E247" s="8">
        <v>1130</v>
      </c>
      <c r="F247" s="8">
        <v>1150</v>
      </c>
      <c r="G247" s="8" t="s">
        <v>21</v>
      </c>
      <c r="H247" s="8">
        <f t="shared" si="226"/>
        <v>17699.115044247788</v>
      </c>
      <c r="I247" s="8">
        <f t="shared" si="227"/>
        <v>0</v>
      </c>
      <c r="J247" s="3">
        <f t="shared" si="228"/>
        <v>17699.115044247788</v>
      </c>
    </row>
    <row r="248" spans="1:10" x14ac:dyDescent="0.25">
      <c r="A248" s="4">
        <v>43304</v>
      </c>
      <c r="B248" s="5" t="s">
        <v>72</v>
      </c>
      <c r="C248" s="6">
        <f>1000000/E248</f>
        <v>2392.3444976076553</v>
      </c>
      <c r="D248" s="17" t="s">
        <v>20</v>
      </c>
      <c r="E248" s="8">
        <v>418</v>
      </c>
      <c r="F248" s="8">
        <v>425</v>
      </c>
      <c r="G248" s="8" t="s">
        <v>21</v>
      </c>
      <c r="H248" s="8">
        <f t="shared" si="226"/>
        <v>16746.411483253585</v>
      </c>
      <c r="I248" s="8">
        <f t="shared" si="227"/>
        <v>0</v>
      </c>
      <c r="J248" s="3">
        <f t="shared" si="228"/>
        <v>16746.411483253585</v>
      </c>
    </row>
    <row r="249" spans="1:10" x14ac:dyDescent="0.25">
      <c r="A249" s="4">
        <v>43304</v>
      </c>
      <c r="B249" s="5" t="s">
        <v>73</v>
      </c>
      <c r="C249" s="6">
        <f t="shared" ref="C249:C250" si="229">1000000/E249</f>
        <v>722.02166064981952</v>
      </c>
      <c r="D249" s="17" t="s">
        <v>20</v>
      </c>
      <c r="E249" s="8">
        <v>1385</v>
      </c>
      <c r="F249" s="8">
        <v>1410</v>
      </c>
      <c r="G249" s="8">
        <v>1440</v>
      </c>
      <c r="H249" s="8">
        <f t="shared" si="226"/>
        <v>18050.541516245488</v>
      </c>
      <c r="I249" s="8">
        <f t="shared" si="227"/>
        <v>21660.649819494585</v>
      </c>
      <c r="J249" s="3">
        <f t="shared" si="228"/>
        <v>39711.191335740077</v>
      </c>
    </row>
    <row r="250" spans="1:10" x14ac:dyDescent="0.25">
      <c r="A250" s="4">
        <v>43301</v>
      </c>
      <c r="B250" s="5" t="s">
        <v>53</v>
      </c>
      <c r="C250" s="6">
        <f t="shared" si="229"/>
        <v>745.15648286140095</v>
      </c>
      <c r="D250" s="17" t="s">
        <v>20</v>
      </c>
      <c r="E250" s="8">
        <v>1342</v>
      </c>
      <c r="F250" s="8">
        <v>1364</v>
      </c>
      <c r="G250" s="8" t="s">
        <v>21</v>
      </c>
      <c r="H250" s="8">
        <f t="shared" si="226"/>
        <v>16393.442622950821</v>
      </c>
      <c r="I250" s="8">
        <f t="shared" si="227"/>
        <v>0</v>
      </c>
      <c r="J250" s="3">
        <f t="shared" si="228"/>
        <v>16393.442622950821</v>
      </c>
    </row>
    <row r="251" spans="1:10" x14ac:dyDescent="0.25">
      <c r="A251" s="4">
        <v>43299</v>
      </c>
      <c r="B251" s="5" t="s">
        <v>13</v>
      </c>
      <c r="C251" s="6">
        <f t="shared" ref="C251:C257" si="230">300000/E251</f>
        <v>222.22222222222223</v>
      </c>
      <c r="D251" s="17" t="s">
        <v>20</v>
      </c>
      <c r="E251" s="8">
        <v>1350</v>
      </c>
      <c r="F251" s="8">
        <v>1350</v>
      </c>
      <c r="G251" s="8" t="s">
        <v>21</v>
      </c>
      <c r="H251" s="8">
        <f t="shared" si="226"/>
        <v>0</v>
      </c>
      <c r="I251" s="8">
        <f t="shared" si="227"/>
        <v>0</v>
      </c>
      <c r="J251" s="3">
        <f t="shared" si="228"/>
        <v>0</v>
      </c>
    </row>
    <row r="252" spans="1:10" x14ac:dyDescent="0.25">
      <c r="A252" s="4">
        <v>43298</v>
      </c>
      <c r="B252" s="5" t="s">
        <v>66</v>
      </c>
      <c r="C252" s="6">
        <f t="shared" si="230"/>
        <v>281.42589118198873</v>
      </c>
      <c r="D252" s="17" t="s">
        <v>20</v>
      </c>
      <c r="E252" s="8">
        <v>1066</v>
      </c>
      <c r="F252" s="8">
        <v>1080</v>
      </c>
      <c r="G252" s="8" t="s">
        <v>21</v>
      </c>
      <c r="H252" s="8">
        <f t="shared" si="226"/>
        <v>3939.962476547842</v>
      </c>
      <c r="I252" s="8">
        <f t="shared" si="227"/>
        <v>0</v>
      </c>
      <c r="J252" s="3">
        <f t="shared" si="228"/>
        <v>3939.962476547842</v>
      </c>
    </row>
    <row r="253" spans="1:10" x14ac:dyDescent="0.25">
      <c r="A253" s="4">
        <v>43297</v>
      </c>
      <c r="B253" s="5" t="s">
        <v>67</v>
      </c>
      <c r="C253" s="6">
        <f t="shared" si="230"/>
        <v>234.375</v>
      </c>
      <c r="D253" s="17" t="s">
        <v>33</v>
      </c>
      <c r="E253" s="8">
        <v>1280</v>
      </c>
      <c r="F253" s="8">
        <v>1255</v>
      </c>
      <c r="G253" s="8">
        <v>1225</v>
      </c>
      <c r="H253" s="8">
        <f t="shared" si="226"/>
        <v>5859.375</v>
      </c>
      <c r="I253" s="8">
        <f t="shared" si="227"/>
        <v>7031.25</v>
      </c>
      <c r="J253" s="3">
        <f t="shared" si="228"/>
        <v>12890.625</v>
      </c>
    </row>
    <row r="254" spans="1:10" x14ac:dyDescent="0.25">
      <c r="A254" s="4">
        <v>43294</v>
      </c>
      <c r="B254" s="5" t="s">
        <v>12</v>
      </c>
      <c r="C254" s="6">
        <f t="shared" si="230"/>
        <v>246.71052631578948</v>
      </c>
      <c r="D254" s="7" t="s">
        <v>20</v>
      </c>
      <c r="E254" s="8">
        <v>1216</v>
      </c>
      <c r="F254" s="8">
        <v>1215</v>
      </c>
      <c r="G254" s="8" t="s">
        <v>21</v>
      </c>
      <c r="H254" s="13">
        <f t="shared" si="226"/>
        <v>-246.71052631578948</v>
      </c>
      <c r="I254" s="8">
        <f t="shared" si="227"/>
        <v>0</v>
      </c>
      <c r="J254" s="16">
        <f>SUM(H254:I254)</f>
        <v>-246.71052631578948</v>
      </c>
    </row>
    <row r="255" spans="1:10" x14ac:dyDescent="0.25">
      <c r="A255" s="4">
        <v>43292</v>
      </c>
      <c r="B255" s="5" t="s">
        <v>64</v>
      </c>
      <c r="C255" s="6">
        <f t="shared" si="230"/>
        <v>107.14285714285714</v>
      </c>
      <c r="D255" s="7" t="s">
        <v>20</v>
      </c>
      <c r="E255" s="8">
        <v>2800</v>
      </c>
      <c r="F255" s="8">
        <v>2848</v>
      </c>
      <c r="G255" s="8" t="s">
        <v>21</v>
      </c>
      <c r="H255" s="8">
        <f t="shared" si="226"/>
        <v>5142.8571428571431</v>
      </c>
      <c r="I255" s="8">
        <f t="shared" si="227"/>
        <v>0</v>
      </c>
      <c r="J255" s="3">
        <f>SUM(H255:I255)</f>
        <v>5142.8571428571431</v>
      </c>
    </row>
    <row r="256" spans="1:10" x14ac:dyDescent="0.25">
      <c r="A256" s="4">
        <v>43291</v>
      </c>
      <c r="B256" s="5" t="s">
        <v>13</v>
      </c>
      <c r="C256" s="6">
        <f t="shared" si="230"/>
        <v>231.66023166023166</v>
      </c>
      <c r="D256" s="7" t="s">
        <v>20</v>
      </c>
      <c r="E256" s="8">
        <v>1295</v>
      </c>
      <c r="F256" s="8">
        <v>1320</v>
      </c>
      <c r="G256" s="8" t="s">
        <v>21</v>
      </c>
      <c r="H256" s="8">
        <f t="shared" si="226"/>
        <v>5791.5057915057914</v>
      </c>
      <c r="I256" s="8">
        <f t="shared" si="227"/>
        <v>0</v>
      </c>
      <c r="J256" s="3">
        <f>SUM(H256:I256)</f>
        <v>5791.5057915057914</v>
      </c>
    </row>
    <row r="257" spans="1:10" x14ac:dyDescent="0.25">
      <c r="A257" s="4">
        <v>43290</v>
      </c>
      <c r="B257" s="5" t="s">
        <v>65</v>
      </c>
      <c r="C257" s="6">
        <f t="shared" si="230"/>
        <v>229.00763358778627</v>
      </c>
      <c r="D257" s="7" t="s">
        <v>20</v>
      </c>
      <c r="E257" s="8">
        <v>1310</v>
      </c>
      <c r="F257" s="8">
        <v>1335</v>
      </c>
      <c r="G257" s="8">
        <v>1338</v>
      </c>
      <c r="H257" s="8">
        <f t="shared" si="226"/>
        <v>5725.1908396946565</v>
      </c>
      <c r="I257" s="8">
        <f t="shared" si="227"/>
        <v>687.02290076335885</v>
      </c>
      <c r="J257" s="3">
        <f>SUM(H257:I257)</f>
        <v>6412.2137404580153</v>
      </c>
    </row>
    <row r="258" spans="1:10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1:10" x14ac:dyDescent="0.25">
      <c r="A259" s="4">
        <v>43280</v>
      </c>
      <c r="B259" s="5" t="s">
        <v>17</v>
      </c>
      <c r="C259" s="6">
        <f t="shared" ref="C259:C306" si="231">300000/E259</f>
        <v>1204.8192771084337</v>
      </c>
      <c r="D259" s="7" t="s">
        <v>20</v>
      </c>
      <c r="E259" s="8">
        <v>249</v>
      </c>
      <c r="F259" s="8">
        <v>255</v>
      </c>
      <c r="G259" s="8">
        <v>260</v>
      </c>
      <c r="H259" s="8">
        <f t="shared" ref="H259:H306" si="232">IF(D259="SELL", E259-F259, F259-E259)*C259</f>
        <v>7228.9156626506019</v>
      </c>
      <c r="I259" s="8">
        <f t="shared" ref="I259:I306" si="233">IF(D259="SELL",IF(G259="-","0",F259-G259),IF(D259="BUY",IF(G259="-","0",G259-F259)))*C259</f>
        <v>6024.0963855421687</v>
      </c>
      <c r="J259" s="3">
        <f>SUM(H259:I259)</f>
        <v>13253.01204819277</v>
      </c>
    </row>
    <row r="260" spans="1:10" x14ac:dyDescent="0.25">
      <c r="A260" s="4">
        <v>43279</v>
      </c>
      <c r="B260" s="5" t="s">
        <v>34</v>
      </c>
      <c r="C260" s="6">
        <f t="shared" si="231"/>
        <v>923.07692307692309</v>
      </c>
      <c r="D260" s="7" t="s">
        <v>20</v>
      </c>
      <c r="E260" s="8">
        <v>325</v>
      </c>
      <c r="F260" s="8">
        <v>325</v>
      </c>
      <c r="G260" s="8">
        <v>0</v>
      </c>
      <c r="H260" s="8">
        <f t="shared" si="232"/>
        <v>0</v>
      </c>
      <c r="I260" s="8">
        <v>0</v>
      </c>
      <c r="J260" s="3">
        <f t="shared" ref="J260:J306" si="234">SUM(H260:I260)</f>
        <v>0</v>
      </c>
    </row>
    <row r="261" spans="1:10" x14ac:dyDescent="0.25">
      <c r="A261" s="4">
        <v>43277</v>
      </c>
      <c r="B261" s="5" t="s">
        <v>22</v>
      </c>
      <c r="C261" s="6">
        <f t="shared" si="231"/>
        <v>447.76119402985074</v>
      </c>
      <c r="D261" s="7" t="s">
        <v>20</v>
      </c>
      <c r="E261" s="8">
        <v>670</v>
      </c>
      <c r="F261" s="8">
        <v>675</v>
      </c>
      <c r="G261" s="8" t="s">
        <v>21</v>
      </c>
      <c r="H261" s="8">
        <f t="shared" si="232"/>
        <v>2238.8059701492539</v>
      </c>
      <c r="I261" s="8">
        <f t="shared" si="233"/>
        <v>0</v>
      </c>
      <c r="J261" s="3">
        <f t="shared" si="234"/>
        <v>2238.8059701492539</v>
      </c>
    </row>
    <row r="262" spans="1:10" x14ac:dyDescent="0.25">
      <c r="A262" s="4">
        <v>43276</v>
      </c>
      <c r="B262" s="5" t="s">
        <v>23</v>
      </c>
      <c r="C262" s="6">
        <f t="shared" si="231"/>
        <v>854.70085470085473</v>
      </c>
      <c r="D262" s="7" t="s">
        <v>20</v>
      </c>
      <c r="E262" s="8">
        <v>351</v>
      </c>
      <c r="F262" s="8">
        <v>356</v>
      </c>
      <c r="G262" s="8" t="s">
        <v>21</v>
      </c>
      <c r="H262" s="8">
        <f t="shared" si="232"/>
        <v>4273.5042735042734</v>
      </c>
      <c r="I262" s="8">
        <f t="shared" si="233"/>
        <v>0</v>
      </c>
      <c r="J262" s="3">
        <f t="shared" si="234"/>
        <v>4273.5042735042734</v>
      </c>
    </row>
    <row r="263" spans="1:10" x14ac:dyDescent="0.25">
      <c r="A263" s="4">
        <v>43276</v>
      </c>
      <c r="B263" s="5" t="s">
        <v>13</v>
      </c>
      <c r="C263" s="6">
        <f t="shared" si="231"/>
        <v>248.75621890547265</v>
      </c>
      <c r="D263" s="7" t="s">
        <v>20</v>
      </c>
      <c r="E263" s="8">
        <v>1206</v>
      </c>
      <c r="F263" s="8">
        <v>1220</v>
      </c>
      <c r="G263" s="8" t="s">
        <v>21</v>
      </c>
      <c r="H263" s="8">
        <f t="shared" si="232"/>
        <v>3482.587064676617</v>
      </c>
      <c r="I263" s="8">
        <f t="shared" si="233"/>
        <v>0</v>
      </c>
      <c r="J263" s="3">
        <f t="shared" si="234"/>
        <v>3482.587064676617</v>
      </c>
    </row>
    <row r="264" spans="1:10" x14ac:dyDescent="0.25">
      <c r="A264" s="4">
        <v>43273</v>
      </c>
      <c r="B264" s="5" t="s">
        <v>24</v>
      </c>
      <c r="C264" s="6">
        <f t="shared" si="231"/>
        <v>724.63768115942025</v>
      </c>
      <c r="D264" s="7" t="s">
        <v>20</v>
      </c>
      <c r="E264" s="8">
        <v>414</v>
      </c>
      <c r="F264" s="8">
        <v>409</v>
      </c>
      <c r="G264" s="8" t="s">
        <v>21</v>
      </c>
      <c r="H264" s="8">
        <f t="shared" si="232"/>
        <v>-3623.188405797101</v>
      </c>
      <c r="I264" s="8">
        <f t="shared" si="233"/>
        <v>0</v>
      </c>
      <c r="J264" s="3">
        <f t="shared" si="234"/>
        <v>-3623.188405797101</v>
      </c>
    </row>
    <row r="265" spans="1:10" x14ac:dyDescent="0.25">
      <c r="A265" s="4">
        <v>43272</v>
      </c>
      <c r="B265" s="5" t="s">
        <v>25</v>
      </c>
      <c r="C265" s="6">
        <f t="shared" si="231"/>
        <v>1107.0110701107012</v>
      </c>
      <c r="D265" s="7" t="s">
        <v>20</v>
      </c>
      <c r="E265" s="8">
        <v>271</v>
      </c>
      <c r="F265" s="8">
        <v>274.5</v>
      </c>
      <c r="G265" s="8" t="s">
        <v>21</v>
      </c>
      <c r="H265" s="8">
        <f t="shared" si="232"/>
        <v>3874.5387453874541</v>
      </c>
      <c r="I265" s="8">
        <f t="shared" si="233"/>
        <v>0</v>
      </c>
      <c r="J265" s="3">
        <f t="shared" si="234"/>
        <v>3874.5387453874541</v>
      </c>
    </row>
    <row r="266" spans="1:10" x14ac:dyDescent="0.25">
      <c r="A266" s="4">
        <v>43271</v>
      </c>
      <c r="B266" s="5" t="s">
        <v>26</v>
      </c>
      <c r="C266" s="6">
        <f t="shared" si="231"/>
        <v>580.27079303675043</v>
      </c>
      <c r="D266" s="7" t="s">
        <v>20</v>
      </c>
      <c r="E266" s="8">
        <v>517</v>
      </c>
      <c r="F266" s="8">
        <v>520</v>
      </c>
      <c r="G266" s="8" t="s">
        <v>21</v>
      </c>
      <c r="H266" s="8">
        <f t="shared" si="232"/>
        <v>1740.8123791102512</v>
      </c>
      <c r="I266" s="8">
        <f t="shared" si="233"/>
        <v>0</v>
      </c>
      <c r="J266" s="3">
        <f t="shared" si="234"/>
        <v>1740.8123791102512</v>
      </c>
    </row>
    <row r="267" spans="1:10" x14ac:dyDescent="0.25">
      <c r="A267" s="4">
        <v>43270</v>
      </c>
      <c r="B267" s="5" t="s">
        <v>14</v>
      </c>
      <c r="C267" s="6">
        <f t="shared" si="231"/>
        <v>1369.8630136986301</v>
      </c>
      <c r="D267" s="7" t="s">
        <v>20</v>
      </c>
      <c r="E267" s="8">
        <v>219</v>
      </c>
      <c r="F267" s="8">
        <v>215</v>
      </c>
      <c r="G267" s="8" t="s">
        <v>21</v>
      </c>
      <c r="H267" s="8">
        <f t="shared" si="232"/>
        <v>-5479.4520547945203</v>
      </c>
      <c r="I267" s="8">
        <f t="shared" si="233"/>
        <v>0</v>
      </c>
      <c r="J267" s="3">
        <f t="shared" si="234"/>
        <v>-5479.4520547945203</v>
      </c>
    </row>
    <row r="268" spans="1:10" x14ac:dyDescent="0.25">
      <c r="A268" s="4">
        <v>43269</v>
      </c>
      <c r="B268" s="5" t="s">
        <v>27</v>
      </c>
      <c r="C268" s="6">
        <f t="shared" si="231"/>
        <v>495.04950495049508</v>
      </c>
      <c r="D268" s="7" t="s">
        <v>20</v>
      </c>
      <c r="E268" s="8">
        <v>606</v>
      </c>
      <c r="F268" s="8">
        <v>592</v>
      </c>
      <c r="G268" s="8" t="s">
        <v>21</v>
      </c>
      <c r="H268" s="8">
        <f t="shared" si="232"/>
        <v>-6930.6930693069307</v>
      </c>
      <c r="I268" s="8">
        <f t="shared" si="233"/>
        <v>0</v>
      </c>
      <c r="J268" s="3">
        <f t="shared" si="234"/>
        <v>-6930.6930693069307</v>
      </c>
    </row>
    <row r="269" spans="1:10" x14ac:dyDescent="0.25">
      <c r="A269" s="4">
        <v>43266</v>
      </c>
      <c r="B269" s="5" t="s">
        <v>28</v>
      </c>
      <c r="C269" s="6">
        <f t="shared" si="231"/>
        <v>232.55813953488371</v>
      </c>
      <c r="D269" s="7" t="s">
        <v>20</v>
      </c>
      <c r="E269" s="8">
        <v>1290</v>
      </c>
      <c r="F269" s="8">
        <v>1298</v>
      </c>
      <c r="G269" s="8" t="s">
        <v>21</v>
      </c>
      <c r="H269" s="8">
        <f t="shared" si="232"/>
        <v>1860.4651162790697</v>
      </c>
      <c r="I269" s="8">
        <f t="shared" si="233"/>
        <v>0</v>
      </c>
      <c r="J269" s="3">
        <f t="shared" si="234"/>
        <v>1860.4651162790697</v>
      </c>
    </row>
    <row r="270" spans="1:10" x14ac:dyDescent="0.25">
      <c r="A270" s="4">
        <v>43265</v>
      </c>
      <c r="B270" s="5" t="s">
        <v>19</v>
      </c>
      <c r="C270" s="6">
        <f t="shared" si="231"/>
        <v>1090.909090909091</v>
      </c>
      <c r="D270" s="7" t="s">
        <v>20</v>
      </c>
      <c r="E270" s="8">
        <v>275</v>
      </c>
      <c r="F270" s="8">
        <v>280</v>
      </c>
      <c r="G270" s="8" t="s">
        <v>21</v>
      </c>
      <c r="H270" s="8">
        <f t="shared" si="232"/>
        <v>5454.545454545455</v>
      </c>
      <c r="I270" s="8">
        <f t="shared" si="233"/>
        <v>0</v>
      </c>
      <c r="J270" s="3">
        <f t="shared" si="234"/>
        <v>5454.545454545455</v>
      </c>
    </row>
    <row r="271" spans="1:10" x14ac:dyDescent="0.25">
      <c r="A271" s="4">
        <v>43264</v>
      </c>
      <c r="B271" s="5" t="s">
        <v>35</v>
      </c>
      <c r="C271" s="6">
        <f t="shared" si="231"/>
        <v>530.97345132743362</v>
      </c>
      <c r="D271" s="7" t="s">
        <v>20</v>
      </c>
      <c r="E271" s="8">
        <v>565</v>
      </c>
      <c r="F271" s="8">
        <v>565</v>
      </c>
      <c r="G271" s="8" t="s">
        <v>21</v>
      </c>
      <c r="H271" s="8">
        <f t="shared" si="232"/>
        <v>0</v>
      </c>
      <c r="I271" s="8">
        <f t="shared" si="233"/>
        <v>0</v>
      </c>
      <c r="J271" s="3">
        <f t="shared" si="234"/>
        <v>0</v>
      </c>
    </row>
    <row r="272" spans="1:10" x14ac:dyDescent="0.25">
      <c r="A272" s="4">
        <v>43263</v>
      </c>
      <c r="B272" s="5" t="s">
        <v>29</v>
      </c>
      <c r="C272" s="6">
        <f t="shared" si="231"/>
        <v>595.23809523809518</v>
      </c>
      <c r="D272" s="7" t="s">
        <v>20</v>
      </c>
      <c r="E272" s="8">
        <v>504</v>
      </c>
      <c r="F272" s="8">
        <v>502</v>
      </c>
      <c r="G272" s="8" t="s">
        <v>21</v>
      </c>
      <c r="H272" s="8">
        <f t="shared" si="232"/>
        <v>-1190.4761904761904</v>
      </c>
      <c r="I272" s="8">
        <f t="shared" si="233"/>
        <v>0</v>
      </c>
      <c r="J272" s="3">
        <f t="shared" si="234"/>
        <v>-1190.4761904761904</v>
      </c>
    </row>
    <row r="273" spans="1:10" x14ac:dyDescent="0.25">
      <c r="A273" s="4">
        <v>43262</v>
      </c>
      <c r="B273" s="5" t="s">
        <v>15</v>
      </c>
      <c r="C273" s="6">
        <f t="shared" si="231"/>
        <v>710.90047393364932</v>
      </c>
      <c r="D273" s="7" t="s">
        <v>20</v>
      </c>
      <c r="E273" s="8">
        <v>422</v>
      </c>
      <c r="F273" s="8">
        <v>421</v>
      </c>
      <c r="G273" s="8" t="s">
        <v>21</v>
      </c>
      <c r="H273" s="8">
        <f t="shared" si="232"/>
        <v>-710.90047393364932</v>
      </c>
      <c r="I273" s="8">
        <f t="shared" si="233"/>
        <v>0</v>
      </c>
      <c r="J273" s="3">
        <f t="shared" si="234"/>
        <v>-710.90047393364932</v>
      </c>
    </row>
    <row r="274" spans="1:10" x14ac:dyDescent="0.25">
      <c r="A274" s="4">
        <v>43259</v>
      </c>
      <c r="B274" s="5" t="s">
        <v>15</v>
      </c>
      <c r="C274" s="6">
        <f t="shared" si="231"/>
        <v>775.19379844961236</v>
      </c>
      <c r="D274" s="7" t="s">
        <v>20</v>
      </c>
      <c r="E274" s="8">
        <v>387</v>
      </c>
      <c r="F274" s="8">
        <v>393</v>
      </c>
      <c r="G274" s="8">
        <v>405</v>
      </c>
      <c r="H274" s="8">
        <f t="shared" si="232"/>
        <v>4651.1627906976737</v>
      </c>
      <c r="I274" s="8">
        <f t="shared" si="233"/>
        <v>9302.3255813953474</v>
      </c>
      <c r="J274" s="3">
        <f t="shared" si="234"/>
        <v>13953.488372093021</v>
      </c>
    </row>
    <row r="275" spans="1:10" x14ac:dyDescent="0.25">
      <c r="A275" s="4">
        <v>43258</v>
      </c>
      <c r="B275" s="5" t="s">
        <v>30</v>
      </c>
      <c r="C275" s="6">
        <f t="shared" si="231"/>
        <v>646.55172413793105</v>
      </c>
      <c r="D275" s="7" t="s">
        <v>20</v>
      </c>
      <c r="E275" s="8">
        <v>464</v>
      </c>
      <c r="F275" s="8">
        <v>469</v>
      </c>
      <c r="G275" s="8" t="s">
        <v>21</v>
      </c>
      <c r="H275" s="8">
        <f t="shared" si="232"/>
        <v>3232.7586206896553</v>
      </c>
      <c r="I275" s="8">
        <f t="shared" si="233"/>
        <v>0</v>
      </c>
      <c r="J275" s="3">
        <f t="shared" si="234"/>
        <v>3232.7586206896553</v>
      </c>
    </row>
    <row r="276" spans="1:10" x14ac:dyDescent="0.25">
      <c r="A276" s="4">
        <v>43257</v>
      </c>
      <c r="B276" s="5" t="s">
        <v>31</v>
      </c>
      <c r="C276" s="6">
        <f t="shared" si="231"/>
        <v>845.07042253521126</v>
      </c>
      <c r="D276" s="7" t="s">
        <v>20</v>
      </c>
      <c r="E276" s="8">
        <v>355</v>
      </c>
      <c r="F276" s="8">
        <v>360</v>
      </c>
      <c r="G276" s="8">
        <v>365</v>
      </c>
      <c r="H276" s="8">
        <f t="shared" si="232"/>
        <v>4225.3521126760561</v>
      </c>
      <c r="I276" s="8">
        <f t="shared" si="233"/>
        <v>4225.3521126760561</v>
      </c>
      <c r="J276" s="3">
        <f t="shared" si="234"/>
        <v>8450.7042253521122</v>
      </c>
    </row>
    <row r="277" spans="1:10" x14ac:dyDescent="0.25">
      <c r="A277" s="4">
        <v>43257</v>
      </c>
      <c r="B277" s="5" t="s">
        <v>36</v>
      </c>
      <c r="C277" s="6">
        <f t="shared" si="231"/>
        <v>961.53846153846155</v>
      </c>
      <c r="D277" s="7" t="s">
        <v>20</v>
      </c>
      <c r="E277" s="8">
        <v>312</v>
      </c>
      <c r="F277" s="8">
        <v>318</v>
      </c>
      <c r="G277" s="8" t="s">
        <v>21</v>
      </c>
      <c r="H277" s="8">
        <f t="shared" si="232"/>
        <v>5769.2307692307695</v>
      </c>
      <c r="I277" s="8">
        <f t="shared" si="233"/>
        <v>0</v>
      </c>
      <c r="J277" s="3">
        <f t="shared" si="234"/>
        <v>5769.2307692307695</v>
      </c>
    </row>
    <row r="278" spans="1:10" x14ac:dyDescent="0.25">
      <c r="A278" s="4">
        <v>43256</v>
      </c>
      <c r="B278" s="5" t="s">
        <v>32</v>
      </c>
      <c r="C278" s="6">
        <f t="shared" si="231"/>
        <v>1612.9032258064517</v>
      </c>
      <c r="D278" s="7" t="s">
        <v>20</v>
      </c>
      <c r="E278" s="8">
        <v>186</v>
      </c>
      <c r="F278" s="8">
        <v>184</v>
      </c>
      <c r="G278" s="8" t="s">
        <v>21</v>
      </c>
      <c r="H278" s="8">
        <f t="shared" si="232"/>
        <v>-3225.8064516129034</v>
      </c>
      <c r="I278" s="8">
        <f t="shared" si="233"/>
        <v>0</v>
      </c>
      <c r="J278" s="3">
        <f t="shared" si="234"/>
        <v>-3225.8064516129034</v>
      </c>
    </row>
    <row r="279" spans="1:10" x14ac:dyDescent="0.25">
      <c r="A279" s="4">
        <v>43256</v>
      </c>
      <c r="B279" s="5" t="s">
        <v>37</v>
      </c>
      <c r="C279" s="6">
        <f t="shared" si="231"/>
        <v>1369.8630136986301</v>
      </c>
      <c r="D279" s="7" t="s">
        <v>33</v>
      </c>
      <c r="E279" s="8">
        <v>219</v>
      </c>
      <c r="F279" s="8">
        <v>216</v>
      </c>
      <c r="G279" s="8" t="s">
        <v>21</v>
      </c>
      <c r="H279" s="8">
        <f t="shared" si="232"/>
        <v>4109.58904109589</v>
      </c>
      <c r="I279" s="8">
        <f t="shared" si="233"/>
        <v>0</v>
      </c>
      <c r="J279" s="3">
        <f t="shared" si="234"/>
        <v>4109.58904109589</v>
      </c>
    </row>
    <row r="280" spans="1:10" x14ac:dyDescent="0.25">
      <c r="A280" s="4">
        <v>43252</v>
      </c>
      <c r="B280" s="5" t="s">
        <v>38</v>
      </c>
      <c r="C280" s="6">
        <f t="shared" si="231"/>
        <v>348.02784222737819</v>
      </c>
      <c r="D280" s="7" t="s">
        <v>20</v>
      </c>
      <c r="E280" s="8">
        <v>862</v>
      </c>
      <c r="F280" s="8">
        <v>873</v>
      </c>
      <c r="G280" s="8" t="s">
        <v>21</v>
      </c>
      <c r="H280" s="8">
        <f t="shared" si="232"/>
        <v>3828.3062645011601</v>
      </c>
      <c r="I280" s="8">
        <f t="shared" si="233"/>
        <v>0</v>
      </c>
      <c r="J280" s="3">
        <f t="shared" si="234"/>
        <v>3828.3062645011601</v>
      </c>
    </row>
    <row r="281" spans="1:10" x14ac:dyDescent="0.25">
      <c r="A281" s="4">
        <v>43251</v>
      </c>
      <c r="B281" s="5" t="s">
        <v>41</v>
      </c>
      <c r="C281" s="6">
        <f t="shared" si="231"/>
        <v>1562.5</v>
      </c>
      <c r="D281" s="7" t="s">
        <v>20</v>
      </c>
      <c r="E281" s="8">
        <v>192</v>
      </c>
      <c r="F281" s="8">
        <v>198</v>
      </c>
      <c r="G281" s="8">
        <v>202</v>
      </c>
      <c r="H281" s="8">
        <f t="shared" si="232"/>
        <v>9375</v>
      </c>
      <c r="I281" s="8">
        <f t="shared" si="233"/>
        <v>6250</v>
      </c>
      <c r="J281" s="3">
        <f t="shared" si="234"/>
        <v>15625</v>
      </c>
    </row>
    <row r="282" spans="1:10" x14ac:dyDescent="0.25">
      <c r="A282" s="4">
        <v>43251</v>
      </c>
      <c r="B282" s="5" t="s">
        <v>42</v>
      </c>
      <c r="C282" s="6">
        <f t="shared" si="231"/>
        <v>223.88059701492537</v>
      </c>
      <c r="D282" s="7" t="s">
        <v>20</v>
      </c>
      <c r="E282" s="8">
        <v>1340</v>
      </c>
      <c r="F282" s="8">
        <v>1305</v>
      </c>
      <c r="G282" s="8" t="s">
        <v>21</v>
      </c>
      <c r="H282" s="8">
        <f t="shared" si="232"/>
        <v>-7835.8208955223881</v>
      </c>
      <c r="I282" s="8">
        <f t="shared" si="233"/>
        <v>0</v>
      </c>
      <c r="J282" s="3">
        <f t="shared" si="234"/>
        <v>-7835.8208955223881</v>
      </c>
    </row>
    <row r="283" spans="1:10" x14ac:dyDescent="0.25">
      <c r="A283" s="4">
        <v>43250</v>
      </c>
      <c r="B283" s="5" t="s">
        <v>43</v>
      </c>
      <c r="C283" s="6">
        <f t="shared" si="231"/>
        <v>735.29411764705878</v>
      </c>
      <c r="D283" s="7" t="s">
        <v>20</v>
      </c>
      <c r="E283" s="8">
        <v>408</v>
      </c>
      <c r="F283" s="8">
        <v>408</v>
      </c>
      <c r="G283" s="8" t="s">
        <v>21</v>
      </c>
      <c r="H283" s="8">
        <f t="shared" si="232"/>
        <v>0</v>
      </c>
      <c r="I283" s="8">
        <f t="shared" si="233"/>
        <v>0</v>
      </c>
      <c r="J283" s="3">
        <f t="shared" si="234"/>
        <v>0</v>
      </c>
    </row>
    <row r="284" spans="1:10" x14ac:dyDescent="0.25">
      <c r="A284" s="4">
        <v>43249</v>
      </c>
      <c r="B284" s="5" t="s">
        <v>18</v>
      </c>
      <c r="C284" s="6">
        <f t="shared" si="231"/>
        <v>344.82758620689657</v>
      </c>
      <c r="D284" s="7" t="s">
        <v>20</v>
      </c>
      <c r="E284" s="8">
        <v>870</v>
      </c>
      <c r="F284" s="8">
        <v>879</v>
      </c>
      <c r="G284" s="8" t="s">
        <v>21</v>
      </c>
      <c r="H284" s="8">
        <f t="shared" si="232"/>
        <v>3103.4482758620693</v>
      </c>
      <c r="I284" s="8">
        <f t="shared" si="233"/>
        <v>0</v>
      </c>
      <c r="J284" s="3">
        <f t="shared" si="234"/>
        <v>3103.4482758620693</v>
      </c>
    </row>
    <row r="285" spans="1:10" x14ac:dyDescent="0.25">
      <c r="A285" s="4">
        <v>43248</v>
      </c>
      <c r="B285" s="5" t="s">
        <v>10</v>
      </c>
      <c r="C285" s="6">
        <f t="shared" si="231"/>
        <v>617.28395061728395</v>
      </c>
      <c r="D285" s="7" t="s">
        <v>20</v>
      </c>
      <c r="E285" s="8">
        <v>486</v>
      </c>
      <c r="F285" s="8">
        <v>494</v>
      </c>
      <c r="G285" s="8">
        <v>505</v>
      </c>
      <c r="H285" s="8">
        <f t="shared" si="232"/>
        <v>4938.2716049382716</v>
      </c>
      <c r="I285" s="8">
        <f t="shared" si="233"/>
        <v>6790.1234567901238</v>
      </c>
      <c r="J285" s="3">
        <f t="shared" si="234"/>
        <v>11728.395061728395</v>
      </c>
    </row>
    <row r="286" spans="1:10" x14ac:dyDescent="0.25">
      <c r="A286" s="4">
        <v>43248</v>
      </c>
      <c r="B286" s="5" t="s">
        <v>44</v>
      </c>
      <c r="C286" s="6">
        <f t="shared" si="231"/>
        <v>909.09090909090912</v>
      </c>
      <c r="D286" s="7" t="s">
        <v>20</v>
      </c>
      <c r="E286" s="8">
        <v>330</v>
      </c>
      <c r="F286" s="8">
        <v>336</v>
      </c>
      <c r="G286" s="8">
        <v>341</v>
      </c>
      <c r="H286" s="8">
        <f t="shared" si="232"/>
        <v>5454.545454545455</v>
      </c>
      <c r="I286" s="8">
        <f t="shared" si="233"/>
        <v>4545.454545454546</v>
      </c>
      <c r="J286" s="3">
        <f t="shared" si="234"/>
        <v>10000</v>
      </c>
    </row>
    <row r="287" spans="1:10" x14ac:dyDescent="0.25">
      <c r="A287" s="4">
        <v>43245</v>
      </c>
      <c r="B287" s="5" t="s">
        <v>45</v>
      </c>
      <c r="C287" s="6">
        <f t="shared" si="231"/>
        <v>1153.8461538461538</v>
      </c>
      <c r="D287" s="7" t="s">
        <v>20</v>
      </c>
      <c r="E287" s="8">
        <v>260</v>
      </c>
      <c r="F287" s="8">
        <v>264.89999999999998</v>
      </c>
      <c r="G287" s="8" t="s">
        <v>21</v>
      </c>
      <c r="H287" s="8">
        <f t="shared" si="232"/>
        <v>5653.8461538461279</v>
      </c>
      <c r="I287" s="8">
        <f t="shared" si="233"/>
        <v>0</v>
      </c>
      <c r="J287" s="3">
        <f t="shared" si="234"/>
        <v>5653.8461538461279</v>
      </c>
    </row>
    <row r="288" spans="1:10" x14ac:dyDescent="0.25">
      <c r="A288" s="4">
        <v>43244</v>
      </c>
      <c r="B288" s="5" t="s">
        <v>46</v>
      </c>
      <c r="C288" s="6">
        <f t="shared" si="231"/>
        <v>1295.8963282937366</v>
      </c>
      <c r="D288" s="7" t="s">
        <v>20</v>
      </c>
      <c r="E288" s="8">
        <v>231.5</v>
      </c>
      <c r="F288" s="8">
        <v>234.5</v>
      </c>
      <c r="G288" s="8" t="s">
        <v>21</v>
      </c>
      <c r="H288" s="8">
        <f t="shared" si="232"/>
        <v>3887.6889848812098</v>
      </c>
      <c r="I288" s="8">
        <f t="shared" si="233"/>
        <v>0</v>
      </c>
      <c r="J288" s="3">
        <f t="shared" si="234"/>
        <v>3887.6889848812098</v>
      </c>
    </row>
    <row r="289" spans="1:10" x14ac:dyDescent="0.25">
      <c r="A289" s="4">
        <v>43243</v>
      </c>
      <c r="B289" s="5" t="s">
        <v>47</v>
      </c>
      <c r="C289" s="6">
        <f t="shared" si="231"/>
        <v>579.15057915057912</v>
      </c>
      <c r="D289" s="7" t="s">
        <v>20</v>
      </c>
      <c r="E289" s="8">
        <v>518</v>
      </c>
      <c r="F289" s="8">
        <v>525</v>
      </c>
      <c r="G289" s="8" t="s">
        <v>21</v>
      </c>
      <c r="H289" s="8">
        <f t="shared" si="232"/>
        <v>4054.0540540540537</v>
      </c>
      <c r="I289" s="8">
        <f t="shared" si="233"/>
        <v>0</v>
      </c>
      <c r="J289" s="3">
        <f t="shared" si="234"/>
        <v>4054.0540540540537</v>
      </c>
    </row>
    <row r="290" spans="1:10" x14ac:dyDescent="0.25">
      <c r="A290" s="4">
        <v>43242</v>
      </c>
      <c r="B290" s="5" t="s">
        <v>40</v>
      </c>
      <c r="C290" s="6">
        <f t="shared" si="231"/>
        <v>714.28571428571433</v>
      </c>
      <c r="D290" s="7" t="s">
        <v>20</v>
      </c>
      <c r="E290" s="8">
        <v>420</v>
      </c>
      <c r="F290" s="8">
        <v>424</v>
      </c>
      <c r="G290" s="8" t="s">
        <v>21</v>
      </c>
      <c r="H290" s="8">
        <f t="shared" si="232"/>
        <v>2857.1428571428573</v>
      </c>
      <c r="I290" s="8">
        <f t="shared" si="233"/>
        <v>0</v>
      </c>
      <c r="J290" s="3">
        <f t="shared" si="234"/>
        <v>2857.1428571428573</v>
      </c>
    </row>
    <row r="291" spans="1:10" x14ac:dyDescent="0.25">
      <c r="A291" s="4">
        <v>43241</v>
      </c>
      <c r="B291" s="5" t="s">
        <v>48</v>
      </c>
      <c r="C291" s="6">
        <f t="shared" si="231"/>
        <v>382.65306122448982</v>
      </c>
      <c r="D291" s="7" t="s">
        <v>33</v>
      </c>
      <c r="E291" s="8">
        <v>784</v>
      </c>
      <c r="F291" s="8">
        <v>772</v>
      </c>
      <c r="G291" s="8" t="s">
        <v>21</v>
      </c>
      <c r="H291" s="8">
        <f t="shared" si="232"/>
        <v>4591.8367346938776</v>
      </c>
      <c r="I291" s="8">
        <f t="shared" si="233"/>
        <v>0</v>
      </c>
      <c r="J291" s="3">
        <f t="shared" si="234"/>
        <v>4591.8367346938776</v>
      </c>
    </row>
    <row r="292" spans="1:10" x14ac:dyDescent="0.25">
      <c r="A292" s="4">
        <v>43238</v>
      </c>
      <c r="B292" s="5" t="s">
        <v>49</v>
      </c>
      <c r="C292" s="6">
        <f t="shared" si="231"/>
        <v>1363.6363636363637</v>
      </c>
      <c r="D292" s="7" t="s">
        <v>20</v>
      </c>
      <c r="E292" s="8">
        <v>220</v>
      </c>
      <c r="F292" s="8">
        <v>215</v>
      </c>
      <c r="G292" s="8" t="s">
        <v>21</v>
      </c>
      <c r="H292" s="8">
        <f t="shared" si="232"/>
        <v>-6818.1818181818189</v>
      </c>
      <c r="I292" s="8">
        <f t="shared" si="233"/>
        <v>0</v>
      </c>
      <c r="J292" s="3">
        <f t="shared" si="234"/>
        <v>-6818.1818181818189</v>
      </c>
    </row>
    <row r="293" spans="1:10" x14ac:dyDescent="0.25">
      <c r="A293" s="4">
        <v>43238</v>
      </c>
      <c r="B293" s="5" t="s">
        <v>50</v>
      </c>
      <c r="C293" s="6">
        <f t="shared" si="231"/>
        <v>878.47730600292823</v>
      </c>
      <c r="D293" s="7" t="s">
        <v>20</v>
      </c>
      <c r="E293" s="8">
        <v>341.5</v>
      </c>
      <c r="F293" s="8">
        <v>347</v>
      </c>
      <c r="G293" s="8" t="s">
        <v>21</v>
      </c>
      <c r="H293" s="8">
        <f t="shared" si="232"/>
        <v>4831.6251830161054</v>
      </c>
      <c r="I293" s="8">
        <f t="shared" si="233"/>
        <v>0</v>
      </c>
      <c r="J293" s="3">
        <f t="shared" si="234"/>
        <v>4831.6251830161054</v>
      </c>
    </row>
    <row r="294" spans="1:10" x14ac:dyDescent="0.25">
      <c r="A294" s="4">
        <v>43237</v>
      </c>
      <c r="B294" s="5" t="s">
        <v>51</v>
      </c>
      <c r="C294" s="6">
        <f t="shared" si="231"/>
        <v>688.0733944954128</v>
      </c>
      <c r="D294" s="7" t="s">
        <v>20</v>
      </c>
      <c r="E294" s="8">
        <v>436</v>
      </c>
      <c r="F294" s="8">
        <v>444</v>
      </c>
      <c r="G294" s="8" t="s">
        <v>21</v>
      </c>
      <c r="H294" s="8">
        <f t="shared" si="232"/>
        <v>5504.5871559633024</v>
      </c>
      <c r="I294" s="8">
        <f t="shared" si="233"/>
        <v>0</v>
      </c>
      <c r="J294" s="3">
        <f t="shared" si="234"/>
        <v>5504.5871559633024</v>
      </c>
    </row>
    <row r="295" spans="1:10" x14ac:dyDescent="0.25">
      <c r="A295" s="4">
        <v>43236</v>
      </c>
      <c r="B295" s="5" t="s">
        <v>12</v>
      </c>
      <c r="C295" s="6">
        <f t="shared" si="231"/>
        <v>274.47392497712718</v>
      </c>
      <c r="D295" s="7" t="s">
        <v>20</v>
      </c>
      <c r="E295" s="8">
        <v>1093</v>
      </c>
      <c r="F295" s="8">
        <v>1104</v>
      </c>
      <c r="G295" s="8" t="s">
        <v>21</v>
      </c>
      <c r="H295" s="8">
        <f t="shared" si="232"/>
        <v>3019.2131747483991</v>
      </c>
      <c r="I295" s="8">
        <f t="shared" si="233"/>
        <v>0</v>
      </c>
      <c r="J295" s="3">
        <f t="shared" si="234"/>
        <v>3019.2131747483991</v>
      </c>
    </row>
    <row r="296" spans="1:10" x14ac:dyDescent="0.25">
      <c r="A296" s="4">
        <v>43235</v>
      </c>
      <c r="B296" s="5" t="s">
        <v>16</v>
      </c>
      <c r="C296" s="6">
        <f t="shared" si="231"/>
        <v>659.34065934065939</v>
      </c>
      <c r="D296" s="7" t="s">
        <v>20</v>
      </c>
      <c r="E296" s="8">
        <v>455</v>
      </c>
      <c r="F296" s="8">
        <v>455</v>
      </c>
      <c r="G296" s="8" t="s">
        <v>21</v>
      </c>
      <c r="H296" s="8">
        <f t="shared" si="232"/>
        <v>0</v>
      </c>
      <c r="I296" s="8">
        <f t="shared" si="233"/>
        <v>0</v>
      </c>
      <c r="J296" s="3">
        <f t="shared" si="234"/>
        <v>0</v>
      </c>
    </row>
    <row r="297" spans="1:10" x14ac:dyDescent="0.25">
      <c r="A297" s="4">
        <v>43234</v>
      </c>
      <c r="B297" s="5" t="s">
        <v>52</v>
      </c>
      <c r="C297" s="6">
        <f t="shared" si="231"/>
        <v>240</v>
      </c>
      <c r="D297" s="7" t="s">
        <v>20</v>
      </c>
      <c r="E297" s="8">
        <v>1250</v>
      </c>
      <c r="F297" s="8">
        <v>1275</v>
      </c>
      <c r="G297" s="8" t="s">
        <v>21</v>
      </c>
      <c r="H297" s="8">
        <f t="shared" si="232"/>
        <v>6000</v>
      </c>
      <c r="I297" s="8">
        <f t="shared" si="233"/>
        <v>0</v>
      </c>
      <c r="J297" s="3">
        <f t="shared" si="234"/>
        <v>6000</v>
      </c>
    </row>
    <row r="298" spans="1:10" x14ac:dyDescent="0.25">
      <c r="A298" s="4">
        <v>43231</v>
      </c>
      <c r="B298" s="5" t="s">
        <v>53</v>
      </c>
      <c r="C298" s="6">
        <f t="shared" si="231"/>
        <v>244.89795918367346</v>
      </c>
      <c r="D298" s="7" t="s">
        <v>20</v>
      </c>
      <c r="E298" s="8">
        <v>1225</v>
      </c>
      <c r="F298" s="8">
        <v>1220</v>
      </c>
      <c r="G298" s="8" t="s">
        <v>21</v>
      </c>
      <c r="H298" s="8">
        <f t="shared" si="232"/>
        <v>-1224.4897959183672</v>
      </c>
      <c r="I298" s="8">
        <f t="shared" si="233"/>
        <v>0</v>
      </c>
      <c r="J298" s="3">
        <f t="shared" si="234"/>
        <v>-1224.4897959183672</v>
      </c>
    </row>
    <row r="299" spans="1:10" x14ac:dyDescent="0.25">
      <c r="A299" s="4">
        <v>43230</v>
      </c>
      <c r="B299" s="5" t="s">
        <v>54</v>
      </c>
      <c r="C299" s="6">
        <f t="shared" si="231"/>
        <v>714.28571428571433</v>
      </c>
      <c r="D299" s="7" t="s">
        <v>20</v>
      </c>
      <c r="E299" s="8">
        <v>420</v>
      </c>
      <c r="F299" s="8">
        <v>427</v>
      </c>
      <c r="G299" s="8" t="s">
        <v>21</v>
      </c>
      <c r="H299" s="8">
        <f t="shared" si="232"/>
        <v>5000</v>
      </c>
      <c r="I299" s="8">
        <f t="shared" si="233"/>
        <v>0</v>
      </c>
      <c r="J299" s="3">
        <f t="shared" si="234"/>
        <v>5000</v>
      </c>
    </row>
    <row r="300" spans="1:10" x14ac:dyDescent="0.25">
      <c r="A300" s="4">
        <v>43229</v>
      </c>
      <c r="B300" s="5" t="s">
        <v>55</v>
      </c>
      <c r="C300" s="6">
        <f t="shared" si="231"/>
        <v>900.90090090090087</v>
      </c>
      <c r="D300" s="7" t="s">
        <v>20</v>
      </c>
      <c r="E300" s="8">
        <v>333</v>
      </c>
      <c r="F300" s="8">
        <v>339</v>
      </c>
      <c r="G300" s="8" t="s">
        <v>21</v>
      </c>
      <c r="H300" s="8">
        <f t="shared" si="232"/>
        <v>5405.405405405405</v>
      </c>
      <c r="I300" s="8">
        <f t="shared" si="233"/>
        <v>0</v>
      </c>
      <c r="J300" s="3">
        <f t="shared" si="234"/>
        <v>5405.405405405405</v>
      </c>
    </row>
    <row r="301" spans="1:10" x14ac:dyDescent="0.25">
      <c r="A301" s="4">
        <v>43229</v>
      </c>
      <c r="B301" s="5" t="s">
        <v>56</v>
      </c>
      <c r="C301" s="6">
        <f t="shared" si="231"/>
        <v>560.74766355140184</v>
      </c>
      <c r="D301" s="7" t="s">
        <v>20</v>
      </c>
      <c r="E301" s="8">
        <v>535</v>
      </c>
      <c r="F301" s="8">
        <v>544</v>
      </c>
      <c r="G301" s="8" t="s">
        <v>21</v>
      </c>
      <c r="H301" s="8">
        <f t="shared" si="232"/>
        <v>5046.7289719626169</v>
      </c>
      <c r="I301" s="8">
        <f t="shared" si="233"/>
        <v>0</v>
      </c>
      <c r="J301" s="3">
        <f t="shared" si="234"/>
        <v>5046.7289719626169</v>
      </c>
    </row>
    <row r="302" spans="1:10" x14ac:dyDescent="0.25">
      <c r="A302" s="4">
        <v>43228</v>
      </c>
      <c r="B302" s="5" t="s">
        <v>57</v>
      </c>
      <c r="C302" s="6">
        <f t="shared" si="231"/>
        <v>403.7685060565276</v>
      </c>
      <c r="D302" s="7" t="s">
        <v>20</v>
      </c>
      <c r="E302" s="8">
        <v>743</v>
      </c>
      <c r="F302" s="8">
        <v>755</v>
      </c>
      <c r="G302" s="8" t="s">
        <v>21</v>
      </c>
      <c r="H302" s="8">
        <f t="shared" si="232"/>
        <v>4845.2220726783307</v>
      </c>
      <c r="I302" s="8">
        <f t="shared" si="233"/>
        <v>0</v>
      </c>
      <c r="J302" s="3">
        <f t="shared" si="234"/>
        <v>4845.2220726783307</v>
      </c>
    </row>
    <row r="303" spans="1:10" x14ac:dyDescent="0.25">
      <c r="A303" s="4">
        <v>43227</v>
      </c>
      <c r="B303" s="5" t="s">
        <v>58</v>
      </c>
      <c r="C303" s="6">
        <f t="shared" si="231"/>
        <v>450.45045045045043</v>
      </c>
      <c r="D303" s="7" t="s">
        <v>20</v>
      </c>
      <c r="E303" s="8">
        <v>666</v>
      </c>
      <c r="F303" s="8">
        <v>675</v>
      </c>
      <c r="G303" s="8" t="s">
        <v>21</v>
      </c>
      <c r="H303" s="8">
        <f t="shared" si="232"/>
        <v>4054.0540540540537</v>
      </c>
      <c r="I303" s="8">
        <f t="shared" si="233"/>
        <v>0</v>
      </c>
      <c r="J303" s="3">
        <f t="shared" si="234"/>
        <v>4054.0540540540537</v>
      </c>
    </row>
    <row r="304" spans="1:10" x14ac:dyDescent="0.25">
      <c r="A304" s="4">
        <v>43224</v>
      </c>
      <c r="B304" s="5" t="s">
        <v>59</v>
      </c>
      <c r="C304" s="6">
        <f t="shared" si="231"/>
        <v>738.91625615763542</v>
      </c>
      <c r="D304" s="7" t="s">
        <v>20</v>
      </c>
      <c r="E304" s="8">
        <v>406</v>
      </c>
      <c r="F304" s="8">
        <v>414</v>
      </c>
      <c r="G304" s="8">
        <v>425</v>
      </c>
      <c r="H304" s="8">
        <f t="shared" si="232"/>
        <v>5911.3300492610833</v>
      </c>
      <c r="I304" s="8">
        <f t="shared" si="233"/>
        <v>8128.0788177339891</v>
      </c>
      <c r="J304" s="3">
        <f t="shared" si="234"/>
        <v>14039.408866995072</v>
      </c>
    </row>
    <row r="305" spans="1:10" x14ac:dyDescent="0.25">
      <c r="A305" s="4">
        <v>43223</v>
      </c>
      <c r="B305" s="5" t="s">
        <v>60</v>
      </c>
      <c r="C305" s="6">
        <f t="shared" si="231"/>
        <v>588.23529411764707</v>
      </c>
      <c r="D305" s="7" t="s">
        <v>20</v>
      </c>
      <c r="E305" s="8">
        <v>510</v>
      </c>
      <c r="F305" s="8">
        <v>518</v>
      </c>
      <c r="G305" s="8" t="s">
        <v>21</v>
      </c>
      <c r="H305" s="8">
        <f t="shared" si="232"/>
        <v>4705.8823529411766</v>
      </c>
      <c r="I305" s="8">
        <f t="shared" si="233"/>
        <v>0</v>
      </c>
      <c r="J305" s="3">
        <f t="shared" si="234"/>
        <v>4705.8823529411766</v>
      </c>
    </row>
    <row r="306" spans="1:10" x14ac:dyDescent="0.25">
      <c r="A306" s="4">
        <v>43222</v>
      </c>
      <c r="B306" s="5" t="s">
        <v>61</v>
      </c>
      <c r="C306" s="6">
        <f t="shared" si="231"/>
        <v>374.06483790523691</v>
      </c>
      <c r="D306" s="7" t="s">
        <v>20</v>
      </c>
      <c r="E306" s="8">
        <v>802</v>
      </c>
      <c r="F306" s="8">
        <v>816</v>
      </c>
      <c r="G306" s="8">
        <v>825</v>
      </c>
      <c r="H306" s="8">
        <f t="shared" si="232"/>
        <v>5236.907730673317</v>
      </c>
      <c r="I306" s="8">
        <f t="shared" si="233"/>
        <v>3366.5835411471321</v>
      </c>
      <c r="J306" s="3">
        <f t="shared" si="234"/>
        <v>8603.4912718204487</v>
      </c>
    </row>
    <row r="307" spans="1:10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</sheetData>
  <mergeCells count="2">
    <mergeCell ref="A1:J1"/>
    <mergeCell ref="A2:J2"/>
  </mergeCells>
  <conditionalFormatting sqref="H259:I306 H220:I233 H88:I88 H75:I76 H71:I71 H68:I68 H60:I65 H58:I58">
    <cfRule type="cellIs" dxfId="243" priority="268" operator="lessThan">
      <formula>0</formula>
    </cfRule>
  </conditionalFormatting>
  <conditionalFormatting sqref="H257:I257">
    <cfRule type="cellIs" dxfId="242" priority="267" operator="lessThan">
      <formula>0</formula>
    </cfRule>
  </conditionalFormatting>
  <conditionalFormatting sqref="H256:I256">
    <cfRule type="cellIs" dxfId="241" priority="266" operator="lessThan">
      <formula>0</formula>
    </cfRule>
  </conditionalFormatting>
  <conditionalFormatting sqref="H255:I255">
    <cfRule type="cellIs" dxfId="240" priority="265" operator="lessThan">
      <formula>0</formula>
    </cfRule>
  </conditionalFormatting>
  <conditionalFormatting sqref="H254:I254">
    <cfRule type="cellIs" dxfId="239" priority="264" operator="lessThan">
      <formula>0</formula>
    </cfRule>
  </conditionalFormatting>
  <conditionalFormatting sqref="H253:I253">
    <cfRule type="cellIs" dxfId="238" priority="263" operator="lessThan">
      <formula>0</formula>
    </cfRule>
  </conditionalFormatting>
  <conditionalFormatting sqref="H252:I252">
    <cfRule type="cellIs" dxfId="237" priority="262" operator="lessThan">
      <formula>0</formula>
    </cfRule>
  </conditionalFormatting>
  <conditionalFormatting sqref="H251:I251">
    <cfRule type="cellIs" dxfId="236" priority="261" operator="lessThan">
      <formula>0</formula>
    </cfRule>
  </conditionalFormatting>
  <conditionalFormatting sqref="H250:I250">
    <cfRule type="cellIs" dxfId="235" priority="260" operator="lessThan">
      <formula>0</formula>
    </cfRule>
  </conditionalFormatting>
  <conditionalFormatting sqref="H249:I249">
    <cfRule type="cellIs" dxfId="234" priority="259" operator="lessThan">
      <formula>0</formula>
    </cfRule>
  </conditionalFormatting>
  <conditionalFormatting sqref="H248:I248">
    <cfRule type="cellIs" dxfId="233" priority="258" operator="lessThan">
      <formula>0</formula>
    </cfRule>
  </conditionalFormatting>
  <conditionalFormatting sqref="H247:I247">
    <cfRule type="cellIs" dxfId="232" priority="257" operator="lessThan">
      <formula>0</formula>
    </cfRule>
  </conditionalFormatting>
  <conditionalFormatting sqref="H246:I246">
    <cfRule type="cellIs" dxfId="231" priority="256" operator="lessThan">
      <formula>0</formula>
    </cfRule>
  </conditionalFormatting>
  <conditionalFormatting sqref="H245:I245">
    <cfRule type="cellIs" dxfId="230" priority="255" operator="lessThan">
      <formula>0</formula>
    </cfRule>
  </conditionalFormatting>
  <conditionalFormatting sqref="H244:I244">
    <cfRule type="cellIs" dxfId="229" priority="254" operator="lessThan">
      <formula>0</formula>
    </cfRule>
  </conditionalFormatting>
  <conditionalFormatting sqref="H243:I243">
    <cfRule type="cellIs" dxfId="228" priority="253" operator="lessThan">
      <formula>0</formula>
    </cfRule>
  </conditionalFormatting>
  <conditionalFormatting sqref="H241:I241">
    <cfRule type="cellIs" dxfId="227" priority="252" operator="lessThan">
      <formula>0</formula>
    </cfRule>
  </conditionalFormatting>
  <conditionalFormatting sqref="H242:I242">
    <cfRule type="cellIs" dxfId="226" priority="251" operator="lessThan">
      <formula>0</formula>
    </cfRule>
  </conditionalFormatting>
  <conditionalFormatting sqref="H240:I240">
    <cfRule type="cellIs" dxfId="225" priority="250" operator="lessThan">
      <formula>0</formula>
    </cfRule>
  </conditionalFormatting>
  <conditionalFormatting sqref="H239:I239">
    <cfRule type="cellIs" dxfId="224" priority="249" operator="lessThan">
      <formula>0</formula>
    </cfRule>
  </conditionalFormatting>
  <conditionalFormatting sqref="H238:I238">
    <cfRule type="cellIs" dxfId="223" priority="248" operator="lessThan">
      <formula>0</formula>
    </cfRule>
  </conditionalFormatting>
  <conditionalFormatting sqref="H237:I237">
    <cfRule type="cellIs" dxfId="222" priority="247" operator="lessThan">
      <formula>0</formula>
    </cfRule>
  </conditionalFormatting>
  <conditionalFormatting sqref="H236:I236">
    <cfRule type="cellIs" dxfId="221" priority="246" operator="lessThan">
      <formula>0</formula>
    </cfRule>
  </conditionalFormatting>
  <conditionalFormatting sqref="H235:I235">
    <cfRule type="cellIs" dxfId="220" priority="245" operator="lessThan">
      <formula>0</formula>
    </cfRule>
  </conditionalFormatting>
  <conditionalFormatting sqref="H234:I234">
    <cfRule type="cellIs" dxfId="219" priority="244" operator="lessThan">
      <formula>0</formula>
    </cfRule>
  </conditionalFormatting>
  <conditionalFormatting sqref="H217:I219">
    <cfRule type="cellIs" dxfId="218" priority="243" operator="lessThan">
      <formula>0</formula>
    </cfRule>
  </conditionalFormatting>
  <conditionalFormatting sqref="H216:I216">
    <cfRule type="cellIs" dxfId="217" priority="242" operator="lessThan">
      <formula>0</formula>
    </cfRule>
  </conditionalFormatting>
  <conditionalFormatting sqref="H219:I219">
    <cfRule type="cellIs" dxfId="216" priority="241" operator="lessThan">
      <formula>0</formula>
    </cfRule>
  </conditionalFormatting>
  <conditionalFormatting sqref="H218:I218">
    <cfRule type="cellIs" dxfId="215" priority="240" operator="lessThan">
      <formula>0</formula>
    </cfRule>
  </conditionalFormatting>
  <conditionalFormatting sqref="H215:I215">
    <cfRule type="cellIs" dxfId="214" priority="239" operator="lessThan">
      <formula>0</formula>
    </cfRule>
  </conditionalFormatting>
  <conditionalFormatting sqref="H214:I214">
    <cfRule type="cellIs" dxfId="213" priority="238" operator="lessThan">
      <formula>0</formula>
    </cfRule>
  </conditionalFormatting>
  <conditionalFormatting sqref="H213:I213">
    <cfRule type="cellIs" dxfId="212" priority="237" operator="lessThan">
      <formula>0</formula>
    </cfRule>
  </conditionalFormatting>
  <conditionalFormatting sqref="H212:I212">
    <cfRule type="cellIs" dxfId="211" priority="236" operator="lessThan">
      <formula>0</formula>
    </cfRule>
  </conditionalFormatting>
  <conditionalFormatting sqref="H208:I208">
    <cfRule type="cellIs" dxfId="210" priority="235" operator="lessThan">
      <formula>0</formula>
    </cfRule>
  </conditionalFormatting>
  <conditionalFormatting sqref="H207:I207">
    <cfRule type="cellIs" dxfId="209" priority="234" operator="lessThan">
      <formula>0</formula>
    </cfRule>
  </conditionalFormatting>
  <conditionalFormatting sqref="H210:I211">
    <cfRule type="cellIs" dxfId="208" priority="233" operator="lessThan">
      <formula>0</formula>
    </cfRule>
  </conditionalFormatting>
  <conditionalFormatting sqref="H209:I209">
    <cfRule type="cellIs" dxfId="207" priority="232" operator="lessThan">
      <formula>0</formula>
    </cfRule>
  </conditionalFormatting>
  <conditionalFormatting sqref="H206:I206">
    <cfRule type="cellIs" dxfId="206" priority="231" operator="lessThan">
      <formula>0</formula>
    </cfRule>
  </conditionalFormatting>
  <conditionalFormatting sqref="H206">
    <cfRule type="cellIs" dxfId="205" priority="230" operator="lessThan">
      <formula>0</formula>
    </cfRule>
  </conditionalFormatting>
  <conditionalFormatting sqref="H205:I205">
    <cfRule type="cellIs" dxfId="204" priority="229" operator="lessThan">
      <formula>0</formula>
    </cfRule>
  </conditionalFormatting>
  <conditionalFormatting sqref="H205">
    <cfRule type="cellIs" dxfId="203" priority="228" operator="lessThan">
      <formula>0</formula>
    </cfRule>
  </conditionalFormatting>
  <conditionalFormatting sqref="H204:I204">
    <cfRule type="cellIs" dxfId="202" priority="227" operator="lessThan">
      <formula>0</formula>
    </cfRule>
  </conditionalFormatting>
  <conditionalFormatting sqref="H204">
    <cfRule type="cellIs" dxfId="201" priority="226" operator="lessThan">
      <formula>0</formula>
    </cfRule>
  </conditionalFormatting>
  <conditionalFormatting sqref="H203:I203">
    <cfRule type="cellIs" dxfId="200" priority="225" operator="lessThan">
      <formula>0</formula>
    </cfRule>
  </conditionalFormatting>
  <conditionalFormatting sqref="H203">
    <cfRule type="cellIs" dxfId="199" priority="224" operator="lessThan">
      <formula>0</formula>
    </cfRule>
  </conditionalFormatting>
  <conditionalFormatting sqref="H201:I202">
    <cfRule type="cellIs" dxfId="198" priority="223" operator="lessThan">
      <formula>0</formula>
    </cfRule>
  </conditionalFormatting>
  <conditionalFormatting sqref="H201:H202">
    <cfRule type="cellIs" dxfId="197" priority="222" operator="lessThan">
      <formula>0</formula>
    </cfRule>
  </conditionalFormatting>
  <conditionalFormatting sqref="H200:I200">
    <cfRule type="cellIs" dxfId="196" priority="221" operator="lessThan">
      <formula>0</formula>
    </cfRule>
  </conditionalFormatting>
  <conditionalFormatting sqref="H200">
    <cfRule type="cellIs" dxfId="195" priority="220" operator="lessThan">
      <formula>0</formula>
    </cfRule>
  </conditionalFormatting>
  <conditionalFormatting sqref="H199:I199">
    <cfRule type="cellIs" dxfId="194" priority="219" operator="lessThan">
      <formula>0</formula>
    </cfRule>
  </conditionalFormatting>
  <conditionalFormatting sqref="H197:I198">
    <cfRule type="cellIs" dxfId="193" priority="218" operator="lessThan">
      <formula>0</formula>
    </cfRule>
  </conditionalFormatting>
  <conditionalFormatting sqref="H193:I193">
    <cfRule type="cellIs" dxfId="192" priority="217" operator="lessThan">
      <formula>0</formula>
    </cfRule>
  </conditionalFormatting>
  <conditionalFormatting sqref="H195:I196">
    <cfRule type="cellIs" dxfId="191" priority="216" operator="lessThan">
      <formula>0</formula>
    </cfRule>
  </conditionalFormatting>
  <conditionalFormatting sqref="H194:I194">
    <cfRule type="cellIs" dxfId="190" priority="215" operator="lessThan">
      <formula>0</formula>
    </cfRule>
  </conditionalFormatting>
  <conditionalFormatting sqref="H198:I198">
    <cfRule type="cellIs" dxfId="189" priority="214" operator="lessThan">
      <formula>0</formula>
    </cfRule>
  </conditionalFormatting>
  <conditionalFormatting sqref="H191:I191">
    <cfRule type="cellIs" dxfId="188" priority="213" operator="lessThan">
      <formula>0</formula>
    </cfRule>
  </conditionalFormatting>
  <conditionalFormatting sqref="H192:I192">
    <cfRule type="cellIs" dxfId="187" priority="212" operator="lessThan">
      <formula>0</formula>
    </cfRule>
  </conditionalFormatting>
  <conditionalFormatting sqref="H188:I188">
    <cfRule type="cellIs" dxfId="186" priority="211" operator="lessThan">
      <formula>0</formula>
    </cfRule>
  </conditionalFormatting>
  <conditionalFormatting sqref="H189:I190">
    <cfRule type="cellIs" dxfId="185" priority="210" operator="lessThan">
      <formula>0</formula>
    </cfRule>
  </conditionalFormatting>
  <conditionalFormatting sqref="H190:I190">
    <cfRule type="cellIs" dxfId="184" priority="209" operator="lessThan">
      <formula>0</formula>
    </cfRule>
  </conditionalFormatting>
  <conditionalFormatting sqref="H187:I187">
    <cfRule type="cellIs" dxfId="183" priority="208" operator="lessThan">
      <formula>0</formula>
    </cfRule>
  </conditionalFormatting>
  <conditionalFormatting sqref="H186:I186">
    <cfRule type="cellIs" dxfId="182" priority="207" operator="lessThan">
      <formula>0</formula>
    </cfRule>
  </conditionalFormatting>
  <conditionalFormatting sqref="H185:I185">
    <cfRule type="cellIs" dxfId="181" priority="206" operator="lessThan">
      <formula>0</formula>
    </cfRule>
  </conditionalFormatting>
  <conditionalFormatting sqref="H184:I184">
    <cfRule type="cellIs" dxfId="180" priority="205" operator="lessThan">
      <formula>0</formula>
    </cfRule>
  </conditionalFormatting>
  <conditionalFormatting sqref="H183:I183">
    <cfRule type="cellIs" dxfId="179" priority="204" operator="lessThan">
      <formula>0</formula>
    </cfRule>
  </conditionalFormatting>
  <conditionalFormatting sqref="H182:I182">
    <cfRule type="cellIs" dxfId="178" priority="203" operator="lessThan">
      <formula>0</formula>
    </cfRule>
  </conditionalFormatting>
  <conditionalFormatting sqref="H181:I181">
    <cfRule type="cellIs" dxfId="177" priority="202" operator="lessThan">
      <formula>0</formula>
    </cfRule>
  </conditionalFormatting>
  <conditionalFormatting sqref="H180:I180">
    <cfRule type="cellIs" dxfId="176" priority="201" operator="lessThan">
      <formula>0</formula>
    </cfRule>
  </conditionalFormatting>
  <conditionalFormatting sqref="H179:I179">
    <cfRule type="cellIs" dxfId="175" priority="200" operator="lessThan">
      <formula>0</formula>
    </cfRule>
  </conditionalFormatting>
  <conditionalFormatting sqref="H178:I178">
    <cfRule type="cellIs" dxfId="174" priority="199" operator="lessThan">
      <formula>0</formula>
    </cfRule>
  </conditionalFormatting>
  <conditionalFormatting sqref="H177:I177">
    <cfRule type="cellIs" dxfId="173" priority="198" operator="lessThan">
      <formula>0</formula>
    </cfRule>
  </conditionalFormatting>
  <conditionalFormatting sqref="H176:I176">
    <cfRule type="cellIs" dxfId="172" priority="197" operator="lessThan">
      <formula>0</formula>
    </cfRule>
  </conditionalFormatting>
  <conditionalFormatting sqref="H175:I175">
    <cfRule type="cellIs" dxfId="171" priority="196" operator="lessThan">
      <formula>0</formula>
    </cfRule>
  </conditionalFormatting>
  <conditionalFormatting sqref="H174:I174">
    <cfRule type="cellIs" dxfId="170" priority="195" operator="lessThan">
      <formula>0</formula>
    </cfRule>
  </conditionalFormatting>
  <conditionalFormatting sqref="H173:I173">
    <cfRule type="cellIs" dxfId="169" priority="194" operator="lessThan">
      <formula>0</formula>
    </cfRule>
  </conditionalFormatting>
  <conditionalFormatting sqref="H172:I172">
    <cfRule type="cellIs" dxfId="168" priority="193" operator="lessThan">
      <formula>0</formula>
    </cfRule>
  </conditionalFormatting>
  <conditionalFormatting sqref="H171:I171">
    <cfRule type="cellIs" dxfId="167" priority="192" operator="lessThan">
      <formula>0</formula>
    </cfRule>
  </conditionalFormatting>
  <conditionalFormatting sqref="H170:I170">
    <cfRule type="cellIs" dxfId="166" priority="191" operator="lessThan">
      <formula>0</formula>
    </cfRule>
  </conditionalFormatting>
  <conditionalFormatting sqref="H169:I169">
    <cfRule type="cellIs" dxfId="165" priority="190" operator="lessThan">
      <formula>0</formula>
    </cfRule>
  </conditionalFormatting>
  <conditionalFormatting sqref="H168:I168">
    <cfRule type="cellIs" dxfId="164" priority="189" operator="lessThan">
      <formula>0</formula>
    </cfRule>
  </conditionalFormatting>
  <conditionalFormatting sqref="H167:I167">
    <cfRule type="cellIs" dxfId="163" priority="188" operator="lessThan">
      <formula>0</formula>
    </cfRule>
  </conditionalFormatting>
  <conditionalFormatting sqref="H166:I166">
    <cfRule type="cellIs" dxfId="162" priority="187" operator="lessThan">
      <formula>0</formula>
    </cfRule>
  </conditionalFormatting>
  <conditionalFormatting sqref="H165:I165">
    <cfRule type="cellIs" dxfId="161" priority="186" operator="lessThan">
      <formula>0</formula>
    </cfRule>
  </conditionalFormatting>
  <conditionalFormatting sqref="H164:I164">
    <cfRule type="cellIs" dxfId="160" priority="185" operator="lessThan">
      <formula>0</formula>
    </cfRule>
  </conditionalFormatting>
  <conditionalFormatting sqref="H161:I163">
    <cfRule type="cellIs" dxfId="159" priority="184" operator="lessThan">
      <formula>0</formula>
    </cfRule>
  </conditionalFormatting>
  <conditionalFormatting sqref="H163:I163">
    <cfRule type="cellIs" dxfId="158" priority="183" operator="lessThan">
      <formula>0</formula>
    </cfRule>
  </conditionalFormatting>
  <conditionalFormatting sqref="H162:I162">
    <cfRule type="cellIs" dxfId="157" priority="182" operator="lessThan">
      <formula>0</formula>
    </cfRule>
  </conditionalFormatting>
  <conditionalFormatting sqref="I159">
    <cfRule type="cellIs" dxfId="156" priority="181" operator="lessThan">
      <formula>0</formula>
    </cfRule>
  </conditionalFormatting>
  <conditionalFormatting sqref="I158">
    <cfRule type="cellIs" dxfId="155" priority="180" operator="lessThan">
      <formula>0</formula>
    </cfRule>
  </conditionalFormatting>
  <conditionalFormatting sqref="I157">
    <cfRule type="cellIs" dxfId="154" priority="179" operator="lessThan">
      <formula>0</formula>
    </cfRule>
  </conditionalFormatting>
  <conditionalFormatting sqref="I152">
    <cfRule type="cellIs" dxfId="153" priority="178" operator="lessThan">
      <formula>0</formula>
    </cfRule>
  </conditionalFormatting>
  <conditionalFormatting sqref="H147:I148">
    <cfRule type="cellIs" dxfId="152" priority="177" operator="lessThan">
      <formula>0</formula>
    </cfRule>
  </conditionalFormatting>
  <conditionalFormatting sqref="H148:I148">
    <cfRule type="cellIs" dxfId="151" priority="176" operator="lessThan">
      <formula>0</formula>
    </cfRule>
  </conditionalFormatting>
  <conditionalFormatting sqref="H146:I146">
    <cfRule type="cellIs" dxfId="150" priority="175" operator="lessThan">
      <formula>0</formula>
    </cfRule>
  </conditionalFormatting>
  <conditionalFormatting sqref="H144:I145">
    <cfRule type="cellIs" dxfId="149" priority="174" operator="lessThan">
      <formula>0</formula>
    </cfRule>
  </conditionalFormatting>
  <conditionalFormatting sqref="H143:I143">
    <cfRule type="cellIs" dxfId="148" priority="173" operator="lessThan">
      <formula>0</formula>
    </cfRule>
  </conditionalFormatting>
  <conditionalFormatting sqref="H142:I142">
    <cfRule type="cellIs" dxfId="147" priority="172" operator="lessThan">
      <formula>0</formula>
    </cfRule>
  </conditionalFormatting>
  <conditionalFormatting sqref="H141:I141">
    <cfRule type="cellIs" dxfId="146" priority="171" operator="lessThan">
      <formula>0</formula>
    </cfRule>
  </conditionalFormatting>
  <conditionalFormatting sqref="H140:I140">
    <cfRule type="cellIs" dxfId="145" priority="170" operator="lessThan">
      <formula>0</formula>
    </cfRule>
  </conditionalFormatting>
  <conditionalFormatting sqref="H139:I139">
    <cfRule type="cellIs" dxfId="144" priority="169" operator="lessThan">
      <formula>0</formula>
    </cfRule>
  </conditionalFormatting>
  <conditionalFormatting sqref="H138:I138">
    <cfRule type="cellIs" dxfId="143" priority="168" operator="lessThan">
      <formula>0</formula>
    </cfRule>
  </conditionalFormatting>
  <conditionalFormatting sqref="H137:I137">
    <cfRule type="cellIs" dxfId="142" priority="167" operator="lessThan">
      <formula>0</formula>
    </cfRule>
  </conditionalFormatting>
  <conditionalFormatting sqref="H135:I136">
    <cfRule type="cellIs" dxfId="141" priority="166" operator="lessThan">
      <formula>0</formula>
    </cfRule>
  </conditionalFormatting>
  <conditionalFormatting sqref="H134:I134">
    <cfRule type="cellIs" dxfId="140" priority="165" operator="lessThan">
      <formula>0</formula>
    </cfRule>
  </conditionalFormatting>
  <conditionalFormatting sqref="H133:I133">
    <cfRule type="cellIs" dxfId="139" priority="164" operator="lessThan">
      <formula>0</formula>
    </cfRule>
  </conditionalFormatting>
  <conditionalFormatting sqref="H132:I132">
    <cfRule type="cellIs" dxfId="138" priority="163" operator="lessThan">
      <formula>0</formula>
    </cfRule>
  </conditionalFormatting>
  <conditionalFormatting sqref="H131:I131">
    <cfRule type="cellIs" dxfId="137" priority="162" operator="lessThan">
      <formula>0</formula>
    </cfRule>
  </conditionalFormatting>
  <conditionalFormatting sqref="H130:I130">
    <cfRule type="cellIs" dxfId="136" priority="161" operator="lessThan">
      <formula>0</formula>
    </cfRule>
  </conditionalFormatting>
  <conditionalFormatting sqref="H136:I136">
    <cfRule type="cellIs" dxfId="135" priority="160" operator="lessThan">
      <formula>0</formula>
    </cfRule>
  </conditionalFormatting>
  <conditionalFormatting sqref="H126:I128">
    <cfRule type="cellIs" dxfId="134" priority="159" operator="lessThan">
      <formula>0</formula>
    </cfRule>
  </conditionalFormatting>
  <conditionalFormatting sqref="H125:I125">
    <cfRule type="cellIs" dxfId="133" priority="158" operator="lessThan">
      <formula>0</formula>
    </cfRule>
  </conditionalFormatting>
  <conditionalFormatting sqref="H124:I124">
    <cfRule type="cellIs" dxfId="132" priority="157" operator="lessThan">
      <formula>0</formula>
    </cfRule>
  </conditionalFormatting>
  <conditionalFormatting sqref="H123:I123">
    <cfRule type="cellIs" dxfId="131" priority="156" operator="lessThan">
      <formula>0</formula>
    </cfRule>
  </conditionalFormatting>
  <conditionalFormatting sqref="H122:I122">
    <cfRule type="cellIs" dxfId="130" priority="155" operator="lessThan">
      <formula>0</formula>
    </cfRule>
  </conditionalFormatting>
  <conditionalFormatting sqref="H121:I121">
    <cfRule type="cellIs" dxfId="129" priority="154" operator="lessThan">
      <formula>0</formula>
    </cfRule>
  </conditionalFormatting>
  <conditionalFormatting sqref="H120:I120">
    <cfRule type="cellIs" dxfId="128" priority="153" operator="lessThan">
      <formula>0</formula>
    </cfRule>
  </conditionalFormatting>
  <conditionalFormatting sqref="H117:I118">
    <cfRule type="cellIs" dxfId="127" priority="152" operator="lessThan">
      <formula>0</formula>
    </cfRule>
  </conditionalFormatting>
  <conditionalFormatting sqref="H119:I119">
    <cfRule type="cellIs" dxfId="126" priority="151" operator="lessThan">
      <formula>0</formula>
    </cfRule>
  </conditionalFormatting>
  <conditionalFormatting sqref="H116:I116">
    <cfRule type="cellIs" dxfId="125" priority="150" operator="lessThan">
      <formula>0</formula>
    </cfRule>
  </conditionalFormatting>
  <conditionalFormatting sqref="H114:I114">
    <cfRule type="cellIs" dxfId="124" priority="148" operator="lessThan">
      <formula>0</formula>
    </cfRule>
  </conditionalFormatting>
  <conditionalFormatting sqref="H115:I115">
    <cfRule type="cellIs" dxfId="123" priority="147" operator="lessThan">
      <formula>0</formula>
    </cfRule>
  </conditionalFormatting>
  <conditionalFormatting sqref="H113:I113">
    <cfRule type="cellIs" dxfId="122" priority="146" operator="lessThan">
      <formula>0</formula>
    </cfRule>
  </conditionalFormatting>
  <conditionalFormatting sqref="H112:I112">
    <cfRule type="cellIs" dxfId="121" priority="145" operator="lessThan">
      <formula>0</formula>
    </cfRule>
  </conditionalFormatting>
  <conditionalFormatting sqref="H111:I111">
    <cfRule type="cellIs" dxfId="120" priority="144" operator="lessThan">
      <formula>0</formula>
    </cfRule>
  </conditionalFormatting>
  <conditionalFormatting sqref="H110:I110">
    <cfRule type="cellIs" dxfId="119" priority="143" operator="lessThan">
      <formula>0</formula>
    </cfRule>
  </conditionalFormatting>
  <conditionalFormatting sqref="H109:I109">
    <cfRule type="cellIs" dxfId="118" priority="142" operator="lessThan">
      <formula>0</formula>
    </cfRule>
  </conditionalFormatting>
  <conditionalFormatting sqref="H108:I108">
    <cfRule type="cellIs" dxfId="117" priority="141" operator="lessThan">
      <formula>0</formula>
    </cfRule>
  </conditionalFormatting>
  <conditionalFormatting sqref="H107:I107">
    <cfRule type="cellIs" dxfId="116" priority="140" operator="lessThan">
      <formula>0</formula>
    </cfRule>
  </conditionalFormatting>
  <conditionalFormatting sqref="H106:I106">
    <cfRule type="cellIs" dxfId="115" priority="139" operator="lessThan">
      <formula>0</formula>
    </cfRule>
  </conditionalFormatting>
  <conditionalFormatting sqref="H104:I105">
    <cfRule type="cellIs" dxfId="114" priority="138" operator="lessThan">
      <formula>0</formula>
    </cfRule>
  </conditionalFormatting>
  <conditionalFormatting sqref="H102:I102">
    <cfRule type="cellIs" dxfId="113" priority="136" operator="lessThan">
      <formula>0</formula>
    </cfRule>
  </conditionalFormatting>
  <conditionalFormatting sqref="H101:I101">
    <cfRule type="cellIs" dxfId="112" priority="135" operator="lessThan">
      <formula>0</formula>
    </cfRule>
  </conditionalFormatting>
  <conditionalFormatting sqref="H100:I100">
    <cfRule type="cellIs" dxfId="111" priority="134" operator="lessThan">
      <formula>0</formula>
    </cfRule>
  </conditionalFormatting>
  <conditionalFormatting sqref="H98:I98">
    <cfRule type="cellIs" dxfId="110" priority="133" operator="lessThan">
      <formula>0</formula>
    </cfRule>
  </conditionalFormatting>
  <conditionalFormatting sqref="H99:I99">
    <cfRule type="cellIs" dxfId="109" priority="132" operator="lessThan">
      <formula>0</formula>
    </cfRule>
  </conditionalFormatting>
  <conditionalFormatting sqref="H97:I97">
    <cfRule type="cellIs" dxfId="108" priority="131" operator="lessThan">
      <formula>0</formula>
    </cfRule>
  </conditionalFormatting>
  <conditionalFormatting sqref="H94:I96">
    <cfRule type="cellIs" dxfId="107" priority="130" operator="lessThan">
      <formula>0</formula>
    </cfRule>
  </conditionalFormatting>
  <conditionalFormatting sqref="H93:I95">
    <cfRule type="cellIs" dxfId="106" priority="128" operator="lessThan">
      <formula>0</formula>
    </cfRule>
  </conditionalFormatting>
  <conditionalFormatting sqref="H92:I92">
    <cfRule type="cellIs" dxfId="105" priority="127" operator="lessThan">
      <formula>0</formula>
    </cfRule>
  </conditionalFormatting>
  <conditionalFormatting sqref="H91:I91">
    <cfRule type="cellIs" dxfId="104" priority="126" operator="lessThan">
      <formula>0</formula>
    </cfRule>
  </conditionalFormatting>
  <conditionalFormatting sqref="H90:I90">
    <cfRule type="cellIs" dxfId="103" priority="125" operator="lessThan">
      <formula>0</formula>
    </cfRule>
  </conditionalFormatting>
  <conditionalFormatting sqref="H89:I89">
    <cfRule type="cellIs" dxfId="102" priority="123" operator="lessThan">
      <formula>0</formula>
    </cfRule>
  </conditionalFormatting>
  <conditionalFormatting sqref="H89:I89">
    <cfRule type="cellIs" dxfId="101" priority="122" operator="lessThan">
      <formula>0</formula>
    </cfRule>
  </conditionalFormatting>
  <conditionalFormatting sqref="H87:I87">
    <cfRule type="cellIs" dxfId="100" priority="120" operator="lessThan">
      <formula>0</formula>
    </cfRule>
  </conditionalFormatting>
  <conditionalFormatting sqref="H86:I86">
    <cfRule type="cellIs" dxfId="99" priority="119" operator="lessThan">
      <formula>0</formula>
    </cfRule>
  </conditionalFormatting>
  <conditionalFormatting sqref="H83:I85">
    <cfRule type="cellIs" dxfId="98" priority="118" operator="lessThan">
      <formula>0</formula>
    </cfRule>
  </conditionalFormatting>
  <conditionalFormatting sqref="H82:I82">
    <cfRule type="cellIs" dxfId="97" priority="117" operator="lessThan">
      <formula>0</formula>
    </cfRule>
  </conditionalFormatting>
  <conditionalFormatting sqref="H81:I81">
    <cfRule type="cellIs" dxfId="96" priority="116" operator="lessThan">
      <formula>0</formula>
    </cfRule>
  </conditionalFormatting>
  <conditionalFormatting sqref="H79:I79">
    <cfRule type="cellIs" dxfId="95" priority="113" operator="lessThan">
      <formula>0</formula>
    </cfRule>
  </conditionalFormatting>
  <conditionalFormatting sqref="H80:I80">
    <cfRule type="cellIs" dxfId="94" priority="112" operator="lessThan">
      <formula>0</formula>
    </cfRule>
  </conditionalFormatting>
  <conditionalFormatting sqref="H78:I78">
    <cfRule type="cellIs" dxfId="93" priority="108" operator="lessThan">
      <formula>0</formula>
    </cfRule>
  </conditionalFormatting>
  <conditionalFormatting sqref="H77:I77">
    <cfRule type="cellIs" dxfId="92" priority="107" operator="lessThan">
      <formula>0</formula>
    </cfRule>
  </conditionalFormatting>
  <conditionalFormatting sqref="H74:I74">
    <cfRule type="cellIs" dxfId="91" priority="103" operator="lessThan">
      <formula>0</formula>
    </cfRule>
  </conditionalFormatting>
  <conditionalFormatting sqref="H73:I73">
    <cfRule type="cellIs" dxfId="90" priority="102" operator="lessThan">
      <formula>0</formula>
    </cfRule>
  </conditionalFormatting>
  <conditionalFormatting sqref="H72:I72">
    <cfRule type="cellIs" dxfId="89" priority="101" operator="lessThan">
      <formula>0</formula>
    </cfRule>
  </conditionalFormatting>
  <conditionalFormatting sqref="H69:I69">
    <cfRule type="cellIs" dxfId="88" priority="100" operator="lessThan">
      <formula>0</formula>
    </cfRule>
  </conditionalFormatting>
  <conditionalFormatting sqref="H70:I70">
    <cfRule type="cellIs" dxfId="87" priority="99" operator="lessThan">
      <formula>0</formula>
    </cfRule>
  </conditionalFormatting>
  <conditionalFormatting sqref="H66:I67">
    <cfRule type="cellIs" dxfId="86" priority="97" operator="lessThan">
      <formula>0</formula>
    </cfRule>
  </conditionalFormatting>
  <conditionalFormatting sqref="H59:I59">
    <cfRule type="cellIs" dxfId="85" priority="94" operator="lessThan">
      <formula>0</formula>
    </cfRule>
  </conditionalFormatting>
  <conditionalFormatting sqref="H57:I57">
    <cfRule type="cellIs" dxfId="84" priority="91" operator="lessThan">
      <formula>0</formula>
    </cfRule>
  </conditionalFormatting>
  <conditionalFormatting sqref="H55:I55">
    <cfRule type="cellIs" dxfId="83" priority="90" operator="lessThan">
      <formula>0</formula>
    </cfRule>
  </conditionalFormatting>
  <conditionalFormatting sqref="H56:I56">
    <cfRule type="cellIs" dxfId="82" priority="89" operator="lessThan">
      <formula>0</formula>
    </cfRule>
  </conditionalFormatting>
  <conditionalFormatting sqref="H53:I53">
    <cfRule type="cellIs" dxfId="81" priority="87" operator="lessThan">
      <formula>0</formula>
    </cfRule>
  </conditionalFormatting>
  <conditionalFormatting sqref="H54:I54">
    <cfRule type="cellIs" dxfId="80" priority="86" operator="lessThan">
      <formula>0</formula>
    </cfRule>
  </conditionalFormatting>
  <conditionalFormatting sqref="H52">
    <cfRule type="cellIs" dxfId="79" priority="85" operator="lessThan">
      <formula>0</formula>
    </cfRule>
  </conditionalFormatting>
  <conditionalFormatting sqref="H51">
    <cfRule type="cellIs" dxfId="78" priority="84" operator="lessThan">
      <formula>0</formula>
    </cfRule>
  </conditionalFormatting>
  <conditionalFormatting sqref="H50">
    <cfRule type="cellIs" dxfId="77" priority="83" operator="lessThan">
      <formula>0</formula>
    </cfRule>
  </conditionalFormatting>
  <conditionalFormatting sqref="I50">
    <cfRule type="cellIs" dxfId="76" priority="82" operator="lessThan">
      <formula>0</formula>
    </cfRule>
  </conditionalFormatting>
  <conditionalFormatting sqref="H49">
    <cfRule type="cellIs" dxfId="75" priority="81" operator="lessThan">
      <formula>0</formula>
    </cfRule>
  </conditionalFormatting>
  <conditionalFormatting sqref="H48">
    <cfRule type="cellIs" dxfId="74" priority="80" operator="lessThan">
      <formula>0</formula>
    </cfRule>
  </conditionalFormatting>
  <conditionalFormatting sqref="H47">
    <cfRule type="cellIs" dxfId="73" priority="79" operator="lessThan">
      <formula>0</formula>
    </cfRule>
  </conditionalFormatting>
  <conditionalFormatting sqref="H46">
    <cfRule type="cellIs" dxfId="72" priority="78" operator="lessThan">
      <formula>0</formula>
    </cfRule>
  </conditionalFormatting>
  <conditionalFormatting sqref="H45">
    <cfRule type="cellIs" dxfId="71" priority="77" operator="lessThan">
      <formula>0</formula>
    </cfRule>
  </conditionalFormatting>
  <conditionalFormatting sqref="I45">
    <cfRule type="cellIs" dxfId="70" priority="76" operator="lessThan">
      <formula>0</formula>
    </cfRule>
  </conditionalFormatting>
  <conditionalFormatting sqref="I45">
    <cfRule type="cellIs" dxfId="69" priority="75" operator="lessThan">
      <formula>0</formula>
    </cfRule>
  </conditionalFormatting>
  <conditionalFormatting sqref="H44">
    <cfRule type="cellIs" dxfId="68" priority="74" operator="lessThan">
      <formula>0</formula>
    </cfRule>
  </conditionalFormatting>
  <conditionalFormatting sqref="H43">
    <cfRule type="cellIs" dxfId="67" priority="73" operator="lessThan">
      <formula>0</formula>
    </cfRule>
  </conditionalFormatting>
  <conditionalFormatting sqref="I43">
    <cfRule type="cellIs" dxfId="66" priority="72" operator="lessThan">
      <formula>0</formula>
    </cfRule>
  </conditionalFormatting>
  <conditionalFormatting sqref="I43">
    <cfRule type="cellIs" dxfId="65" priority="71" operator="lessThan">
      <formula>0</formula>
    </cfRule>
  </conditionalFormatting>
  <conditionalFormatting sqref="H42">
    <cfRule type="cellIs" dxfId="64" priority="70" operator="lessThan">
      <formula>0</formula>
    </cfRule>
  </conditionalFormatting>
  <conditionalFormatting sqref="H41">
    <cfRule type="cellIs" dxfId="63" priority="69" operator="lessThan">
      <formula>0</formula>
    </cfRule>
  </conditionalFormatting>
  <conditionalFormatting sqref="H40">
    <cfRule type="cellIs" dxfId="62" priority="68" operator="lessThan">
      <formula>0</formula>
    </cfRule>
  </conditionalFormatting>
  <conditionalFormatting sqref="I40">
    <cfRule type="cellIs" dxfId="61" priority="67" operator="lessThan">
      <formula>0</formula>
    </cfRule>
  </conditionalFormatting>
  <conditionalFormatting sqref="I40">
    <cfRule type="cellIs" dxfId="60" priority="66" operator="lessThan">
      <formula>0</formula>
    </cfRule>
  </conditionalFormatting>
  <conditionalFormatting sqref="H39">
    <cfRule type="cellIs" dxfId="59" priority="65" operator="lessThan">
      <formula>0</formula>
    </cfRule>
  </conditionalFormatting>
  <conditionalFormatting sqref="I39">
    <cfRule type="cellIs" dxfId="58" priority="64" operator="lessThan">
      <formula>0</formula>
    </cfRule>
  </conditionalFormatting>
  <conditionalFormatting sqref="I39">
    <cfRule type="cellIs" dxfId="57" priority="63" operator="lessThan">
      <formula>0</formula>
    </cfRule>
  </conditionalFormatting>
  <conditionalFormatting sqref="H38">
    <cfRule type="cellIs" dxfId="56" priority="62" operator="lessThan">
      <formula>0</formula>
    </cfRule>
  </conditionalFormatting>
  <conditionalFormatting sqref="H37">
    <cfRule type="cellIs" dxfId="55" priority="61" operator="lessThan">
      <formula>0</formula>
    </cfRule>
  </conditionalFormatting>
  <conditionalFormatting sqref="H36">
    <cfRule type="cellIs" dxfId="54" priority="60" operator="lessThan">
      <formula>0</formula>
    </cfRule>
  </conditionalFormatting>
  <conditionalFormatting sqref="I36">
    <cfRule type="cellIs" dxfId="53" priority="59" operator="lessThan">
      <formula>0</formula>
    </cfRule>
  </conditionalFormatting>
  <conditionalFormatting sqref="I36">
    <cfRule type="cellIs" dxfId="52" priority="58" operator="lessThan">
      <formula>0</formula>
    </cfRule>
  </conditionalFormatting>
  <conditionalFormatting sqref="H35">
    <cfRule type="cellIs" dxfId="51" priority="57" operator="lessThan">
      <formula>0</formula>
    </cfRule>
  </conditionalFormatting>
  <conditionalFormatting sqref="H34">
    <cfRule type="cellIs" dxfId="50" priority="56" operator="lessThan">
      <formula>0</formula>
    </cfRule>
  </conditionalFormatting>
  <conditionalFormatting sqref="H33">
    <cfRule type="cellIs" dxfId="49" priority="55" operator="lessThan">
      <formula>0</formula>
    </cfRule>
  </conditionalFormatting>
  <conditionalFormatting sqref="I33">
    <cfRule type="cellIs" dxfId="48" priority="54" operator="lessThan">
      <formula>0</formula>
    </cfRule>
  </conditionalFormatting>
  <conditionalFormatting sqref="I33">
    <cfRule type="cellIs" dxfId="47" priority="53" operator="lessThan">
      <formula>0</formula>
    </cfRule>
  </conditionalFormatting>
  <conditionalFormatting sqref="H32">
    <cfRule type="cellIs" dxfId="46" priority="52" operator="lessThan">
      <formula>0</formula>
    </cfRule>
  </conditionalFormatting>
  <conditionalFormatting sqref="H29:H30">
    <cfRule type="cellIs" dxfId="45" priority="51" operator="lessThan">
      <formula>0</formula>
    </cfRule>
  </conditionalFormatting>
  <conditionalFormatting sqref="H28">
    <cfRule type="cellIs" dxfId="44" priority="50" operator="lessThan">
      <formula>0</formula>
    </cfRule>
  </conditionalFormatting>
  <conditionalFormatting sqref="H27">
    <cfRule type="cellIs" dxfId="43" priority="49" operator="lessThan">
      <formula>0</formula>
    </cfRule>
  </conditionalFormatting>
  <conditionalFormatting sqref="H26">
    <cfRule type="cellIs" dxfId="42" priority="48" operator="lessThan">
      <formula>0</formula>
    </cfRule>
  </conditionalFormatting>
  <conditionalFormatting sqref="H25">
    <cfRule type="cellIs" dxfId="41" priority="46" operator="lessThan">
      <formula>0</formula>
    </cfRule>
  </conditionalFormatting>
  <conditionalFormatting sqref="H24">
    <cfRule type="cellIs" dxfId="40" priority="45" operator="lessThan">
      <formula>0</formula>
    </cfRule>
  </conditionalFormatting>
  <conditionalFormatting sqref="H23">
    <cfRule type="cellIs" dxfId="39" priority="41" operator="lessThan">
      <formula>0</formula>
    </cfRule>
  </conditionalFormatting>
  <conditionalFormatting sqref="H22">
    <cfRule type="cellIs" dxfId="38" priority="40" operator="lessThan">
      <formula>0</formula>
    </cfRule>
  </conditionalFormatting>
  <conditionalFormatting sqref="H21">
    <cfRule type="cellIs" dxfId="37" priority="39" operator="lessThan">
      <formula>0</formula>
    </cfRule>
  </conditionalFormatting>
  <conditionalFormatting sqref="H20">
    <cfRule type="cellIs" dxfId="36" priority="38" operator="lessThan">
      <formula>0</formula>
    </cfRule>
  </conditionalFormatting>
  <conditionalFormatting sqref="H19">
    <cfRule type="cellIs" dxfId="35" priority="37" operator="lessThan">
      <formula>0</formula>
    </cfRule>
  </conditionalFormatting>
  <conditionalFormatting sqref="H18">
    <cfRule type="cellIs" dxfId="34" priority="36" operator="lessThan">
      <formula>0</formula>
    </cfRule>
  </conditionalFormatting>
  <conditionalFormatting sqref="H16">
    <cfRule type="cellIs" dxfId="33" priority="32" operator="lessThan">
      <formula>0</formula>
    </cfRule>
  </conditionalFormatting>
  <conditionalFormatting sqref="H17">
    <cfRule type="cellIs" dxfId="32" priority="34" operator="lessThan">
      <formula>0</formula>
    </cfRule>
  </conditionalFormatting>
  <conditionalFormatting sqref="I13">
    <cfRule type="cellIs" dxfId="31" priority="16" operator="lessThan">
      <formula>0</formula>
    </cfRule>
  </conditionalFormatting>
  <conditionalFormatting sqref="H15">
    <cfRule type="cellIs" dxfId="30" priority="30" operator="lessThan">
      <formula>0</formula>
    </cfRule>
  </conditionalFormatting>
  <conditionalFormatting sqref="H14">
    <cfRule type="cellIs" dxfId="29" priority="28" operator="lessThan">
      <formula>0</formula>
    </cfRule>
  </conditionalFormatting>
  <conditionalFormatting sqref="H13">
    <cfRule type="cellIs" dxfId="28" priority="24" operator="lessThan">
      <formula>0</formula>
    </cfRule>
  </conditionalFormatting>
  <conditionalFormatting sqref="I12">
    <cfRule type="cellIs" dxfId="27" priority="12" operator="lessThan">
      <formula>0</formula>
    </cfRule>
  </conditionalFormatting>
  <conditionalFormatting sqref="H12">
    <cfRule type="cellIs" dxfId="26" priority="13" operator="lessThan">
      <formula>0</formula>
    </cfRule>
  </conditionalFormatting>
  <conditionalFormatting sqref="I10:I11">
    <cfRule type="cellIs" dxfId="25" priority="10" operator="lessThan">
      <formula>0</formula>
    </cfRule>
  </conditionalFormatting>
  <conditionalFormatting sqref="H10:H11">
    <cfRule type="cellIs" dxfId="24" priority="11" operator="lessThan">
      <formula>0</formula>
    </cfRule>
  </conditionalFormatting>
  <conditionalFormatting sqref="I9">
    <cfRule type="cellIs" dxfId="23" priority="8" operator="lessThan">
      <formula>0</formula>
    </cfRule>
  </conditionalFormatting>
  <conditionalFormatting sqref="H9">
    <cfRule type="cellIs" dxfId="22" priority="9" operator="lessThan">
      <formula>0</formula>
    </cfRule>
  </conditionalFormatting>
  <conditionalFormatting sqref="H8">
    <cfRule type="cellIs" dxfId="21" priority="7" operator="lessThan">
      <formula>0</formula>
    </cfRule>
  </conditionalFormatting>
  <conditionalFormatting sqref="I7">
    <cfRule type="cellIs" dxfId="20" priority="5" operator="lessThan">
      <formula>0</formula>
    </cfRule>
  </conditionalFormatting>
  <conditionalFormatting sqref="H7">
    <cfRule type="cellIs" dxfId="19" priority="6" operator="lessThan">
      <formula>0</formula>
    </cfRule>
  </conditionalFormatting>
  <conditionalFormatting sqref="I6">
    <cfRule type="cellIs" dxfId="18" priority="3" operator="lessThan">
      <formula>0</formula>
    </cfRule>
  </conditionalFormatting>
  <conditionalFormatting sqref="H6">
    <cfRule type="cellIs" dxfId="17" priority="4" operator="lessThan">
      <formula>0</formula>
    </cfRule>
  </conditionalFormatting>
  <conditionalFormatting sqref="I5">
    <cfRule type="cellIs" dxfId="16" priority="1" operator="lessThan">
      <formula>0</formula>
    </cfRule>
  </conditionalFormatting>
  <conditionalFormatting sqref="H5">
    <cfRule type="cellIs" dxfId="15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C152:H152 H125:J125 H115:J115 J8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7"/>
  <sheetViews>
    <sheetView topLeftCell="A2" workbookViewId="0">
      <selection activeCell="A5" sqref="A5"/>
    </sheetView>
  </sheetViews>
  <sheetFormatPr defaultRowHeight="15" x14ac:dyDescent="0.25"/>
  <cols>
    <col min="1" max="1" width="14" customWidth="1"/>
    <col min="2" max="2" width="16.5703125" customWidth="1"/>
    <col min="3" max="3" width="11.140625" customWidth="1"/>
    <col min="4" max="4" width="12.5703125" style="33" customWidth="1"/>
    <col min="5" max="5" width="11" customWidth="1"/>
    <col min="6" max="7" width="12.5703125" customWidth="1"/>
    <col min="8" max="8" width="12.7109375" customWidth="1"/>
    <col min="9" max="9" width="13.140625" customWidth="1"/>
    <col min="10" max="10" width="14.28515625" customWidth="1"/>
    <col min="11" max="11" width="12.28515625" customWidth="1"/>
  </cols>
  <sheetData>
    <row r="1" spans="1:11" s="14" customFormat="1" ht="93.75" customHeight="1" x14ac:dyDescent="0.55000000000000004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 s="14" customFormat="1" ht="24.75" x14ac:dyDescent="0.4">
      <c r="A2" s="138" t="s">
        <v>111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4" t="s">
        <v>312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313</v>
      </c>
      <c r="J3" s="1" t="s">
        <v>314</v>
      </c>
      <c r="K3" s="1" t="s">
        <v>7</v>
      </c>
    </row>
    <row r="4" spans="1:11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</row>
    <row r="5" spans="1:11" s="33" customFormat="1" x14ac:dyDescent="0.25">
      <c r="A5" s="74">
        <v>43731</v>
      </c>
      <c r="B5" s="87" t="s">
        <v>207</v>
      </c>
      <c r="C5" s="87">
        <v>1375</v>
      </c>
      <c r="D5" s="87">
        <v>4</v>
      </c>
      <c r="E5" s="87" t="s">
        <v>8</v>
      </c>
      <c r="F5" s="87">
        <v>446</v>
      </c>
      <c r="G5" s="87">
        <v>450</v>
      </c>
      <c r="H5" s="87">
        <v>0</v>
      </c>
      <c r="I5" s="13">
        <f t="shared" ref="I5" si="0">IF(E5="SELL", F5-G5, G5-F5)*(C5*D5)</f>
        <v>22000</v>
      </c>
      <c r="J5" s="30">
        <v>0</v>
      </c>
      <c r="K5" s="77">
        <f t="shared" ref="K5" si="1">SUM(I5:J5)</f>
        <v>22000</v>
      </c>
    </row>
    <row r="6" spans="1:11" s="33" customFormat="1" x14ac:dyDescent="0.25">
      <c r="A6" s="74">
        <v>43731</v>
      </c>
      <c r="B6" s="87" t="s">
        <v>219</v>
      </c>
      <c r="C6" s="87">
        <v>5334</v>
      </c>
      <c r="D6" s="87">
        <v>4</v>
      </c>
      <c r="E6" s="87" t="s">
        <v>8</v>
      </c>
      <c r="F6" s="87">
        <v>142</v>
      </c>
      <c r="G6" s="87">
        <v>141</v>
      </c>
      <c r="H6" s="87">
        <v>0</v>
      </c>
      <c r="I6" s="13">
        <f t="shared" ref="I6" si="2">IF(E6="SELL", F6-G6, G6-F6)*(C6*D6)</f>
        <v>-21336</v>
      </c>
      <c r="J6" s="30">
        <v>0</v>
      </c>
      <c r="K6" s="77">
        <f t="shared" ref="K6" si="3">SUM(I6:J6)</f>
        <v>-21336</v>
      </c>
    </row>
    <row r="7" spans="1:11" s="33" customFormat="1" x14ac:dyDescent="0.25">
      <c r="A7" s="74">
        <v>43728</v>
      </c>
      <c r="B7" s="128" t="s">
        <v>327</v>
      </c>
      <c r="C7" s="131">
        <v>3000</v>
      </c>
      <c r="D7" s="131">
        <v>4</v>
      </c>
      <c r="E7" s="131" t="s">
        <v>8</v>
      </c>
      <c r="F7" s="132">
        <v>279</v>
      </c>
      <c r="G7" s="132">
        <v>281.25</v>
      </c>
      <c r="H7" s="132">
        <v>0</v>
      </c>
      <c r="I7" s="13">
        <f t="shared" ref="I7" si="4">IF(E7="SELL", F7-G7, G7-F7)*(C7*D7)</f>
        <v>27000</v>
      </c>
      <c r="J7" s="30">
        <v>0</v>
      </c>
      <c r="K7" s="77">
        <f t="shared" ref="K7" si="5">SUM(I7:J7)</f>
        <v>27000</v>
      </c>
    </row>
    <row r="8" spans="1:11" s="33" customFormat="1" x14ac:dyDescent="0.25">
      <c r="A8" s="74">
        <v>43727</v>
      </c>
      <c r="B8" s="87" t="s">
        <v>274</v>
      </c>
      <c r="C8" s="87">
        <v>1563</v>
      </c>
      <c r="D8" s="87">
        <v>4</v>
      </c>
      <c r="E8" s="87" t="s">
        <v>33</v>
      </c>
      <c r="F8" s="103">
        <v>524</v>
      </c>
      <c r="G8" s="103">
        <v>520</v>
      </c>
      <c r="H8" s="103">
        <v>0</v>
      </c>
      <c r="I8" s="13">
        <f t="shared" ref="I8" si="6">IF(E8="SELL", F8-G8, G8-F8)*(C8*D8)</f>
        <v>25008</v>
      </c>
      <c r="J8" s="30">
        <v>0</v>
      </c>
      <c r="K8" s="77">
        <f t="shared" ref="K8" si="7">SUM(I8:J8)</f>
        <v>25008</v>
      </c>
    </row>
    <row r="9" spans="1:11" s="33" customFormat="1" x14ac:dyDescent="0.25">
      <c r="A9" s="74">
        <v>43726</v>
      </c>
      <c r="B9" s="128" t="s">
        <v>171</v>
      </c>
      <c r="C9" s="131">
        <v>1250</v>
      </c>
      <c r="D9" s="131">
        <v>4</v>
      </c>
      <c r="E9" s="131" t="s">
        <v>8</v>
      </c>
      <c r="F9" s="132">
        <v>605</v>
      </c>
      <c r="G9" s="132">
        <v>606</v>
      </c>
      <c r="H9" s="132">
        <v>0</v>
      </c>
      <c r="I9" s="13">
        <f t="shared" ref="I9" si="8">IF(E9="SELL", F9-G9, G9-F9)*(C9*D9)</f>
        <v>5000</v>
      </c>
      <c r="J9" s="30">
        <v>0</v>
      </c>
      <c r="K9" s="77">
        <f t="shared" ref="K9" si="9">SUM(I9:J9)</f>
        <v>5000</v>
      </c>
    </row>
    <row r="10" spans="1:11" s="33" customFormat="1" x14ac:dyDescent="0.25">
      <c r="A10" s="74">
        <v>43725</v>
      </c>
      <c r="B10" s="87" t="s">
        <v>299</v>
      </c>
      <c r="C10" s="87">
        <v>2500</v>
      </c>
      <c r="D10" s="87">
        <v>4</v>
      </c>
      <c r="E10" s="87" t="s">
        <v>8</v>
      </c>
      <c r="F10" s="103">
        <v>370.5</v>
      </c>
      <c r="G10" s="87">
        <v>372.5</v>
      </c>
      <c r="H10" s="103">
        <v>0</v>
      </c>
      <c r="I10" s="13">
        <f t="shared" ref="I10" si="10">IF(E10="SELL", F10-G10, G10-F10)*(C10*D10)</f>
        <v>20000</v>
      </c>
      <c r="J10" s="30">
        <v>0</v>
      </c>
      <c r="K10" s="77">
        <f t="shared" ref="K10" si="11">SUM(I10:J10)</f>
        <v>20000</v>
      </c>
    </row>
    <row r="11" spans="1:11" s="33" customFormat="1" x14ac:dyDescent="0.25">
      <c r="A11" s="74">
        <v>43724</v>
      </c>
      <c r="B11" s="87" t="s">
        <v>274</v>
      </c>
      <c r="C11" s="87">
        <v>1563</v>
      </c>
      <c r="D11" s="87">
        <v>4</v>
      </c>
      <c r="E11" s="87" t="s">
        <v>33</v>
      </c>
      <c r="F11" s="103">
        <v>528</v>
      </c>
      <c r="G11" s="103">
        <v>524</v>
      </c>
      <c r="H11" s="103">
        <v>0</v>
      </c>
      <c r="I11" s="13">
        <f t="shared" ref="I11" si="12">IF(E11="SELL", F11-G11, G11-F11)*(C11*D11)</f>
        <v>25008</v>
      </c>
      <c r="J11" s="103">
        <v>0</v>
      </c>
      <c r="K11" s="49">
        <f t="shared" ref="K11" si="13">SUM(I11:J11)</f>
        <v>25008</v>
      </c>
    </row>
    <row r="12" spans="1:11" s="14" customFormat="1" x14ac:dyDescent="0.25">
      <c r="A12" s="74">
        <v>43721</v>
      </c>
      <c r="B12" s="87" t="s">
        <v>391</v>
      </c>
      <c r="C12" s="87">
        <v>6000</v>
      </c>
      <c r="D12" s="87">
        <v>4</v>
      </c>
      <c r="E12" s="87" t="s">
        <v>8</v>
      </c>
      <c r="F12" s="103">
        <v>84.5</v>
      </c>
      <c r="G12" s="87">
        <v>85.25</v>
      </c>
      <c r="H12" s="87">
        <v>86.25</v>
      </c>
      <c r="I12" s="13">
        <f t="shared" ref="I12" si="14">IF(E12="SELL", F12-G12, G12-F12)*(C12*D12)</f>
        <v>18000</v>
      </c>
      <c r="J12" s="30">
        <v>32000</v>
      </c>
      <c r="K12" s="77">
        <f t="shared" ref="K12" si="15">SUM(I12:J12)</f>
        <v>50000</v>
      </c>
    </row>
    <row r="13" spans="1:11" s="33" customFormat="1" x14ac:dyDescent="0.25">
      <c r="A13" s="74">
        <v>43720</v>
      </c>
      <c r="B13" s="87" t="s">
        <v>103</v>
      </c>
      <c r="C13" s="87">
        <v>1300</v>
      </c>
      <c r="D13" s="87">
        <v>4</v>
      </c>
      <c r="E13" s="87" t="s">
        <v>8</v>
      </c>
      <c r="F13" s="103">
        <v>500</v>
      </c>
      <c r="G13" s="103">
        <v>504</v>
      </c>
      <c r="H13" s="103">
        <v>0</v>
      </c>
      <c r="I13" s="13">
        <f t="shared" ref="I13" si="16">IF(E13="SELL", F13-G13, G13-F13)*(C13*D13)</f>
        <v>20800</v>
      </c>
      <c r="J13" s="103">
        <v>0</v>
      </c>
      <c r="K13" s="49">
        <f t="shared" ref="K13" si="17">SUM(I13:J13)</f>
        <v>20800</v>
      </c>
    </row>
    <row r="14" spans="1:11" s="33" customFormat="1" x14ac:dyDescent="0.25">
      <c r="A14" s="74">
        <v>43720</v>
      </c>
      <c r="B14" s="87" t="s">
        <v>282</v>
      </c>
      <c r="C14" s="87">
        <v>1000</v>
      </c>
      <c r="D14" s="87">
        <v>4</v>
      </c>
      <c r="E14" s="87" t="s">
        <v>8</v>
      </c>
      <c r="F14" s="103">
        <v>673</v>
      </c>
      <c r="G14" s="103">
        <v>667</v>
      </c>
      <c r="H14" s="103">
        <v>0</v>
      </c>
      <c r="I14" s="13">
        <f t="shared" ref="I14:I16" si="18">IF(E14="SELL", F14-G14, G14-F14)*(C14*D14)</f>
        <v>-24000</v>
      </c>
      <c r="J14" s="103">
        <v>0</v>
      </c>
      <c r="K14" s="49">
        <f t="shared" ref="K14:K16" si="19">SUM(I14:J14)</f>
        <v>-24000</v>
      </c>
    </row>
    <row r="15" spans="1:11" s="33" customFormat="1" x14ac:dyDescent="0.25">
      <c r="A15" s="74">
        <v>43719</v>
      </c>
      <c r="B15" s="87" t="s">
        <v>152</v>
      </c>
      <c r="C15" s="87">
        <v>2750</v>
      </c>
      <c r="D15" s="87">
        <v>4</v>
      </c>
      <c r="E15" s="87" t="s">
        <v>8</v>
      </c>
      <c r="F15" s="103">
        <v>333</v>
      </c>
      <c r="G15" s="103">
        <v>335</v>
      </c>
      <c r="H15" s="103">
        <v>0</v>
      </c>
      <c r="I15" s="13">
        <f t="shared" si="18"/>
        <v>22000</v>
      </c>
      <c r="J15" s="103">
        <v>0</v>
      </c>
      <c r="K15" s="49">
        <f t="shared" si="19"/>
        <v>22000</v>
      </c>
    </row>
    <row r="16" spans="1:11" s="33" customFormat="1" x14ac:dyDescent="0.25">
      <c r="A16" s="51">
        <v>43717</v>
      </c>
      <c r="B16" s="87" t="s">
        <v>388</v>
      </c>
      <c r="C16" s="87">
        <v>2200</v>
      </c>
      <c r="D16" s="87">
        <v>4</v>
      </c>
      <c r="E16" s="87" t="s">
        <v>8</v>
      </c>
      <c r="F16" s="103">
        <v>199.5</v>
      </c>
      <c r="G16" s="103">
        <v>200</v>
      </c>
      <c r="H16" s="103">
        <v>0</v>
      </c>
      <c r="I16" s="13">
        <f t="shared" si="18"/>
        <v>4400</v>
      </c>
      <c r="J16" s="103">
        <v>0</v>
      </c>
      <c r="K16" s="49">
        <f t="shared" si="19"/>
        <v>4400</v>
      </c>
    </row>
    <row r="17" spans="1:11" s="33" customFormat="1" x14ac:dyDescent="0.25">
      <c r="A17" s="51">
        <v>43714</v>
      </c>
      <c r="B17" s="87" t="s">
        <v>158</v>
      </c>
      <c r="C17" s="87">
        <v>1000</v>
      </c>
      <c r="D17" s="87">
        <v>4</v>
      </c>
      <c r="E17" s="87" t="s">
        <v>8</v>
      </c>
      <c r="F17" s="103">
        <v>435</v>
      </c>
      <c r="G17" s="103">
        <v>440</v>
      </c>
      <c r="H17" s="103">
        <v>0</v>
      </c>
      <c r="I17" s="13">
        <f t="shared" ref="I17:I35" si="20">IF(E17="SELL", F17-G17, G17-F17)*(C17*D17)</f>
        <v>20000</v>
      </c>
      <c r="J17" s="103">
        <v>0</v>
      </c>
      <c r="K17" s="49">
        <f t="shared" ref="K17:K33" si="21">SUM(I17:J17)</f>
        <v>20000</v>
      </c>
    </row>
    <row r="18" spans="1:11" s="33" customFormat="1" x14ac:dyDescent="0.25">
      <c r="A18" s="51">
        <v>43713</v>
      </c>
      <c r="B18" s="87" t="s">
        <v>336</v>
      </c>
      <c r="C18" s="87">
        <v>1200</v>
      </c>
      <c r="D18" s="87">
        <v>4</v>
      </c>
      <c r="E18" s="87" t="s">
        <v>8</v>
      </c>
      <c r="F18" s="103">
        <v>592</v>
      </c>
      <c r="G18" s="103">
        <v>592</v>
      </c>
      <c r="H18" s="103">
        <v>0</v>
      </c>
      <c r="I18" s="103">
        <v>0</v>
      </c>
      <c r="J18" s="103">
        <v>0</v>
      </c>
      <c r="K18" s="49">
        <f t="shared" si="21"/>
        <v>0</v>
      </c>
    </row>
    <row r="19" spans="1:11" s="33" customFormat="1" x14ac:dyDescent="0.25">
      <c r="A19" s="51">
        <v>43712</v>
      </c>
      <c r="B19" s="87" t="s">
        <v>234</v>
      </c>
      <c r="C19" s="87">
        <v>250</v>
      </c>
      <c r="D19" s="87">
        <v>4</v>
      </c>
      <c r="E19" s="87" t="s">
        <v>8</v>
      </c>
      <c r="F19" s="103">
        <v>2725</v>
      </c>
      <c r="G19" s="103">
        <v>2740</v>
      </c>
      <c r="H19" s="103">
        <v>0</v>
      </c>
      <c r="I19" s="13">
        <f t="shared" si="20"/>
        <v>15000</v>
      </c>
      <c r="J19" s="103">
        <v>0</v>
      </c>
      <c r="K19" s="49">
        <f t="shared" si="21"/>
        <v>15000</v>
      </c>
    </row>
    <row r="20" spans="1:11" s="33" customFormat="1" x14ac:dyDescent="0.25">
      <c r="A20" s="51">
        <v>43711</v>
      </c>
      <c r="B20" s="87" t="s">
        <v>155</v>
      </c>
      <c r="C20" s="87">
        <v>1100</v>
      </c>
      <c r="D20" s="87">
        <v>4</v>
      </c>
      <c r="E20" s="87" t="s">
        <v>33</v>
      </c>
      <c r="F20" s="103">
        <v>415</v>
      </c>
      <c r="G20" s="103">
        <v>412</v>
      </c>
      <c r="H20" s="103">
        <v>0</v>
      </c>
      <c r="I20" s="13">
        <f t="shared" si="20"/>
        <v>13200</v>
      </c>
      <c r="J20" s="103">
        <v>0</v>
      </c>
      <c r="K20" s="49">
        <f t="shared" si="21"/>
        <v>13200</v>
      </c>
    </row>
    <row r="21" spans="1:11" s="33" customFormat="1" x14ac:dyDescent="0.25">
      <c r="A21" s="114"/>
      <c r="B21" s="109"/>
      <c r="C21" s="109"/>
      <c r="D21" s="109"/>
      <c r="E21" s="109"/>
      <c r="F21" s="115"/>
      <c r="G21" s="115"/>
      <c r="H21" s="115"/>
      <c r="I21" s="116"/>
      <c r="J21" s="115"/>
      <c r="K21" s="117"/>
    </row>
    <row r="22" spans="1:11" s="33" customFormat="1" x14ac:dyDescent="0.25">
      <c r="A22" s="51">
        <v>43706</v>
      </c>
      <c r="B22" s="87" t="s">
        <v>193</v>
      </c>
      <c r="C22" s="87">
        <v>6200</v>
      </c>
      <c r="D22" s="87">
        <v>4</v>
      </c>
      <c r="E22" s="87" t="s">
        <v>33</v>
      </c>
      <c r="F22" s="103">
        <v>102</v>
      </c>
      <c r="G22" s="103">
        <v>101</v>
      </c>
      <c r="H22" s="103">
        <v>100</v>
      </c>
      <c r="I22" s="13">
        <f t="shared" si="20"/>
        <v>24800</v>
      </c>
      <c r="J22" s="30">
        <v>32000</v>
      </c>
      <c r="K22" s="77">
        <f t="shared" si="21"/>
        <v>56800</v>
      </c>
    </row>
    <row r="23" spans="1:11" s="33" customFormat="1" x14ac:dyDescent="0.25">
      <c r="A23" s="51">
        <v>43705</v>
      </c>
      <c r="B23" s="87" t="s">
        <v>381</v>
      </c>
      <c r="C23" s="87">
        <v>2500</v>
      </c>
      <c r="D23" s="87">
        <v>4</v>
      </c>
      <c r="E23" s="87" t="s">
        <v>33</v>
      </c>
      <c r="F23" s="103">
        <v>371</v>
      </c>
      <c r="G23" s="103">
        <v>369</v>
      </c>
      <c r="H23" s="103">
        <v>365</v>
      </c>
      <c r="I23" s="8">
        <f t="shared" si="20"/>
        <v>20000</v>
      </c>
      <c r="J23" s="30">
        <v>32000</v>
      </c>
      <c r="K23" s="77">
        <f t="shared" si="21"/>
        <v>52000</v>
      </c>
    </row>
    <row r="24" spans="1:11" s="33" customFormat="1" x14ac:dyDescent="0.25">
      <c r="A24" s="51">
        <v>43704</v>
      </c>
      <c r="B24" s="87" t="s">
        <v>381</v>
      </c>
      <c r="C24" s="87">
        <v>2500</v>
      </c>
      <c r="D24" s="87">
        <v>4</v>
      </c>
      <c r="E24" s="87" t="s">
        <v>33</v>
      </c>
      <c r="F24" s="103">
        <v>370</v>
      </c>
      <c r="G24" s="103">
        <v>368.55</v>
      </c>
      <c r="H24" s="103">
        <v>0</v>
      </c>
      <c r="I24" s="8">
        <f t="shared" si="20"/>
        <v>14499.999999999887</v>
      </c>
      <c r="J24" s="103">
        <v>0</v>
      </c>
      <c r="K24" s="77">
        <f t="shared" si="21"/>
        <v>14499.999999999887</v>
      </c>
    </row>
    <row r="25" spans="1:11" s="33" customFormat="1" x14ac:dyDescent="0.25">
      <c r="A25" s="51">
        <v>43703</v>
      </c>
      <c r="B25" s="87" t="s">
        <v>376</v>
      </c>
      <c r="C25" s="87">
        <v>4000</v>
      </c>
      <c r="D25" s="87">
        <v>4</v>
      </c>
      <c r="E25" s="87" t="s">
        <v>33</v>
      </c>
      <c r="F25" s="103">
        <v>131</v>
      </c>
      <c r="G25" s="103">
        <v>130</v>
      </c>
      <c r="H25" s="103">
        <v>129</v>
      </c>
      <c r="I25" s="8">
        <f t="shared" si="20"/>
        <v>16000</v>
      </c>
      <c r="J25" s="30">
        <v>32000</v>
      </c>
      <c r="K25" s="77">
        <f t="shared" si="21"/>
        <v>48000</v>
      </c>
    </row>
    <row r="26" spans="1:11" s="33" customFormat="1" x14ac:dyDescent="0.25">
      <c r="A26" s="51">
        <v>43700</v>
      </c>
      <c r="B26" s="87" t="s">
        <v>319</v>
      </c>
      <c r="C26" s="87">
        <v>6000</v>
      </c>
      <c r="D26" s="87">
        <v>4</v>
      </c>
      <c r="E26" s="87" t="s">
        <v>8</v>
      </c>
      <c r="F26" s="103">
        <v>94</v>
      </c>
      <c r="G26" s="103">
        <v>95</v>
      </c>
      <c r="H26" s="103">
        <v>96</v>
      </c>
      <c r="I26" s="8">
        <f t="shared" si="20"/>
        <v>24000</v>
      </c>
      <c r="J26" s="30">
        <v>32000</v>
      </c>
      <c r="K26" s="77">
        <f t="shared" si="21"/>
        <v>56000</v>
      </c>
    </row>
    <row r="27" spans="1:11" s="33" customFormat="1" x14ac:dyDescent="0.25">
      <c r="A27" s="51">
        <v>43699</v>
      </c>
      <c r="B27" s="87" t="s">
        <v>205</v>
      </c>
      <c r="C27" s="87">
        <v>7000</v>
      </c>
      <c r="D27" s="87">
        <v>4</v>
      </c>
      <c r="E27" s="87" t="s">
        <v>33</v>
      </c>
      <c r="F27" s="103">
        <v>63</v>
      </c>
      <c r="G27" s="103">
        <v>62</v>
      </c>
      <c r="H27" s="103">
        <v>61</v>
      </c>
      <c r="I27" s="8">
        <f t="shared" si="20"/>
        <v>28000</v>
      </c>
      <c r="J27" s="30">
        <v>32000</v>
      </c>
      <c r="K27" s="77">
        <f t="shared" si="21"/>
        <v>60000</v>
      </c>
    </row>
    <row r="28" spans="1:11" s="33" customFormat="1" x14ac:dyDescent="0.25">
      <c r="A28" s="51">
        <v>43698</v>
      </c>
      <c r="B28" s="87" t="s">
        <v>229</v>
      </c>
      <c r="C28" s="87">
        <v>3500</v>
      </c>
      <c r="D28" s="87">
        <v>4</v>
      </c>
      <c r="E28" s="87" t="s">
        <v>33</v>
      </c>
      <c r="F28" s="103">
        <v>252</v>
      </c>
      <c r="G28" s="103">
        <v>250</v>
      </c>
      <c r="H28" s="103">
        <v>0</v>
      </c>
      <c r="I28" s="8">
        <f t="shared" si="20"/>
        <v>28000</v>
      </c>
      <c r="J28" s="103">
        <v>0</v>
      </c>
      <c r="K28" s="77">
        <f t="shared" si="21"/>
        <v>28000</v>
      </c>
    </row>
    <row r="29" spans="1:11" s="33" customFormat="1" x14ac:dyDescent="0.25">
      <c r="A29" s="51">
        <v>43698</v>
      </c>
      <c r="B29" s="87" t="s">
        <v>205</v>
      </c>
      <c r="C29" s="87">
        <v>7000</v>
      </c>
      <c r="D29" s="87">
        <v>4</v>
      </c>
      <c r="E29" s="87" t="s">
        <v>33</v>
      </c>
      <c r="F29" s="103">
        <v>65.5</v>
      </c>
      <c r="G29" s="103">
        <v>64.5</v>
      </c>
      <c r="H29" s="103">
        <v>63.5</v>
      </c>
      <c r="I29" s="8">
        <f t="shared" si="20"/>
        <v>28000</v>
      </c>
      <c r="J29" s="30">
        <v>32000</v>
      </c>
      <c r="K29" s="77">
        <f t="shared" si="21"/>
        <v>60000</v>
      </c>
    </row>
    <row r="30" spans="1:11" s="33" customFormat="1" x14ac:dyDescent="0.25">
      <c r="A30" s="51">
        <v>43697</v>
      </c>
      <c r="B30" s="87" t="s">
        <v>205</v>
      </c>
      <c r="C30" s="87">
        <v>7000</v>
      </c>
      <c r="D30" s="87">
        <v>4</v>
      </c>
      <c r="E30" s="87" t="s">
        <v>33</v>
      </c>
      <c r="F30" s="103">
        <v>67</v>
      </c>
      <c r="G30" s="103">
        <v>66</v>
      </c>
      <c r="H30" s="103">
        <v>65</v>
      </c>
      <c r="I30" s="8">
        <f t="shared" si="20"/>
        <v>28000</v>
      </c>
      <c r="J30" s="30">
        <v>32000</v>
      </c>
      <c r="K30" s="77">
        <f t="shared" si="21"/>
        <v>60000</v>
      </c>
    </row>
    <row r="31" spans="1:11" s="33" customFormat="1" x14ac:dyDescent="0.25">
      <c r="A31" s="51">
        <v>43696</v>
      </c>
      <c r="B31" s="87" t="s">
        <v>219</v>
      </c>
      <c r="C31" s="87">
        <v>5334</v>
      </c>
      <c r="D31" s="87">
        <v>4</v>
      </c>
      <c r="E31" s="87" t="s">
        <v>33</v>
      </c>
      <c r="F31" s="103">
        <v>129</v>
      </c>
      <c r="G31" s="103">
        <v>127.5</v>
      </c>
      <c r="H31" s="103">
        <v>0</v>
      </c>
      <c r="I31" s="8">
        <f t="shared" si="20"/>
        <v>32004</v>
      </c>
      <c r="J31" s="103">
        <v>0</v>
      </c>
      <c r="K31" s="77">
        <f t="shared" si="21"/>
        <v>32004</v>
      </c>
    </row>
    <row r="32" spans="1:11" s="33" customFormat="1" x14ac:dyDescent="0.25">
      <c r="A32" s="51">
        <v>43693</v>
      </c>
      <c r="B32" s="87" t="s">
        <v>376</v>
      </c>
      <c r="C32" s="87">
        <v>4000</v>
      </c>
      <c r="D32" s="87">
        <v>4</v>
      </c>
      <c r="E32" s="87" t="s">
        <v>8</v>
      </c>
      <c r="F32" s="103">
        <v>130.5</v>
      </c>
      <c r="G32" s="103">
        <v>132</v>
      </c>
      <c r="H32" s="103">
        <v>134</v>
      </c>
      <c r="I32" s="8">
        <f t="shared" si="20"/>
        <v>24000</v>
      </c>
      <c r="J32" s="30">
        <v>32000</v>
      </c>
      <c r="K32" s="77">
        <f t="shared" si="21"/>
        <v>56000</v>
      </c>
    </row>
    <row r="33" spans="1:12" s="33" customFormat="1" x14ac:dyDescent="0.25">
      <c r="A33" s="51">
        <v>43691</v>
      </c>
      <c r="B33" s="87" t="s">
        <v>220</v>
      </c>
      <c r="C33" s="87">
        <v>8000</v>
      </c>
      <c r="D33" s="87">
        <v>4</v>
      </c>
      <c r="E33" s="7" t="s">
        <v>33</v>
      </c>
      <c r="F33" s="103">
        <v>64</v>
      </c>
      <c r="G33" s="103">
        <v>63</v>
      </c>
      <c r="H33" s="103">
        <v>62</v>
      </c>
      <c r="I33" s="8">
        <f t="shared" si="20"/>
        <v>32000</v>
      </c>
      <c r="J33" s="30">
        <v>32000</v>
      </c>
      <c r="K33" s="77">
        <f t="shared" si="21"/>
        <v>64000</v>
      </c>
    </row>
    <row r="34" spans="1:12" s="33" customFormat="1" x14ac:dyDescent="0.25">
      <c r="A34" s="51">
        <v>43690</v>
      </c>
      <c r="B34" s="87" t="s">
        <v>333</v>
      </c>
      <c r="C34" s="87">
        <v>2600</v>
      </c>
      <c r="D34" s="87">
        <v>4</v>
      </c>
      <c r="E34" s="87" t="s">
        <v>8</v>
      </c>
      <c r="F34" s="103">
        <v>394</v>
      </c>
      <c r="G34" s="103">
        <v>396</v>
      </c>
      <c r="H34" s="103">
        <v>0</v>
      </c>
      <c r="I34" s="8">
        <f t="shared" si="20"/>
        <v>20800</v>
      </c>
      <c r="J34" s="103">
        <v>0</v>
      </c>
      <c r="K34" s="77">
        <f t="shared" ref="K34:K35" si="22">SUM(I34:J34)</f>
        <v>20800</v>
      </c>
    </row>
    <row r="35" spans="1:12" s="33" customFormat="1" x14ac:dyDescent="0.25">
      <c r="A35" s="51">
        <v>43686</v>
      </c>
      <c r="B35" s="5" t="s">
        <v>330</v>
      </c>
      <c r="C35" s="19">
        <v>3500</v>
      </c>
      <c r="D35" s="75">
        <v>4</v>
      </c>
      <c r="E35" s="17" t="s">
        <v>8</v>
      </c>
      <c r="F35" s="13">
        <v>181</v>
      </c>
      <c r="G35" s="13">
        <v>183</v>
      </c>
      <c r="H35" s="13">
        <v>0</v>
      </c>
      <c r="I35" s="8">
        <f t="shared" si="20"/>
        <v>28000</v>
      </c>
      <c r="J35" s="30">
        <v>0</v>
      </c>
      <c r="K35" s="77">
        <f t="shared" si="22"/>
        <v>28000</v>
      </c>
    </row>
    <row r="36" spans="1:12" s="33" customFormat="1" x14ac:dyDescent="0.25">
      <c r="A36" s="51">
        <v>43685</v>
      </c>
      <c r="B36" s="5" t="s">
        <v>333</v>
      </c>
      <c r="C36" s="19">
        <v>2600</v>
      </c>
      <c r="D36" s="75">
        <v>4</v>
      </c>
      <c r="E36" s="17" t="s">
        <v>8</v>
      </c>
      <c r="F36" s="13">
        <v>384</v>
      </c>
      <c r="G36" s="13">
        <v>385</v>
      </c>
      <c r="H36" s="13">
        <v>0</v>
      </c>
      <c r="I36" s="8">
        <f t="shared" ref="I36" si="23">IF(E36="SELL", F36-G36, G36-F36)*(C36*D36)</f>
        <v>10400</v>
      </c>
      <c r="J36" s="38">
        <v>0</v>
      </c>
      <c r="K36" s="77">
        <f t="shared" ref="K36" si="24">SUM(I36:J36)</f>
        <v>10400</v>
      </c>
    </row>
    <row r="37" spans="1:12" s="33" customFormat="1" x14ac:dyDescent="0.25">
      <c r="A37" s="51">
        <v>43684</v>
      </c>
      <c r="B37" s="5" t="s">
        <v>319</v>
      </c>
      <c r="C37" s="19">
        <v>6000</v>
      </c>
      <c r="D37" s="75">
        <v>4</v>
      </c>
      <c r="E37" s="17" t="s">
        <v>8</v>
      </c>
      <c r="F37" s="13">
        <v>94.5</v>
      </c>
      <c r="G37" s="13">
        <v>96</v>
      </c>
      <c r="H37" s="13">
        <v>0</v>
      </c>
      <c r="I37" s="8">
        <f t="shared" ref="I37" si="25">IF(E37="SELL", F37-G37, G37-F37)*(C37*D37)</f>
        <v>36000</v>
      </c>
      <c r="J37" s="38">
        <v>0</v>
      </c>
      <c r="K37" s="77">
        <f t="shared" ref="K37" si="26">SUM(I37:J37)</f>
        <v>36000</v>
      </c>
      <c r="L37" s="86"/>
    </row>
    <row r="38" spans="1:12" s="33" customFormat="1" x14ac:dyDescent="0.25">
      <c r="A38" s="51">
        <v>43683</v>
      </c>
      <c r="B38" s="5" t="s">
        <v>178</v>
      </c>
      <c r="C38" s="19">
        <v>1200</v>
      </c>
      <c r="D38" s="75">
        <v>4</v>
      </c>
      <c r="E38" s="17" t="s">
        <v>8</v>
      </c>
      <c r="F38" s="13">
        <v>783</v>
      </c>
      <c r="G38" s="13">
        <v>778</v>
      </c>
      <c r="H38" s="13">
        <v>0</v>
      </c>
      <c r="I38" s="8">
        <f t="shared" ref="I38" si="27">IF(E38="SELL", F38-G38, G38-F38)*(C38*D38)</f>
        <v>-24000</v>
      </c>
      <c r="J38" s="38">
        <v>0</v>
      </c>
      <c r="K38" s="77">
        <f t="shared" ref="K38" si="28">SUM(I38:J38)</f>
        <v>-24000</v>
      </c>
    </row>
    <row r="39" spans="1:12" s="33" customFormat="1" x14ac:dyDescent="0.25">
      <c r="A39" s="51">
        <v>43682</v>
      </c>
      <c r="B39" s="5" t="s">
        <v>149</v>
      </c>
      <c r="C39" s="19">
        <v>2500</v>
      </c>
      <c r="D39" s="75">
        <v>4</v>
      </c>
      <c r="E39" s="17" t="s">
        <v>8</v>
      </c>
      <c r="F39" s="13">
        <v>261.5</v>
      </c>
      <c r="G39" s="13">
        <v>262</v>
      </c>
      <c r="H39" s="13">
        <v>0</v>
      </c>
      <c r="I39" s="8">
        <f t="shared" ref="I39" si="29">IF(E39="SELL", F39-G39, G39-F39)*(C39*D39)</f>
        <v>5000</v>
      </c>
      <c r="J39" s="38">
        <v>0</v>
      </c>
      <c r="K39" s="77">
        <f t="shared" ref="K39" si="30">SUM(I39:J39)</f>
        <v>5000</v>
      </c>
    </row>
    <row r="40" spans="1:12" s="33" customFormat="1" x14ac:dyDescent="0.25">
      <c r="A40" s="51">
        <v>43679</v>
      </c>
      <c r="B40" s="5" t="s">
        <v>343</v>
      </c>
      <c r="C40" s="19">
        <v>200</v>
      </c>
      <c r="D40" s="75">
        <v>4</v>
      </c>
      <c r="E40" s="17" t="s">
        <v>8</v>
      </c>
      <c r="F40" s="8">
        <v>2615</v>
      </c>
      <c r="G40" s="8">
        <v>2580</v>
      </c>
      <c r="H40" s="8">
        <v>0</v>
      </c>
      <c r="I40" s="8">
        <f t="shared" ref="I40" si="31">IF(E40="SELL", F40-G40, G40-F40)*(C40*D40)</f>
        <v>-28000</v>
      </c>
      <c r="J40" s="38">
        <v>0</v>
      </c>
      <c r="K40" s="77">
        <f t="shared" ref="K40" si="32">SUM(I40:J40)</f>
        <v>-28000</v>
      </c>
    </row>
    <row r="41" spans="1:12" s="33" customFormat="1" x14ac:dyDescent="0.25">
      <c r="A41" s="51">
        <v>43679</v>
      </c>
      <c r="B41" s="5" t="s">
        <v>268</v>
      </c>
      <c r="C41" s="19">
        <v>3000</v>
      </c>
      <c r="D41" s="75">
        <v>4</v>
      </c>
      <c r="E41" s="17" t="s">
        <v>8</v>
      </c>
      <c r="F41" s="8">
        <v>318</v>
      </c>
      <c r="G41" s="8">
        <v>315</v>
      </c>
      <c r="H41" s="8">
        <v>0</v>
      </c>
      <c r="I41" s="8">
        <f t="shared" ref="I41" si="33">IF(E41="SELL", F41-G41, G41-F41)*(C41*D41)</f>
        <v>-36000</v>
      </c>
      <c r="J41" s="38">
        <v>0</v>
      </c>
      <c r="K41" s="77">
        <f t="shared" ref="K41" si="34">SUM(I41:J41)</f>
        <v>-36000</v>
      </c>
    </row>
    <row r="42" spans="1:12" s="33" customFormat="1" x14ac:dyDescent="0.25">
      <c r="A42" s="51">
        <v>43678</v>
      </c>
      <c r="B42" s="5" t="s">
        <v>316</v>
      </c>
      <c r="C42" s="19">
        <v>1200</v>
      </c>
      <c r="D42" s="75">
        <v>4</v>
      </c>
      <c r="E42" s="17" t="s">
        <v>8</v>
      </c>
      <c r="F42" s="8">
        <v>677</v>
      </c>
      <c r="G42" s="8">
        <v>683</v>
      </c>
      <c r="H42" s="8">
        <v>0</v>
      </c>
      <c r="I42" s="8">
        <v>0</v>
      </c>
      <c r="J42" s="38">
        <v>0</v>
      </c>
      <c r="K42" s="3" t="s">
        <v>255</v>
      </c>
    </row>
    <row r="43" spans="1:12" s="33" customFormat="1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57"/>
    </row>
    <row r="44" spans="1:12" s="33" customFormat="1" x14ac:dyDescent="0.25">
      <c r="A44" s="51">
        <v>43677</v>
      </c>
      <c r="B44" s="5" t="s">
        <v>356</v>
      </c>
      <c r="C44" s="19">
        <v>250</v>
      </c>
      <c r="D44" s="75">
        <v>4</v>
      </c>
      <c r="E44" s="17" t="s">
        <v>8</v>
      </c>
      <c r="F44" s="8">
        <v>3215</v>
      </c>
      <c r="G44" s="8">
        <v>3245</v>
      </c>
      <c r="H44" s="8">
        <v>3275</v>
      </c>
      <c r="I44" s="8">
        <f t="shared" ref="I44:I45" si="35">IF(E44="SELL", F44-G44, G44-F44)*(C44*D44)</f>
        <v>30000</v>
      </c>
      <c r="J44" s="38">
        <f t="shared" ref="J44:J45" si="36">(H44-G44)*(C44*D44)</f>
        <v>30000</v>
      </c>
      <c r="K44" s="77">
        <f t="shared" ref="K44:K45" si="37">SUM(I44:J44)</f>
        <v>60000</v>
      </c>
    </row>
    <row r="45" spans="1:12" s="33" customFormat="1" x14ac:dyDescent="0.25">
      <c r="A45" s="51">
        <v>43677</v>
      </c>
      <c r="B45" s="5" t="s">
        <v>347</v>
      </c>
      <c r="C45" s="19">
        <v>700</v>
      </c>
      <c r="D45" s="75">
        <v>4</v>
      </c>
      <c r="E45" s="17" t="s">
        <v>8</v>
      </c>
      <c r="F45" s="8">
        <v>795</v>
      </c>
      <c r="G45" s="8">
        <v>805</v>
      </c>
      <c r="H45" s="8">
        <v>820</v>
      </c>
      <c r="I45" s="8">
        <f t="shared" si="35"/>
        <v>28000</v>
      </c>
      <c r="J45" s="38">
        <f t="shared" si="36"/>
        <v>42000</v>
      </c>
      <c r="K45" s="77">
        <f t="shared" si="37"/>
        <v>70000</v>
      </c>
    </row>
    <row r="46" spans="1:12" s="33" customFormat="1" x14ac:dyDescent="0.25">
      <c r="A46" s="51">
        <v>43676</v>
      </c>
      <c r="B46" s="5" t="s">
        <v>347</v>
      </c>
      <c r="C46" s="19">
        <v>700</v>
      </c>
      <c r="D46" s="75">
        <v>4</v>
      </c>
      <c r="E46" s="17" t="s">
        <v>33</v>
      </c>
      <c r="F46" s="8">
        <v>805</v>
      </c>
      <c r="G46" s="8">
        <v>795</v>
      </c>
      <c r="H46" s="8">
        <v>0</v>
      </c>
      <c r="I46" s="8">
        <f t="shared" ref="I46" si="38">IF(E46="SELL", F46-G46, G46-F46)*(C46*D46)</f>
        <v>28000</v>
      </c>
      <c r="J46" s="38">
        <v>0</v>
      </c>
      <c r="K46" s="77">
        <f t="shared" ref="K46" si="39">SUM(I46:J46)</f>
        <v>28000</v>
      </c>
    </row>
    <row r="47" spans="1:12" s="33" customFormat="1" x14ac:dyDescent="0.25">
      <c r="A47" s="51">
        <v>43675</v>
      </c>
      <c r="B47" s="5" t="s">
        <v>149</v>
      </c>
      <c r="C47" s="19">
        <v>2500</v>
      </c>
      <c r="D47" s="75">
        <v>4</v>
      </c>
      <c r="E47" s="17" t="s">
        <v>8</v>
      </c>
      <c r="F47" s="8">
        <v>247</v>
      </c>
      <c r="G47" s="8">
        <v>249.5</v>
      </c>
      <c r="H47" s="8">
        <v>0</v>
      </c>
      <c r="I47" s="8">
        <f t="shared" ref="I47" si="40">IF(E47="SELL", F47-G47, G47-F47)*(C47*D47)</f>
        <v>25000</v>
      </c>
      <c r="J47" s="38">
        <v>0</v>
      </c>
      <c r="K47" s="77">
        <f t="shared" ref="K47" si="41">SUM(I47:J47)</f>
        <v>25000</v>
      </c>
    </row>
    <row r="48" spans="1:12" s="33" customFormat="1" x14ac:dyDescent="0.25">
      <c r="A48" s="51">
        <v>43672</v>
      </c>
      <c r="B48" s="5" t="s">
        <v>347</v>
      </c>
      <c r="C48" s="19">
        <v>700</v>
      </c>
      <c r="D48" s="75">
        <v>4</v>
      </c>
      <c r="E48" s="17" t="s">
        <v>33</v>
      </c>
      <c r="F48" s="8">
        <v>830</v>
      </c>
      <c r="G48" s="8">
        <v>820</v>
      </c>
      <c r="H48" s="8">
        <v>0</v>
      </c>
      <c r="I48" s="8">
        <f t="shared" ref="I48:I49" si="42">IF(E48="SELL", F48-G48, G48-F48)*(C48*D48)</f>
        <v>28000</v>
      </c>
      <c r="J48" s="38">
        <v>0</v>
      </c>
      <c r="K48" s="77">
        <f t="shared" ref="K48:K49" si="43">SUM(I48:J48)</f>
        <v>28000</v>
      </c>
    </row>
    <row r="49" spans="1:11" s="33" customFormat="1" x14ac:dyDescent="0.25">
      <c r="A49" s="51">
        <v>43671</v>
      </c>
      <c r="B49" s="5" t="s">
        <v>326</v>
      </c>
      <c r="C49" s="19">
        <v>1200</v>
      </c>
      <c r="D49" s="75">
        <v>4</v>
      </c>
      <c r="E49" s="17" t="s">
        <v>8</v>
      </c>
      <c r="F49" s="8">
        <v>430</v>
      </c>
      <c r="G49" s="8">
        <v>436</v>
      </c>
      <c r="H49" s="8">
        <v>0</v>
      </c>
      <c r="I49" s="8">
        <f t="shared" si="42"/>
        <v>28800</v>
      </c>
      <c r="J49" s="38">
        <v>0</v>
      </c>
      <c r="K49" s="77">
        <f t="shared" si="43"/>
        <v>28800</v>
      </c>
    </row>
    <row r="50" spans="1:11" s="33" customFormat="1" x14ac:dyDescent="0.25">
      <c r="A50" s="51">
        <v>43671</v>
      </c>
      <c r="B50" s="5" t="s">
        <v>180</v>
      </c>
      <c r="C50" s="19">
        <v>500</v>
      </c>
      <c r="D50" s="75">
        <v>4</v>
      </c>
      <c r="E50" s="17" t="s">
        <v>8</v>
      </c>
      <c r="F50" s="8">
        <v>1160</v>
      </c>
      <c r="G50" s="8">
        <v>1175</v>
      </c>
      <c r="H50" s="8">
        <v>0</v>
      </c>
      <c r="I50" s="8">
        <f t="shared" ref="I50" si="44">IF(E50="SELL", F50-G50, G50-F50)*(C50*D50)</f>
        <v>30000</v>
      </c>
      <c r="J50" s="38">
        <v>0</v>
      </c>
      <c r="K50" s="77">
        <f t="shared" ref="K50" si="45">SUM(I50:J50)</f>
        <v>30000</v>
      </c>
    </row>
    <row r="51" spans="1:11" s="33" customFormat="1" x14ac:dyDescent="0.25">
      <c r="A51" s="51">
        <v>43670</v>
      </c>
      <c r="B51" s="5" t="s">
        <v>309</v>
      </c>
      <c r="C51" s="19">
        <v>1250</v>
      </c>
      <c r="D51" s="75">
        <v>4</v>
      </c>
      <c r="E51" s="17" t="s">
        <v>33</v>
      </c>
      <c r="F51" s="8">
        <v>583</v>
      </c>
      <c r="G51" s="8">
        <v>577</v>
      </c>
      <c r="H51" s="8">
        <v>0</v>
      </c>
      <c r="I51" s="8">
        <f t="shared" ref="I51" si="46">IF(E51="SELL", F51-G51, G51-F51)*(C51*D51)</f>
        <v>30000</v>
      </c>
      <c r="J51" s="38">
        <v>0</v>
      </c>
      <c r="K51" s="77">
        <f t="shared" ref="K51" si="47">SUM(I51:J51)</f>
        <v>30000</v>
      </c>
    </row>
    <row r="52" spans="1:11" s="33" customFormat="1" x14ac:dyDescent="0.25">
      <c r="A52" s="51">
        <v>43669</v>
      </c>
      <c r="B52" s="5" t="s">
        <v>103</v>
      </c>
      <c r="C52" s="19">
        <v>1300</v>
      </c>
      <c r="D52" s="75">
        <v>4</v>
      </c>
      <c r="E52" s="17" t="s">
        <v>8</v>
      </c>
      <c r="F52" s="8">
        <v>514</v>
      </c>
      <c r="G52" s="8">
        <v>520</v>
      </c>
      <c r="H52" s="8">
        <v>0</v>
      </c>
      <c r="I52" s="8">
        <f t="shared" ref="I52:I53" si="48">IF(E52="SELL", F52-G52, G52-F52)*(C52*D52)</f>
        <v>31200</v>
      </c>
      <c r="J52" s="38">
        <v>0</v>
      </c>
      <c r="K52" s="77">
        <f t="shared" ref="K52:K53" si="49">SUM(I52:J52)</f>
        <v>31200</v>
      </c>
    </row>
    <row r="53" spans="1:11" s="33" customFormat="1" x14ac:dyDescent="0.25">
      <c r="A53" s="51">
        <v>43669</v>
      </c>
      <c r="B53" s="5" t="s">
        <v>263</v>
      </c>
      <c r="C53" s="19">
        <v>1400</v>
      </c>
      <c r="D53" s="75">
        <v>4</v>
      </c>
      <c r="E53" s="17" t="s">
        <v>33</v>
      </c>
      <c r="F53" s="8">
        <v>725</v>
      </c>
      <c r="G53" s="8">
        <v>720</v>
      </c>
      <c r="H53" s="8">
        <v>0</v>
      </c>
      <c r="I53" s="8">
        <f t="shared" si="48"/>
        <v>28000</v>
      </c>
      <c r="J53" s="38">
        <v>0</v>
      </c>
      <c r="K53" s="77">
        <f t="shared" si="49"/>
        <v>28000</v>
      </c>
    </row>
    <row r="54" spans="1:11" s="33" customFormat="1" x14ac:dyDescent="0.25">
      <c r="A54" s="51">
        <v>43668</v>
      </c>
      <c r="B54" s="5" t="s">
        <v>349</v>
      </c>
      <c r="C54" s="19">
        <v>3399</v>
      </c>
      <c r="D54" s="75">
        <v>4</v>
      </c>
      <c r="E54" s="17" t="s">
        <v>8</v>
      </c>
      <c r="F54" s="8">
        <v>159.75</v>
      </c>
      <c r="G54" s="8">
        <v>161</v>
      </c>
      <c r="H54" s="8">
        <v>0</v>
      </c>
      <c r="I54" s="8">
        <f t="shared" ref="I54:I55" si="50">IF(E54="SELL", F54-G54, G54-F54)*(C54*D54)</f>
        <v>16995</v>
      </c>
      <c r="J54" s="38">
        <v>0</v>
      </c>
      <c r="K54" s="77">
        <f t="shared" ref="K54:K55" si="51">SUM(I54:J54)</f>
        <v>16995</v>
      </c>
    </row>
    <row r="55" spans="1:11" s="33" customFormat="1" x14ac:dyDescent="0.25">
      <c r="A55" s="51">
        <v>43668</v>
      </c>
      <c r="B55" s="5" t="s">
        <v>348</v>
      </c>
      <c r="C55" s="19">
        <v>500</v>
      </c>
      <c r="D55" s="75">
        <v>4</v>
      </c>
      <c r="E55" s="17" t="s">
        <v>8</v>
      </c>
      <c r="F55" s="8">
        <v>1512</v>
      </c>
      <c r="G55" s="8">
        <v>1497</v>
      </c>
      <c r="H55" s="8">
        <v>0</v>
      </c>
      <c r="I55" s="8">
        <f t="shared" si="50"/>
        <v>-30000</v>
      </c>
      <c r="J55" s="38">
        <v>0</v>
      </c>
      <c r="K55" s="77">
        <f t="shared" si="51"/>
        <v>-30000</v>
      </c>
    </row>
    <row r="56" spans="1:11" s="33" customFormat="1" x14ac:dyDescent="0.25">
      <c r="A56" s="51">
        <v>43665</v>
      </c>
      <c r="B56" s="5" t="s">
        <v>342</v>
      </c>
      <c r="C56" s="19">
        <v>6000</v>
      </c>
      <c r="D56" s="75">
        <v>4</v>
      </c>
      <c r="E56" s="17" t="s">
        <v>8</v>
      </c>
      <c r="F56" s="8">
        <v>148</v>
      </c>
      <c r="G56" s="8">
        <v>149.25</v>
      </c>
      <c r="H56" s="8">
        <v>0</v>
      </c>
      <c r="I56" s="8">
        <f t="shared" ref="I56:I57" si="52">IF(E56="SELL", F56-G56, G56-F56)*(C56*D56)</f>
        <v>30000</v>
      </c>
      <c r="J56" s="38">
        <v>0</v>
      </c>
      <c r="K56" s="77">
        <f t="shared" ref="K56:K57" si="53">SUM(I56:J56)</f>
        <v>30000</v>
      </c>
    </row>
    <row r="57" spans="1:11" s="33" customFormat="1" x14ac:dyDescent="0.25">
      <c r="A57" s="51">
        <v>43665</v>
      </c>
      <c r="B57" s="5" t="s">
        <v>150</v>
      </c>
      <c r="C57" s="19">
        <v>500</v>
      </c>
      <c r="D57" s="75">
        <v>4</v>
      </c>
      <c r="E57" s="17" t="s">
        <v>8</v>
      </c>
      <c r="F57" s="8">
        <v>2320</v>
      </c>
      <c r="G57" s="8">
        <v>2305</v>
      </c>
      <c r="H57" s="8">
        <v>0</v>
      </c>
      <c r="I57" s="8">
        <f t="shared" si="52"/>
        <v>-30000</v>
      </c>
      <c r="J57" s="38">
        <v>0</v>
      </c>
      <c r="K57" s="77">
        <f t="shared" si="53"/>
        <v>-30000</v>
      </c>
    </row>
    <row r="58" spans="1:11" s="33" customFormat="1" x14ac:dyDescent="0.25">
      <c r="A58" s="51">
        <v>43664</v>
      </c>
      <c r="B58" s="5" t="s">
        <v>347</v>
      </c>
      <c r="C58" s="19">
        <v>700</v>
      </c>
      <c r="D58" s="75">
        <v>4</v>
      </c>
      <c r="E58" s="17" t="s">
        <v>8</v>
      </c>
      <c r="F58" s="8">
        <v>850</v>
      </c>
      <c r="G58" s="8">
        <v>860</v>
      </c>
      <c r="H58" s="8">
        <v>0</v>
      </c>
      <c r="I58" s="8">
        <f t="shared" ref="I58" si="54">IF(E58="SELL", F58-G58, G58-F58)*(C58*D58)</f>
        <v>28000</v>
      </c>
      <c r="J58" s="38">
        <v>0</v>
      </c>
      <c r="K58" s="77">
        <f t="shared" ref="K58" si="55">SUM(I58:J58)</f>
        <v>28000</v>
      </c>
    </row>
    <row r="59" spans="1:11" s="33" customFormat="1" x14ac:dyDescent="0.25">
      <c r="A59" s="51">
        <v>43664</v>
      </c>
      <c r="B59" s="5" t="s">
        <v>339</v>
      </c>
      <c r="C59" s="19">
        <v>1200</v>
      </c>
      <c r="D59" s="75">
        <v>4</v>
      </c>
      <c r="E59" s="17" t="s">
        <v>8</v>
      </c>
      <c r="F59" s="8">
        <v>427</v>
      </c>
      <c r="G59" s="8">
        <v>433</v>
      </c>
      <c r="H59" s="8">
        <v>0</v>
      </c>
      <c r="I59" s="8">
        <v>0</v>
      </c>
      <c r="J59" s="38">
        <v>0</v>
      </c>
      <c r="K59" s="3" t="s">
        <v>255</v>
      </c>
    </row>
    <row r="60" spans="1:11" s="33" customFormat="1" x14ac:dyDescent="0.25">
      <c r="A60" s="51">
        <v>43663</v>
      </c>
      <c r="B60" s="5" t="s">
        <v>103</v>
      </c>
      <c r="C60" s="19">
        <v>1300</v>
      </c>
      <c r="D60" s="75">
        <v>4</v>
      </c>
      <c r="E60" s="17" t="s">
        <v>8</v>
      </c>
      <c r="F60" s="8">
        <v>575</v>
      </c>
      <c r="G60" s="8">
        <v>581</v>
      </c>
      <c r="H60" s="8">
        <v>0</v>
      </c>
      <c r="I60" s="8">
        <v>0</v>
      </c>
      <c r="J60" s="38">
        <v>0</v>
      </c>
      <c r="K60" s="3" t="s">
        <v>255</v>
      </c>
    </row>
    <row r="61" spans="1:11" s="33" customFormat="1" x14ac:dyDescent="0.25">
      <c r="A61" s="51">
        <v>43663</v>
      </c>
      <c r="B61" s="5" t="s">
        <v>149</v>
      </c>
      <c r="C61" s="19">
        <v>2500</v>
      </c>
      <c r="D61" s="75">
        <v>4</v>
      </c>
      <c r="E61" s="17" t="s">
        <v>8</v>
      </c>
      <c r="F61" s="8">
        <v>278.5</v>
      </c>
      <c r="G61" s="8">
        <v>275.5</v>
      </c>
      <c r="H61" s="8">
        <v>0</v>
      </c>
      <c r="I61" s="8">
        <f t="shared" ref="I61:I62" si="56">IF(E61="SELL", F61-G61, G61-F61)*(C61*D61)</f>
        <v>-30000</v>
      </c>
      <c r="J61" s="38">
        <v>0</v>
      </c>
      <c r="K61" s="77">
        <f t="shared" ref="K61:K62" si="57">SUM(I61:J61)</f>
        <v>-30000</v>
      </c>
    </row>
    <row r="62" spans="1:11" s="33" customFormat="1" x14ac:dyDescent="0.25">
      <c r="A62" s="51">
        <v>43663</v>
      </c>
      <c r="B62" s="5" t="s">
        <v>343</v>
      </c>
      <c r="C62" s="19">
        <v>200</v>
      </c>
      <c r="D62" s="75">
        <v>4</v>
      </c>
      <c r="E62" s="17" t="s">
        <v>8</v>
      </c>
      <c r="F62" s="8">
        <v>2795</v>
      </c>
      <c r="G62" s="8">
        <v>2810</v>
      </c>
      <c r="H62" s="8">
        <v>0</v>
      </c>
      <c r="I62" s="8">
        <f t="shared" si="56"/>
        <v>12000</v>
      </c>
      <c r="J62" s="38">
        <v>0</v>
      </c>
      <c r="K62" s="77">
        <f t="shared" si="57"/>
        <v>12000</v>
      </c>
    </row>
    <row r="63" spans="1:11" s="33" customFormat="1" x14ac:dyDescent="0.25">
      <c r="A63" s="51">
        <v>43662</v>
      </c>
      <c r="B63" s="5" t="s">
        <v>220</v>
      </c>
      <c r="C63" s="19">
        <v>8000</v>
      </c>
      <c r="D63" s="75">
        <v>4</v>
      </c>
      <c r="E63" s="17" t="s">
        <v>8</v>
      </c>
      <c r="F63" s="8">
        <v>84.5</v>
      </c>
      <c r="G63" s="8">
        <v>85.25</v>
      </c>
      <c r="H63" s="8">
        <v>0</v>
      </c>
      <c r="I63" s="8">
        <f t="shared" ref="I63:I64" si="58">IF(E63="SELL", F63-G63, G63-F63)*(C63*D63)</f>
        <v>24000</v>
      </c>
      <c r="J63" s="38">
        <v>0</v>
      </c>
      <c r="K63" s="77">
        <f t="shared" ref="K63:K64" si="59">SUM(I63:J63)</f>
        <v>24000</v>
      </c>
    </row>
    <row r="64" spans="1:11" s="33" customFormat="1" x14ac:dyDescent="0.25">
      <c r="A64" s="51">
        <v>43662</v>
      </c>
      <c r="B64" s="5" t="s">
        <v>260</v>
      </c>
      <c r="C64" s="19">
        <v>600</v>
      </c>
      <c r="D64" s="75">
        <v>4</v>
      </c>
      <c r="E64" s="17" t="s">
        <v>8</v>
      </c>
      <c r="F64" s="8">
        <v>1065</v>
      </c>
      <c r="G64" s="8">
        <v>1080</v>
      </c>
      <c r="H64" s="8">
        <v>0</v>
      </c>
      <c r="I64" s="8">
        <f t="shared" si="58"/>
        <v>36000</v>
      </c>
      <c r="J64" s="38">
        <v>0</v>
      </c>
      <c r="K64" s="77">
        <f t="shared" si="59"/>
        <v>36000</v>
      </c>
    </row>
    <row r="65" spans="1:11" s="33" customFormat="1" x14ac:dyDescent="0.25">
      <c r="A65" s="51">
        <v>43662</v>
      </c>
      <c r="B65" s="5" t="s">
        <v>178</v>
      </c>
      <c r="C65" s="19">
        <v>1200</v>
      </c>
      <c r="D65" s="75">
        <v>4</v>
      </c>
      <c r="E65" s="17" t="s">
        <v>33</v>
      </c>
      <c r="F65" s="8">
        <v>781</v>
      </c>
      <c r="G65" s="8">
        <v>775</v>
      </c>
      <c r="H65" s="8">
        <v>0</v>
      </c>
      <c r="I65" s="8">
        <v>0</v>
      </c>
      <c r="J65" s="38">
        <v>0</v>
      </c>
      <c r="K65" s="3" t="s">
        <v>255</v>
      </c>
    </row>
    <row r="66" spans="1:11" s="33" customFormat="1" x14ac:dyDescent="0.25">
      <c r="A66" s="51">
        <v>43661</v>
      </c>
      <c r="B66" s="5" t="s">
        <v>263</v>
      </c>
      <c r="C66" s="19">
        <v>1400</v>
      </c>
      <c r="D66" s="75">
        <v>4</v>
      </c>
      <c r="E66" s="17" t="s">
        <v>8</v>
      </c>
      <c r="F66" s="8">
        <v>749</v>
      </c>
      <c r="G66" s="8">
        <v>754</v>
      </c>
      <c r="H66" s="8">
        <v>0</v>
      </c>
      <c r="I66" s="8">
        <f t="shared" ref="I66" si="60">IF(E66="SELL", F66-G66, G66-F66)*(C66*D66)</f>
        <v>28000</v>
      </c>
      <c r="J66" s="38">
        <v>0</v>
      </c>
      <c r="K66" s="77">
        <f t="shared" ref="K66" si="61">SUM(I66:J66)</f>
        <v>28000</v>
      </c>
    </row>
    <row r="67" spans="1:11" s="33" customFormat="1" x14ac:dyDescent="0.25">
      <c r="A67" s="51">
        <v>43658</v>
      </c>
      <c r="B67" s="5" t="s">
        <v>302</v>
      </c>
      <c r="C67" s="19">
        <v>1200</v>
      </c>
      <c r="D67" s="75">
        <v>4</v>
      </c>
      <c r="E67" s="17" t="s">
        <v>8</v>
      </c>
      <c r="F67" s="8">
        <v>642</v>
      </c>
      <c r="G67" s="8">
        <v>645.5</v>
      </c>
      <c r="H67" s="8">
        <v>0</v>
      </c>
      <c r="I67" s="8">
        <f t="shared" ref="I67" si="62">IF(E67="SELL", F67-G67, G67-F67)*(C67*D67)</f>
        <v>16800</v>
      </c>
      <c r="J67" s="38">
        <v>0</v>
      </c>
      <c r="K67" s="77">
        <f t="shared" ref="K67" si="63">SUM(I67:J67)</f>
        <v>16800</v>
      </c>
    </row>
    <row r="68" spans="1:11" s="33" customFormat="1" x14ac:dyDescent="0.25">
      <c r="A68" s="51">
        <v>43657</v>
      </c>
      <c r="B68" s="5" t="s">
        <v>336</v>
      </c>
      <c r="C68" s="19">
        <v>1500</v>
      </c>
      <c r="D68" s="75">
        <v>4</v>
      </c>
      <c r="E68" s="17" t="s">
        <v>8</v>
      </c>
      <c r="F68" s="8">
        <v>615</v>
      </c>
      <c r="G68" s="8">
        <v>620</v>
      </c>
      <c r="H68" s="8">
        <v>0</v>
      </c>
      <c r="I68" s="8">
        <f t="shared" ref="I68" si="64">IF(E68="SELL", F68-G68, G68-F68)*(C68*D68)</f>
        <v>30000</v>
      </c>
      <c r="J68" s="38">
        <v>0</v>
      </c>
      <c r="K68" s="77">
        <f t="shared" ref="K68" si="65">SUM(I68:J68)</f>
        <v>30000</v>
      </c>
    </row>
    <row r="69" spans="1:11" s="33" customFormat="1" x14ac:dyDescent="0.25">
      <c r="A69" s="51">
        <v>43656</v>
      </c>
      <c r="B69" s="5" t="s">
        <v>334</v>
      </c>
      <c r="C69" s="19">
        <v>250</v>
      </c>
      <c r="D69" s="75">
        <v>4</v>
      </c>
      <c r="E69" s="17" t="s">
        <v>8</v>
      </c>
      <c r="F69" s="8">
        <v>2115</v>
      </c>
      <c r="G69" s="8">
        <v>2130</v>
      </c>
      <c r="H69" s="8">
        <v>0</v>
      </c>
      <c r="I69" s="8">
        <f t="shared" ref="I69" si="66">IF(E69="SELL", F69-G69, G69-F69)*(C69*D69)</f>
        <v>15000</v>
      </c>
      <c r="J69" s="38">
        <v>0</v>
      </c>
      <c r="K69" s="77">
        <f t="shared" ref="K69" si="67">SUM(I69:J69)</f>
        <v>15000</v>
      </c>
    </row>
    <row r="70" spans="1:11" s="33" customFormat="1" x14ac:dyDescent="0.25">
      <c r="A70" s="51">
        <v>43655</v>
      </c>
      <c r="B70" s="5" t="s">
        <v>333</v>
      </c>
      <c r="C70" s="19">
        <v>2600</v>
      </c>
      <c r="D70" s="75">
        <v>4</v>
      </c>
      <c r="E70" s="17" t="s">
        <v>8</v>
      </c>
      <c r="F70" s="8">
        <v>373</v>
      </c>
      <c r="G70" s="8">
        <v>376</v>
      </c>
      <c r="H70" s="8">
        <v>0</v>
      </c>
      <c r="I70" s="8">
        <f t="shared" ref="I70" si="68">IF(E70="SELL", F70-G70, G70-F70)*(C70*D70)</f>
        <v>31200</v>
      </c>
      <c r="J70" s="38">
        <v>0</v>
      </c>
      <c r="K70" s="77">
        <f t="shared" ref="K70" si="69">SUM(I70:J70)</f>
        <v>31200</v>
      </c>
    </row>
    <row r="71" spans="1:11" s="33" customFormat="1" x14ac:dyDescent="0.25">
      <c r="A71" s="51">
        <v>43654</v>
      </c>
      <c r="B71" s="5" t="s">
        <v>256</v>
      </c>
      <c r="C71" s="19">
        <v>2667</v>
      </c>
      <c r="D71" s="75">
        <v>4</v>
      </c>
      <c r="E71" s="17" t="s">
        <v>8</v>
      </c>
      <c r="F71" s="8">
        <v>298</v>
      </c>
      <c r="G71" s="8">
        <v>301</v>
      </c>
      <c r="H71" s="8">
        <v>305</v>
      </c>
      <c r="I71" s="8">
        <f t="shared" ref="I71" si="70">IF(E71="SELL", F71-G71, G71-F71)*(C71*D71)</f>
        <v>32004</v>
      </c>
      <c r="J71" s="38">
        <f>(H71-G71)*(C71*D71)</f>
        <v>42672</v>
      </c>
      <c r="K71" s="77">
        <f t="shared" ref="K71" si="71">SUM(I71:J71)</f>
        <v>74676</v>
      </c>
    </row>
    <row r="72" spans="1:11" s="33" customFormat="1" x14ac:dyDescent="0.25">
      <c r="A72" s="51">
        <v>43651</v>
      </c>
      <c r="B72" s="5" t="s">
        <v>331</v>
      </c>
      <c r="C72" s="19">
        <v>302</v>
      </c>
      <c r="D72" s="75">
        <v>4</v>
      </c>
      <c r="E72" s="17" t="s">
        <v>8</v>
      </c>
      <c r="F72" s="8">
        <v>1945</v>
      </c>
      <c r="G72" s="8">
        <v>1965</v>
      </c>
      <c r="H72" s="8">
        <v>1990</v>
      </c>
      <c r="I72" s="8">
        <f t="shared" ref="I72:I77" si="72">IF(E72="SELL", F72-G72, G72-F72)*(C72*D72)</f>
        <v>24160</v>
      </c>
      <c r="J72" s="38">
        <f>(H72-G72)*(C72*D72)</f>
        <v>30200</v>
      </c>
      <c r="K72" s="77">
        <f t="shared" ref="K72:K77" si="73">SUM(I72:J72)</f>
        <v>54360</v>
      </c>
    </row>
    <row r="73" spans="1:11" s="33" customFormat="1" x14ac:dyDescent="0.25">
      <c r="A73" s="51">
        <v>43650</v>
      </c>
      <c r="B73" s="5" t="s">
        <v>326</v>
      </c>
      <c r="C73" s="19">
        <v>1200</v>
      </c>
      <c r="D73" s="75">
        <v>4</v>
      </c>
      <c r="E73" s="17" t="s">
        <v>8</v>
      </c>
      <c r="F73" s="8">
        <v>471</v>
      </c>
      <c r="G73" s="8">
        <v>477</v>
      </c>
      <c r="H73" s="8">
        <v>0</v>
      </c>
      <c r="I73" s="8">
        <f t="shared" si="72"/>
        <v>28800</v>
      </c>
      <c r="J73" s="38">
        <v>0</v>
      </c>
      <c r="K73" s="77">
        <f t="shared" si="73"/>
        <v>28800</v>
      </c>
    </row>
    <row r="74" spans="1:11" s="33" customFormat="1" x14ac:dyDescent="0.25">
      <c r="A74" s="51">
        <v>43649</v>
      </c>
      <c r="B74" s="5" t="s">
        <v>262</v>
      </c>
      <c r="C74" s="19">
        <v>400</v>
      </c>
      <c r="D74" s="75">
        <v>4</v>
      </c>
      <c r="E74" s="17" t="s">
        <v>8</v>
      </c>
      <c r="F74" s="8">
        <v>1700</v>
      </c>
      <c r="G74" s="8">
        <v>1705</v>
      </c>
      <c r="H74" s="8">
        <v>0</v>
      </c>
      <c r="I74" s="8">
        <f t="shared" si="72"/>
        <v>8000</v>
      </c>
      <c r="J74" s="38">
        <v>0</v>
      </c>
      <c r="K74" s="77">
        <f t="shared" si="73"/>
        <v>8000</v>
      </c>
    </row>
    <row r="75" spans="1:11" s="33" customFormat="1" x14ac:dyDescent="0.25">
      <c r="A75" s="51">
        <v>43648</v>
      </c>
      <c r="B75" s="5" t="s">
        <v>103</v>
      </c>
      <c r="C75" s="19">
        <v>1300</v>
      </c>
      <c r="D75" s="75">
        <v>4</v>
      </c>
      <c r="E75" s="17" t="s">
        <v>8</v>
      </c>
      <c r="F75" s="8">
        <v>585</v>
      </c>
      <c r="G75" s="8">
        <v>591</v>
      </c>
      <c r="H75" s="8">
        <v>601</v>
      </c>
      <c r="I75" s="8">
        <f t="shared" si="72"/>
        <v>31200</v>
      </c>
      <c r="J75" s="38">
        <f>(H75-G75)*(C75*D75)</f>
        <v>52000</v>
      </c>
      <c r="K75" s="77">
        <f t="shared" si="73"/>
        <v>83200</v>
      </c>
    </row>
    <row r="76" spans="1:11" s="33" customFormat="1" x14ac:dyDescent="0.25">
      <c r="A76" s="51">
        <v>43647</v>
      </c>
      <c r="B76" s="5" t="s">
        <v>323</v>
      </c>
      <c r="C76" s="19">
        <v>1100</v>
      </c>
      <c r="D76" s="75">
        <v>4</v>
      </c>
      <c r="E76" s="17" t="s">
        <v>8</v>
      </c>
      <c r="F76" s="8">
        <v>407</v>
      </c>
      <c r="G76" s="8">
        <v>409</v>
      </c>
      <c r="H76" s="8">
        <v>0</v>
      </c>
      <c r="I76" s="8">
        <f t="shared" si="72"/>
        <v>8800</v>
      </c>
      <c r="J76" s="38">
        <v>0</v>
      </c>
      <c r="K76" s="77">
        <f t="shared" si="73"/>
        <v>8800</v>
      </c>
    </row>
    <row r="77" spans="1:11" s="33" customFormat="1" x14ac:dyDescent="0.25">
      <c r="A77" s="51">
        <v>43647</v>
      </c>
      <c r="B77" s="5" t="s">
        <v>294</v>
      </c>
      <c r="C77" s="19">
        <v>700</v>
      </c>
      <c r="D77" s="75">
        <v>4</v>
      </c>
      <c r="E77" s="17" t="s">
        <v>8</v>
      </c>
      <c r="F77" s="8">
        <v>628</v>
      </c>
      <c r="G77" s="8">
        <v>631</v>
      </c>
      <c r="H77" s="8">
        <v>0</v>
      </c>
      <c r="I77" s="8">
        <f t="shared" si="72"/>
        <v>8400</v>
      </c>
      <c r="J77" s="38">
        <v>0</v>
      </c>
      <c r="K77" s="77">
        <f t="shared" si="73"/>
        <v>8400</v>
      </c>
    </row>
    <row r="78" spans="1:11" s="33" customForma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57"/>
    </row>
    <row r="79" spans="1:11" s="33" customFormat="1" x14ac:dyDescent="0.25">
      <c r="A79" s="51">
        <v>43644</v>
      </c>
      <c r="B79" s="5" t="s">
        <v>11</v>
      </c>
      <c r="C79" s="19">
        <v>400</v>
      </c>
      <c r="D79" s="75">
        <v>4</v>
      </c>
      <c r="E79" s="17" t="s">
        <v>8</v>
      </c>
      <c r="F79" s="8">
        <v>1670</v>
      </c>
      <c r="G79" s="8">
        <v>1685</v>
      </c>
      <c r="H79" s="8">
        <v>0</v>
      </c>
      <c r="I79" s="8">
        <f>IF(E79="SELL", F79-G79, G79-F79)*(C79*D79)</f>
        <v>24000</v>
      </c>
      <c r="J79" s="38">
        <v>0</v>
      </c>
      <c r="K79" s="77">
        <f>SUM(I79:J79)</f>
        <v>24000</v>
      </c>
    </row>
    <row r="80" spans="1:11" s="33" customFormat="1" x14ac:dyDescent="0.25">
      <c r="A80" s="51">
        <v>43643</v>
      </c>
      <c r="B80" s="5" t="s">
        <v>149</v>
      </c>
      <c r="C80" s="19">
        <v>2500</v>
      </c>
      <c r="D80" s="75">
        <v>4</v>
      </c>
      <c r="E80" s="17" t="s">
        <v>8</v>
      </c>
      <c r="F80" s="8">
        <v>280</v>
      </c>
      <c r="G80" s="8">
        <v>282.5</v>
      </c>
      <c r="H80" s="8">
        <v>285.5</v>
      </c>
      <c r="I80" s="8">
        <f>IF(E80="SELL", F80-G80, G80-F80)*(C80*D80)</f>
        <v>25000</v>
      </c>
      <c r="J80" s="38">
        <f>(H80-G80)*(C80*D80)</f>
        <v>30000</v>
      </c>
      <c r="K80" s="77">
        <f>SUM(I80:J80)</f>
        <v>55000</v>
      </c>
    </row>
    <row r="81" spans="1:11" s="33" customFormat="1" x14ac:dyDescent="0.25">
      <c r="A81" s="51">
        <v>43642</v>
      </c>
      <c r="B81" s="5" t="s">
        <v>103</v>
      </c>
      <c r="C81" s="19">
        <v>1300</v>
      </c>
      <c r="D81" s="75">
        <v>4</v>
      </c>
      <c r="E81" s="17" t="s">
        <v>8</v>
      </c>
      <c r="F81" s="8">
        <v>585</v>
      </c>
      <c r="G81" s="8">
        <v>587</v>
      </c>
      <c r="H81" s="8">
        <v>0</v>
      </c>
      <c r="I81" s="8">
        <f t="shared" ref="I81:I82" si="74">IF(E81="SELL", F81-G81, G81-F81)*(C81*D81)</f>
        <v>10400</v>
      </c>
      <c r="J81" s="38">
        <v>0</v>
      </c>
      <c r="K81" s="77">
        <f t="shared" ref="K81:K82" si="75">SUM(I81:J81)</f>
        <v>10400</v>
      </c>
    </row>
    <row r="82" spans="1:11" s="33" customFormat="1" x14ac:dyDescent="0.25">
      <c r="A82" s="51">
        <v>43642</v>
      </c>
      <c r="B82" s="5" t="s">
        <v>317</v>
      </c>
      <c r="C82" s="19">
        <v>2750</v>
      </c>
      <c r="D82" s="75">
        <v>4</v>
      </c>
      <c r="E82" s="17" t="s">
        <v>8</v>
      </c>
      <c r="F82" s="8">
        <v>313.5</v>
      </c>
      <c r="G82" s="8">
        <v>315</v>
      </c>
      <c r="H82" s="8">
        <v>0</v>
      </c>
      <c r="I82" s="8">
        <f t="shared" si="74"/>
        <v>16500</v>
      </c>
      <c r="J82" s="38">
        <v>0</v>
      </c>
      <c r="K82" s="77">
        <f t="shared" si="75"/>
        <v>16500</v>
      </c>
    </row>
    <row r="83" spans="1:11" s="33" customFormat="1" x14ac:dyDescent="0.25">
      <c r="A83" s="51">
        <v>43641</v>
      </c>
      <c r="B83" s="5" t="s">
        <v>316</v>
      </c>
      <c r="C83" s="19">
        <v>1200</v>
      </c>
      <c r="D83" s="75">
        <v>4</v>
      </c>
      <c r="E83" s="17" t="s">
        <v>8</v>
      </c>
      <c r="F83" s="8">
        <v>764</v>
      </c>
      <c r="G83" s="8">
        <v>770</v>
      </c>
      <c r="H83" s="8">
        <v>780</v>
      </c>
      <c r="I83" s="8">
        <f>IF(E83="SELL", F83-G83, G83-F83)*(C83*D83)</f>
        <v>28800</v>
      </c>
      <c r="J83" s="38">
        <f>(H83-G83)*(C83*D83)</f>
        <v>48000</v>
      </c>
      <c r="K83" s="77">
        <f>SUM(I83:J83)</f>
        <v>76800</v>
      </c>
    </row>
    <row r="84" spans="1:11" s="33" customFormat="1" x14ac:dyDescent="0.25">
      <c r="A84" s="51">
        <v>43640</v>
      </c>
      <c r="B84" s="5" t="s">
        <v>235</v>
      </c>
      <c r="C84" s="19">
        <v>600</v>
      </c>
      <c r="D84" s="75">
        <v>4</v>
      </c>
      <c r="E84" s="17" t="s">
        <v>8</v>
      </c>
      <c r="F84" s="8">
        <v>900</v>
      </c>
      <c r="G84" s="8">
        <v>912</v>
      </c>
      <c r="H84" s="8">
        <v>927</v>
      </c>
      <c r="I84" s="8">
        <f>IF(E84="SELL", F84-G84, G84-F84)*(C84*D84)</f>
        <v>28800</v>
      </c>
      <c r="J84" s="38">
        <f>(H84-G84)*(C84*D84)</f>
        <v>36000</v>
      </c>
      <c r="K84" s="77">
        <f>SUM(I84:J84)</f>
        <v>64800</v>
      </c>
    </row>
    <row r="85" spans="1:11" s="33" customFormat="1" x14ac:dyDescent="0.25">
      <c r="A85" s="51">
        <v>43637</v>
      </c>
      <c r="B85" s="5" t="s">
        <v>309</v>
      </c>
      <c r="C85" s="19">
        <v>1250</v>
      </c>
      <c r="D85" s="75">
        <v>4</v>
      </c>
      <c r="E85" s="17" t="s">
        <v>8</v>
      </c>
      <c r="F85" s="8">
        <v>544</v>
      </c>
      <c r="G85" s="8">
        <v>550</v>
      </c>
      <c r="H85" s="8">
        <v>560</v>
      </c>
      <c r="I85" s="8">
        <f t="shared" ref="I85:I105" si="76">IF(E85="SELL", F85-G85, G85-F85)*(C85*D85)</f>
        <v>30000</v>
      </c>
      <c r="J85" s="38">
        <f t="shared" ref="J85" si="77">(H85-G85)*(C85*D85)</f>
        <v>50000</v>
      </c>
      <c r="K85" s="77">
        <f t="shared" ref="K85:K94" si="78">SUM(I85:J85)</f>
        <v>80000</v>
      </c>
    </row>
    <row r="86" spans="1:11" s="33" customFormat="1" x14ac:dyDescent="0.25">
      <c r="A86" s="51">
        <v>43636</v>
      </c>
      <c r="B86" s="5" t="s">
        <v>304</v>
      </c>
      <c r="C86" s="19">
        <v>800</v>
      </c>
      <c r="D86" s="75">
        <v>4</v>
      </c>
      <c r="E86" s="17" t="s">
        <v>8</v>
      </c>
      <c r="F86" s="8">
        <v>748</v>
      </c>
      <c r="G86" s="13">
        <v>756</v>
      </c>
      <c r="H86" s="8" t="s">
        <v>21</v>
      </c>
      <c r="I86" s="8">
        <f t="shared" si="76"/>
        <v>25600</v>
      </c>
      <c r="J86" s="38">
        <v>0</v>
      </c>
      <c r="K86" s="77">
        <f t="shared" si="78"/>
        <v>25600</v>
      </c>
    </row>
    <row r="87" spans="1:11" s="33" customFormat="1" x14ac:dyDescent="0.25">
      <c r="A87" s="51">
        <v>43635</v>
      </c>
      <c r="B87" s="5" t="s">
        <v>302</v>
      </c>
      <c r="C87" s="19">
        <v>1200</v>
      </c>
      <c r="D87" s="75">
        <v>4</v>
      </c>
      <c r="E87" s="17" t="s">
        <v>8</v>
      </c>
      <c r="F87" s="8">
        <v>623</v>
      </c>
      <c r="G87" s="13">
        <v>629</v>
      </c>
      <c r="H87" s="8" t="s">
        <v>21</v>
      </c>
      <c r="I87" s="8">
        <f t="shared" si="76"/>
        <v>28800</v>
      </c>
      <c r="J87" s="38">
        <v>0</v>
      </c>
      <c r="K87" s="77">
        <f t="shared" si="78"/>
        <v>28800</v>
      </c>
    </row>
    <row r="88" spans="1:11" s="33" customFormat="1" x14ac:dyDescent="0.25">
      <c r="A88" s="51">
        <v>43634</v>
      </c>
      <c r="B88" s="5" t="s">
        <v>189</v>
      </c>
      <c r="C88" s="19">
        <v>800</v>
      </c>
      <c r="D88" s="75">
        <v>4</v>
      </c>
      <c r="E88" s="17" t="s">
        <v>8</v>
      </c>
      <c r="F88" s="8">
        <v>785</v>
      </c>
      <c r="G88" s="13">
        <v>775</v>
      </c>
      <c r="H88" s="8" t="s">
        <v>21</v>
      </c>
      <c r="I88" s="8">
        <f t="shared" si="76"/>
        <v>-32000</v>
      </c>
      <c r="J88" s="38">
        <v>0</v>
      </c>
      <c r="K88" s="77">
        <f t="shared" si="78"/>
        <v>-32000</v>
      </c>
    </row>
    <row r="89" spans="1:11" s="33" customFormat="1" x14ac:dyDescent="0.25">
      <c r="A89" s="51">
        <v>43634</v>
      </c>
      <c r="B89" s="5" t="s">
        <v>113</v>
      </c>
      <c r="C89" s="19">
        <v>3000</v>
      </c>
      <c r="D89" s="75">
        <v>4</v>
      </c>
      <c r="E89" s="17" t="s">
        <v>8</v>
      </c>
      <c r="F89" s="8">
        <v>236.5</v>
      </c>
      <c r="G89" s="13">
        <v>239</v>
      </c>
      <c r="H89" s="8" t="s">
        <v>21</v>
      </c>
      <c r="I89" s="8">
        <f t="shared" si="76"/>
        <v>30000</v>
      </c>
      <c r="J89" s="38">
        <v>0</v>
      </c>
      <c r="K89" s="77">
        <f t="shared" si="78"/>
        <v>30000</v>
      </c>
    </row>
    <row r="90" spans="1:11" s="33" customFormat="1" x14ac:dyDescent="0.25">
      <c r="A90" s="51">
        <v>43633</v>
      </c>
      <c r="B90" s="5" t="s">
        <v>301</v>
      </c>
      <c r="C90" s="19">
        <v>600</v>
      </c>
      <c r="D90" s="75">
        <v>4</v>
      </c>
      <c r="E90" s="17" t="s">
        <v>8</v>
      </c>
      <c r="F90" s="8">
        <v>865</v>
      </c>
      <c r="G90" s="13">
        <v>880</v>
      </c>
      <c r="H90" s="8" t="s">
        <v>21</v>
      </c>
      <c r="I90" s="8">
        <f t="shared" si="76"/>
        <v>36000</v>
      </c>
      <c r="J90" s="38">
        <v>0</v>
      </c>
      <c r="K90" s="77">
        <f t="shared" si="78"/>
        <v>36000</v>
      </c>
    </row>
    <row r="91" spans="1:11" s="33" customFormat="1" x14ac:dyDescent="0.25">
      <c r="A91" s="51">
        <v>43630</v>
      </c>
      <c r="B91" s="5" t="s">
        <v>149</v>
      </c>
      <c r="C91" s="19">
        <v>2500</v>
      </c>
      <c r="D91" s="75">
        <v>4</v>
      </c>
      <c r="E91" s="17" t="s">
        <v>8</v>
      </c>
      <c r="F91" s="8">
        <v>296</v>
      </c>
      <c r="G91" s="13">
        <v>294</v>
      </c>
      <c r="H91" s="8" t="s">
        <v>21</v>
      </c>
      <c r="I91" s="8">
        <f t="shared" si="76"/>
        <v>-20000</v>
      </c>
      <c r="J91" s="38">
        <v>0</v>
      </c>
      <c r="K91" s="77">
        <f t="shared" si="78"/>
        <v>-20000</v>
      </c>
    </row>
    <row r="92" spans="1:11" s="33" customFormat="1" x14ac:dyDescent="0.25">
      <c r="A92" s="51">
        <v>43630</v>
      </c>
      <c r="B92" s="5" t="s">
        <v>245</v>
      </c>
      <c r="C92" s="19">
        <v>1000</v>
      </c>
      <c r="D92" s="75">
        <v>4</v>
      </c>
      <c r="E92" s="17" t="s">
        <v>8</v>
      </c>
      <c r="F92" s="8">
        <v>783</v>
      </c>
      <c r="G92" s="13">
        <v>784</v>
      </c>
      <c r="H92" s="8" t="s">
        <v>21</v>
      </c>
      <c r="I92" s="8">
        <f t="shared" si="76"/>
        <v>4000</v>
      </c>
      <c r="J92" s="38">
        <v>0</v>
      </c>
      <c r="K92" s="77">
        <f t="shared" si="78"/>
        <v>4000</v>
      </c>
    </row>
    <row r="93" spans="1:11" s="33" customFormat="1" x14ac:dyDescent="0.25">
      <c r="A93" s="51">
        <v>43630</v>
      </c>
      <c r="B93" s="5" t="s">
        <v>190</v>
      </c>
      <c r="C93" s="19">
        <v>1400</v>
      </c>
      <c r="D93" s="75">
        <v>4</v>
      </c>
      <c r="E93" s="17" t="s">
        <v>8</v>
      </c>
      <c r="F93" s="8">
        <v>713</v>
      </c>
      <c r="G93" s="13">
        <v>715</v>
      </c>
      <c r="H93" s="8" t="s">
        <v>21</v>
      </c>
      <c r="I93" s="8">
        <f t="shared" si="76"/>
        <v>11200</v>
      </c>
      <c r="J93" s="38">
        <v>0</v>
      </c>
      <c r="K93" s="77">
        <f t="shared" si="78"/>
        <v>11200</v>
      </c>
    </row>
    <row r="94" spans="1:11" s="33" customFormat="1" x14ac:dyDescent="0.25">
      <c r="A94" s="51">
        <v>43629</v>
      </c>
      <c r="B94" s="5" t="s">
        <v>242</v>
      </c>
      <c r="C94" s="19">
        <v>12000</v>
      </c>
      <c r="D94" s="75">
        <v>4</v>
      </c>
      <c r="E94" s="17" t="s">
        <v>8</v>
      </c>
      <c r="F94" s="8">
        <v>51.5</v>
      </c>
      <c r="G94" s="13">
        <v>51.75</v>
      </c>
      <c r="H94" s="8" t="s">
        <v>21</v>
      </c>
      <c r="I94" s="8">
        <f t="shared" si="76"/>
        <v>12000</v>
      </c>
      <c r="J94" s="38">
        <v>0</v>
      </c>
      <c r="K94" s="77">
        <f t="shared" si="78"/>
        <v>12000</v>
      </c>
    </row>
    <row r="95" spans="1:11" s="33" customFormat="1" x14ac:dyDescent="0.25">
      <c r="A95" s="51">
        <v>43629</v>
      </c>
      <c r="B95" s="5" t="s">
        <v>292</v>
      </c>
      <c r="C95" s="19">
        <v>700</v>
      </c>
      <c r="D95" s="75">
        <v>4</v>
      </c>
      <c r="E95" s="17" t="s">
        <v>33</v>
      </c>
      <c r="F95" s="8">
        <v>1100</v>
      </c>
      <c r="G95" s="8">
        <v>1100</v>
      </c>
      <c r="H95" s="8" t="s">
        <v>21</v>
      </c>
      <c r="I95" s="8">
        <f t="shared" si="76"/>
        <v>0</v>
      </c>
      <c r="J95" s="38">
        <v>0</v>
      </c>
      <c r="K95" s="3" t="s">
        <v>350</v>
      </c>
    </row>
    <row r="96" spans="1:11" s="33" customFormat="1" x14ac:dyDescent="0.25">
      <c r="A96" s="51">
        <v>43628</v>
      </c>
      <c r="B96" s="5" t="s">
        <v>139</v>
      </c>
      <c r="C96" s="19">
        <v>600</v>
      </c>
      <c r="D96" s="75">
        <v>4</v>
      </c>
      <c r="E96" s="17" t="s">
        <v>8</v>
      </c>
      <c r="F96" s="8">
        <v>975</v>
      </c>
      <c r="G96" s="8">
        <v>985</v>
      </c>
      <c r="H96" s="8" t="s">
        <v>21</v>
      </c>
      <c r="I96" s="8">
        <v>0</v>
      </c>
      <c r="J96" s="38">
        <v>0</v>
      </c>
      <c r="K96" s="3" t="s">
        <v>293</v>
      </c>
    </row>
    <row r="97" spans="1:11" s="33" customFormat="1" x14ac:dyDescent="0.25">
      <c r="A97" s="51">
        <v>43628</v>
      </c>
      <c r="B97" s="5" t="s">
        <v>158</v>
      </c>
      <c r="C97" s="19">
        <v>1000</v>
      </c>
      <c r="D97" s="75">
        <v>4</v>
      </c>
      <c r="E97" s="17" t="s">
        <v>8</v>
      </c>
      <c r="F97" s="8">
        <v>528</v>
      </c>
      <c r="G97" s="8">
        <v>521</v>
      </c>
      <c r="H97" s="8" t="s">
        <v>21</v>
      </c>
      <c r="I97" s="8">
        <f t="shared" si="76"/>
        <v>-28000</v>
      </c>
      <c r="J97" s="38">
        <v>0</v>
      </c>
      <c r="K97" s="77">
        <f t="shared" ref="K97:K99" si="79">SUM(I97:J97)</f>
        <v>-28000</v>
      </c>
    </row>
    <row r="98" spans="1:11" s="33" customFormat="1" x14ac:dyDescent="0.25">
      <c r="A98" s="51">
        <v>43628</v>
      </c>
      <c r="B98" s="5" t="s">
        <v>297</v>
      </c>
      <c r="C98" s="19">
        <v>4700</v>
      </c>
      <c r="D98" s="75">
        <v>4</v>
      </c>
      <c r="E98" s="17" t="s">
        <v>8</v>
      </c>
      <c r="F98" s="8">
        <v>104.25</v>
      </c>
      <c r="G98" s="8">
        <v>103</v>
      </c>
      <c r="H98" s="8" t="s">
        <v>21</v>
      </c>
      <c r="I98" s="8">
        <f t="shared" si="76"/>
        <v>-23500</v>
      </c>
      <c r="J98" s="38">
        <v>0</v>
      </c>
      <c r="K98" s="77">
        <f t="shared" si="79"/>
        <v>-23500</v>
      </c>
    </row>
    <row r="99" spans="1:11" s="33" customFormat="1" x14ac:dyDescent="0.25">
      <c r="A99" s="51">
        <v>43627</v>
      </c>
      <c r="B99" s="5" t="s">
        <v>294</v>
      </c>
      <c r="C99" s="19">
        <v>700</v>
      </c>
      <c r="D99" s="75">
        <v>4</v>
      </c>
      <c r="E99" s="17" t="s">
        <v>8</v>
      </c>
      <c r="F99" s="8">
        <v>635</v>
      </c>
      <c r="G99" s="8">
        <v>643</v>
      </c>
      <c r="H99" s="8" t="s">
        <v>21</v>
      </c>
      <c r="I99" s="8">
        <f t="shared" si="76"/>
        <v>22400</v>
      </c>
      <c r="J99" s="38">
        <v>0</v>
      </c>
      <c r="K99" s="77">
        <f t="shared" si="79"/>
        <v>22400</v>
      </c>
    </row>
    <row r="100" spans="1:11" s="33" customFormat="1" x14ac:dyDescent="0.25">
      <c r="A100" s="51">
        <v>43626</v>
      </c>
      <c r="B100" s="5" t="s">
        <v>292</v>
      </c>
      <c r="C100" s="19">
        <v>700</v>
      </c>
      <c r="D100" s="75">
        <v>4</v>
      </c>
      <c r="E100" s="17" t="s">
        <v>8</v>
      </c>
      <c r="F100" s="8">
        <v>1100</v>
      </c>
      <c r="G100" s="8">
        <v>1110</v>
      </c>
      <c r="H100" s="8" t="s">
        <v>21</v>
      </c>
      <c r="I100" s="8">
        <v>0</v>
      </c>
      <c r="J100" s="38">
        <v>0</v>
      </c>
      <c r="K100" s="3" t="s">
        <v>293</v>
      </c>
    </row>
    <row r="101" spans="1:11" s="33" customFormat="1" x14ac:dyDescent="0.25">
      <c r="A101" s="51">
        <v>43626</v>
      </c>
      <c r="B101" s="5" t="s">
        <v>294</v>
      </c>
      <c r="C101" s="19">
        <v>700</v>
      </c>
      <c r="D101" s="75">
        <v>4</v>
      </c>
      <c r="E101" s="17" t="s">
        <v>8</v>
      </c>
      <c r="F101" s="8">
        <v>630</v>
      </c>
      <c r="G101" s="8">
        <v>633</v>
      </c>
      <c r="H101" s="8" t="s">
        <v>21</v>
      </c>
      <c r="I101" s="8">
        <f t="shared" si="76"/>
        <v>8400</v>
      </c>
      <c r="J101" s="38">
        <v>0</v>
      </c>
      <c r="K101" s="77">
        <f t="shared" ref="K101:K105" si="80">SUM(I101:J101)</f>
        <v>8400</v>
      </c>
    </row>
    <row r="102" spans="1:11" s="33" customFormat="1" x14ac:dyDescent="0.25">
      <c r="A102" s="51">
        <v>43623</v>
      </c>
      <c r="B102" s="5" t="s">
        <v>290</v>
      </c>
      <c r="C102" s="19">
        <v>1500</v>
      </c>
      <c r="D102" s="75">
        <v>4</v>
      </c>
      <c r="E102" s="17" t="s">
        <v>8</v>
      </c>
      <c r="F102" s="8">
        <v>526</v>
      </c>
      <c r="G102" s="8">
        <v>532</v>
      </c>
      <c r="H102" s="8" t="s">
        <v>21</v>
      </c>
      <c r="I102" s="8">
        <f t="shared" si="76"/>
        <v>36000</v>
      </c>
      <c r="J102" s="38">
        <v>0</v>
      </c>
      <c r="K102" s="77">
        <f t="shared" si="80"/>
        <v>36000</v>
      </c>
    </row>
    <row r="103" spans="1:11" s="33" customFormat="1" x14ac:dyDescent="0.25">
      <c r="A103" s="51">
        <v>43623</v>
      </c>
      <c r="B103" s="5" t="s">
        <v>257</v>
      </c>
      <c r="C103" s="19">
        <v>700</v>
      </c>
      <c r="D103" s="75">
        <v>4</v>
      </c>
      <c r="E103" s="17" t="s">
        <v>33</v>
      </c>
      <c r="F103" s="8">
        <v>1310</v>
      </c>
      <c r="G103" s="8">
        <v>1301</v>
      </c>
      <c r="H103" s="8" t="s">
        <v>21</v>
      </c>
      <c r="I103" s="8">
        <f t="shared" si="76"/>
        <v>25200</v>
      </c>
      <c r="J103" s="38">
        <v>0</v>
      </c>
      <c r="K103" s="77">
        <f t="shared" si="80"/>
        <v>25200</v>
      </c>
    </row>
    <row r="104" spans="1:11" s="33" customFormat="1" x14ac:dyDescent="0.25">
      <c r="A104" s="51">
        <v>43619</v>
      </c>
      <c r="B104" s="5" t="s">
        <v>150</v>
      </c>
      <c r="C104" s="19">
        <v>300</v>
      </c>
      <c r="D104" s="75">
        <v>4</v>
      </c>
      <c r="E104" s="17" t="s">
        <v>8</v>
      </c>
      <c r="F104" s="8">
        <v>2224</v>
      </c>
      <c r="G104" s="8">
        <v>2236</v>
      </c>
      <c r="H104" s="8" t="s">
        <v>21</v>
      </c>
      <c r="I104" s="8">
        <f t="shared" si="76"/>
        <v>14400</v>
      </c>
      <c r="J104" s="38">
        <v>0</v>
      </c>
      <c r="K104" s="77">
        <f t="shared" si="80"/>
        <v>14400</v>
      </c>
    </row>
    <row r="105" spans="1:11" s="33" customFormat="1" x14ac:dyDescent="0.25">
      <c r="A105" s="51">
        <v>43619</v>
      </c>
      <c r="B105" s="5" t="s">
        <v>103</v>
      </c>
      <c r="C105" s="19">
        <v>1300</v>
      </c>
      <c r="D105" s="75">
        <v>4</v>
      </c>
      <c r="E105" s="17" t="s">
        <v>33</v>
      </c>
      <c r="F105" s="8">
        <v>645</v>
      </c>
      <c r="G105" s="8">
        <v>644</v>
      </c>
      <c r="H105" s="8" t="s">
        <v>21</v>
      </c>
      <c r="I105" s="8">
        <f t="shared" si="76"/>
        <v>5200</v>
      </c>
      <c r="J105" s="38">
        <v>0</v>
      </c>
      <c r="K105" s="77">
        <f t="shared" si="80"/>
        <v>5200</v>
      </c>
    </row>
    <row r="106" spans="1:11" s="33" customFormat="1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57"/>
    </row>
    <row r="107" spans="1:11" s="33" customFormat="1" x14ac:dyDescent="0.25">
      <c r="A107" s="51">
        <v>43609</v>
      </c>
      <c r="B107" s="5" t="s">
        <v>283</v>
      </c>
      <c r="C107" s="19">
        <v>1000</v>
      </c>
      <c r="D107" s="19"/>
      <c r="E107" s="17" t="s">
        <v>8</v>
      </c>
      <c r="F107" s="8">
        <v>571</v>
      </c>
      <c r="G107" s="8">
        <v>572.5</v>
      </c>
      <c r="H107" s="8" t="s">
        <v>21</v>
      </c>
      <c r="I107" s="8">
        <f t="shared" ref="I107" si="81">IF(E107="SELL", F107-G107, G107-F107)*C107</f>
        <v>1500</v>
      </c>
      <c r="J107" s="38">
        <v>0</v>
      </c>
      <c r="K107" s="3">
        <f t="shared" ref="K107" si="82">SUM(I107:J107)</f>
        <v>1500</v>
      </c>
    </row>
    <row r="108" spans="1:11" s="33" customFormat="1" x14ac:dyDescent="0.25">
      <c r="A108" s="51">
        <v>43608</v>
      </c>
      <c r="B108" s="5" t="s">
        <v>134</v>
      </c>
      <c r="C108" s="19">
        <v>250</v>
      </c>
      <c r="D108" s="19"/>
      <c r="E108" s="17" t="s">
        <v>8</v>
      </c>
      <c r="F108" s="8">
        <v>3065</v>
      </c>
      <c r="G108" s="8">
        <v>3077</v>
      </c>
      <c r="H108" s="8" t="s">
        <v>21</v>
      </c>
      <c r="I108" s="8">
        <f t="shared" ref="I108" si="83">IF(E108="SELL", F108-G108, G108-F108)*C108</f>
        <v>3000</v>
      </c>
      <c r="J108" s="38">
        <v>0</v>
      </c>
      <c r="K108" s="3">
        <f t="shared" ref="K108" si="84">SUM(I108:J108)</f>
        <v>3000</v>
      </c>
    </row>
    <row r="109" spans="1:11" s="33" customFormat="1" x14ac:dyDescent="0.25">
      <c r="A109" s="51">
        <v>43607</v>
      </c>
      <c r="B109" s="5" t="s">
        <v>281</v>
      </c>
      <c r="C109" s="19">
        <v>700</v>
      </c>
      <c r="D109" s="19"/>
      <c r="E109" s="17" t="s">
        <v>8</v>
      </c>
      <c r="F109" s="8">
        <v>920</v>
      </c>
      <c r="G109" s="8">
        <v>930</v>
      </c>
      <c r="H109" s="8">
        <v>934</v>
      </c>
      <c r="I109" s="8">
        <f t="shared" ref="I109" si="85">IF(E109="SELL", F109-G109, G109-F109)*C109</f>
        <v>7000</v>
      </c>
      <c r="J109" s="38">
        <f>(H109-G109)*C109</f>
        <v>2800</v>
      </c>
      <c r="K109" s="3">
        <f t="shared" ref="K109" si="86">SUM(I109:J109)</f>
        <v>9800</v>
      </c>
    </row>
    <row r="110" spans="1:11" s="33" customFormat="1" x14ac:dyDescent="0.25">
      <c r="A110" s="51">
        <v>43606</v>
      </c>
      <c r="B110" s="5" t="s">
        <v>263</v>
      </c>
      <c r="C110" s="19">
        <v>1400</v>
      </c>
      <c r="D110" s="19"/>
      <c r="E110" s="17" t="s">
        <v>8</v>
      </c>
      <c r="F110" s="8">
        <v>694</v>
      </c>
      <c r="G110" s="8">
        <v>700</v>
      </c>
      <c r="H110" s="8">
        <v>710</v>
      </c>
      <c r="I110" s="8">
        <f t="shared" ref="I110" si="87">IF(E110="SELL", F110-G110, G110-F110)*C110</f>
        <v>8400</v>
      </c>
      <c r="J110" s="38">
        <f>(H110-G110)*C110</f>
        <v>14000</v>
      </c>
      <c r="K110" s="3">
        <f t="shared" ref="K110" si="88">SUM(I110:J110)</f>
        <v>22400</v>
      </c>
    </row>
    <row r="111" spans="1:11" s="33" customFormat="1" x14ac:dyDescent="0.25">
      <c r="A111" s="51">
        <v>43605</v>
      </c>
      <c r="B111" s="5" t="s">
        <v>118</v>
      </c>
      <c r="C111" s="19">
        <v>302</v>
      </c>
      <c r="D111" s="19"/>
      <c r="E111" s="17" t="s">
        <v>8</v>
      </c>
      <c r="F111" s="8">
        <v>2290</v>
      </c>
      <c r="G111" s="8">
        <v>2305</v>
      </c>
      <c r="H111" s="8" t="s">
        <v>21</v>
      </c>
      <c r="I111" s="8">
        <f t="shared" ref="I111" si="89">IF(E111="SELL", F111-G111, G111-F111)*C111</f>
        <v>4530</v>
      </c>
      <c r="J111" s="38">
        <v>0</v>
      </c>
      <c r="K111" s="3">
        <f t="shared" ref="K111" si="90">SUM(I111:J111)</f>
        <v>4530</v>
      </c>
    </row>
    <row r="112" spans="1:11" s="33" customFormat="1" x14ac:dyDescent="0.25">
      <c r="A112" s="51">
        <v>43602</v>
      </c>
      <c r="B112" s="5" t="s">
        <v>282</v>
      </c>
      <c r="C112" s="19">
        <v>1000</v>
      </c>
      <c r="D112" s="19"/>
      <c r="E112" s="17" t="s">
        <v>8</v>
      </c>
      <c r="F112" s="8">
        <v>737</v>
      </c>
      <c r="G112" s="8">
        <v>742</v>
      </c>
      <c r="H112" s="8" t="s">
        <v>21</v>
      </c>
      <c r="I112" s="8">
        <f t="shared" ref="I112" si="91">IF(E112="SELL", F112-G112, G112-F112)*C112</f>
        <v>5000</v>
      </c>
      <c r="J112" s="38">
        <v>0</v>
      </c>
      <c r="K112" s="3">
        <f t="shared" ref="K112" si="92">SUM(I112:J112)</f>
        <v>5000</v>
      </c>
    </row>
    <row r="113" spans="1:11" s="33" customFormat="1" x14ac:dyDescent="0.25">
      <c r="A113" s="51">
        <v>43600</v>
      </c>
      <c r="B113" s="5" t="s">
        <v>244</v>
      </c>
      <c r="C113" s="19">
        <v>1100</v>
      </c>
      <c r="D113" s="19"/>
      <c r="E113" s="17" t="s">
        <v>33</v>
      </c>
      <c r="F113" s="8">
        <v>425</v>
      </c>
      <c r="G113" s="8">
        <v>418</v>
      </c>
      <c r="H113" s="8" t="s">
        <v>21</v>
      </c>
      <c r="I113" s="8">
        <f t="shared" ref="I113" si="93">IF(E113="SELL", F113-G113, G113-F113)*C113</f>
        <v>7700</v>
      </c>
      <c r="J113" s="38">
        <v>0</v>
      </c>
      <c r="K113" s="3">
        <f t="shared" ref="K113" si="94">SUM(I113:J113)</f>
        <v>7700</v>
      </c>
    </row>
    <row r="114" spans="1:11" s="33" customFormat="1" x14ac:dyDescent="0.25">
      <c r="A114" s="51">
        <v>43598</v>
      </c>
      <c r="B114" s="5" t="s">
        <v>276</v>
      </c>
      <c r="C114" s="19">
        <v>500</v>
      </c>
      <c r="D114" s="19"/>
      <c r="E114" s="17" t="s">
        <v>33</v>
      </c>
      <c r="F114" s="8">
        <v>1265</v>
      </c>
      <c r="G114" s="8">
        <v>1252</v>
      </c>
      <c r="H114" s="8" t="s">
        <v>21</v>
      </c>
      <c r="I114" s="8">
        <f t="shared" ref="I114" si="95">IF(E114="SELL", F114-G114, G114-F114)*C114</f>
        <v>6500</v>
      </c>
      <c r="J114" s="38">
        <v>0</v>
      </c>
      <c r="K114" s="3">
        <f t="shared" ref="K114" si="96">SUM(I114:J114)</f>
        <v>6500</v>
      </c>
    </row>
    <row r="115" spans="1:11" s="33" customFormat="1" x14ac:dyDescent="0.25">
      <c r="A115" s="51">
        <v>43595</v>
      </c>
      <c r="B115" s="5" t="s">
        <v>11</v>
      </c>
      <c r="C115" s="19">
        <v>400</v>
      </c>
      <c r="D115" s="19"/>
      <c r="E115" s="17" t="s">
        <v>33</v>
      </c>
      <c r="F115" s="8">
        <v>1715</v>
      </c>
      <c r="G115" s="8">
        <v>1715</v>
      </c>
      <c r="H115" s="8" t="s">
        <v>21</v>
      </c>
      <c r="I115" s="8">
        <f t="shared" ref="I115:I117" si="97">IF(E115="SELL", F115-G115, G115-F115)*C115</f>
        <v>0</v>
      </c>
      <c r="J115" s="38">
        <v>0</v>
      </c>
      <c r="K115" s="3">
        <f t="shared" ref="K115:K117" si="98">SUM(I115:J115)</f>
        <v>0</v>
      </c>
    </row>
    <row r="116" spans="1:11" s="33" customFormat="1" x14ac:dyDescent="0.25">
      <c r="A116" s="51">
        <v>43594</v>
      </c>
      <c r="B116" s="5" t="s">
        <v>148</v>
      </c>
      <c r="C116" s="19">
        <v>500</v>
      </c>
      <c r="D116" s="19"/>
      <c r="E116" s="17" t="s">
        <v>33</v>
      </c>
      <c r="F116" s="8">
        <v>1366</v>
      </c>
      <c r="G116" s="8">
        <v>1359</v>
      </c>
      <c r="H116" s="8" t="s">
        <v>21</v>
      </c>
      <c r="I116" s="8">
        <f t="shared" si="97"/>
        <v>3500</v>
      </c>
      <c r="J116" s="38">
        <v>0</v>
      </c>
      <c r="K116" s="3">
        <f t="shared" si="98"/>
        <v>3500</v>
      </c>
    </row>
    <row r="117" spans="1:11" s="33" customFormat="1" x14ac:dyDescent="0.25">
      <c r="A117" s="51">
        <v>43592</v>
      </c>
      <c r="B117" s="5" t="s">
        <v>279</v>
      </c>
      <c r="C117" s="19">
        <v>2600</v>
      </c>
      <c r="D117" s="19"/>
      <c r="E117" s="17" t="s">
        <v>8</v>
      </c>
      <c r="F117" s="8">
        <v>366</v>
      </c>
      <c r="G117" s="8">
        <v>367.8</v>
      </c>
      <c r="H117" s="8" t="s">
        <v>21</v>
      </c>
      <c r="I117" s="8">
        <f t="shared" si="97"/>
        <v>4680.0000000000291</v>
      </c>
      <c r="J117" s="38">
        <v>0</v>
      </c>
      <c r="K117" s="3">
        <f t="shared" si="98"/>
        <v>4680.0000000000291</v>
      </c>
    </row>
    <row r="118" spans="1:11" s="33" customFormat="1" x14ac:dyDescent="0.25">
      <c r="A118" s="51">
        <v>43588</v>
      </c>
      <c r="B118" s="5" t="s">
        <v>134</v>
      </c>
      <c r="C118" s="19">
        <v>250</v>
      </c>
      <c r="D118" s="19"/>
      <c r="E118" s="17" t="s">
        <v>8</v>
      </c>
      <c r="F118" s="8">
        <v>3070</v>
      </c>
      <c r="G118" s="8">
        <v>3078</v>
      </c>
      <c r="H118" s="8" t="s">
        <v>21</v>
      </c>
      <c r="I118" s="8">
        <f t="shared" ref="I118:I119" si="99">IF(E118="SELL", F118-G118, G118-F118)*C118</f>
        <v>2000</v>
      </c>
      <c r="J118" s="38">
        <v>0</v>
      </c>
      <c r="K118" s="3">
        <f t="shared" ref="K118:K119" si="100">SUM(I118:J118)</f>
        <v>2000</v>
      </c>
    </row>
    <row r="119" spans="1:11" s="33" customFormat="1" x14ac:dyDescent="0.25">
      <c r="A119" s="51">
        <v>43587</v>
      </c>
      <c r="B119" s="5" t="s">
        <v>274</v>
      </c>
      <c r="C119" s="19">
        <v>1560</v>
      </c>
      <c r="D119" s="19"/>
      <c r="E119" s="17" t="s">
        <v>8</v>
      </c>
      <c r="F119" s="8">
        <v>521</v>
      </c>
      <c r="G119" s="8">
        <v>525</v>
      </c>
      <c r="H119" s="8" t="s">
        <v>21</v>
      </c>
      <c r="I119" s="8">
        <f t="shared" si="99"/>
        <v>6240</v>
      </c>
      <c r="J119" s="38">
        <v>0</v>
      </c>
      <c r="K119" s="3">
        <f t="shared" si="100"/>
        <v>6240</v>
      </c>
    </row>
    <row r="120" spans="1:11" s="33" customFormat="1" x14ac:dyDescent="0.25">
      <c r="A120" s="60"/>
      <c r="B120" s="61"/>
      <c r="C120" s="66"/>
      <c r="D120" s="66"/>
      <c r="E120" s="63"/>
      <c r="F120" s="64"/>
      <c r="G120" s="64"/>
      <c r="H120" s="64"/>
      <c r="I120" s="64"/>
      <c r="J120" s="67"/>
      <c r="K120" s="65"/>
    </row>
    <row r="121" spans="1:11" s="33" customFormat="1" x14ac:dyDescent="0.25">
      <c r="A121" s="51">
        <v>43585</v>
      </c>
      <c r="B121" s="5" t="s">
        <v>204</v>
      </c>
      <c r="C121" s="19">
        <v>1850</v>
      </c>
      <c r="D121" s="19"/>
      <c r="E121" s="17" t="s">
        <v>33</v>
      </c>
      <c r="F121" s="8">
        <v>318</v>
      </c>
      <c r="G121" s="8">
        <v>322</v>
      </c>
      <c r="H121" s="8" t="s">
        <v>21</v>
      </c>
      <c r="I121" s="8">
        <f t="shared" ref="I121:I126" si="101">IF(E121="SELL", F121-G121, G121-F121)*C121</f>
        <v>-7400</v>
      </c>
      <c r="J121" s="38">
        <v>0</v>
      </c>
      <c r="K121" s="3">
        <f t="shared" ref="K121" si="102">SUM(I121:J121)</f>
        <v>-7400</v>
      </c>
    </row>
    <row r="122" spans="1:11" s="33" customFormat="1" x14ac:dyDescent="0.25">
      <c r="A122" s="51">
        <v>43580</v>
      </c>
      <c r="B122" s="5" t="s">
        <v>114</v>
      </c>
      <c r="C122" s="19">
        <v>2000</v>
      </c>
      <c r="D122" s="19"/>
      <c r="E122" s="17" t="s">
        <v>33</v>
      </c>
      <c r="F122" s="8">
        <v>281</v>
      </c>
      <c r="G122" s="8">
        <v>277</v>
      </c>
      <c r="H122" s="8">
        <v>273</v>
      </c>
      <c r="I122" s="8">
        <f t="shared" si="101"/>
        <v>8000</v>
      </c>
      <c r="J122" s="38">
        <f>(G122-H122)*C122</f>
        <v>8000</v>
      </c>
      <c r="K122" s="3">
        <f t="shared" ref="K122:K124" si="103">SUM(I122:J122)</f>
        <v>16000</v>
      </c>
    </row>
    <row r="123" spans="1:11" s="33" customFormat="1" x14ac:dyDescent="0.25">
      <c r="A123" s="51">
        <v>43579</v>
      </c>
      <c r="B123" s="5" t="s">
        <v>275</v>
      </c>
      <c r="C123" s="19">
        <v>700</v>
      </c>
      <c r="D123" s="19"/>
      <c r="E123" s="17" t="s">
        <v>8</v>
      </c>
      <c r="F123" s="8">
        <v>1130</v>
      </c>
      <c r="G123" s="8">
        <v>1140</v>
      </c>
      <c r="H123" s="8" t="s">
        <v>21</v>
      </c>
      <c r="I123" s="8">
        <f t="shared" si="101"/>
        <v>7000</v>
      </c>
      <c r="J123" s="38">
        <v>0</v>
      </c>
      <c r="K123" s="3">
        <f t="shared" ref="K123" si="104">SUM(I123:J123)</f>
        <v>7000</v>
      </c>
    </row>
    <row r="124" spans="1:11" s="33" customFormat="1" x14ac:dyDescent="0.25">
      <c r="A124" s="51">
        <v>43579</v>
      </c>
      <c r="B124" s="5" t="s">
        <v>59</v>
      </c>
      <c r="C124" s="19">
        <v>1400</v>
      </c>
      <c r="D124" s="19"/>
      <c r="E124" s="17" t="s">
        <v>8</v>
      </c>
      <c r="F124" s="8">
        <v>578</v>
      </c>
      <c r="G124" s="8">
        <v>581.9</v>
      </c>
      <c r="H124" s="8" t="s">
        <v>21</v>
      </c>
      <c r="I124" s="8">
        <f t="shared" si="101"/>
        <v>5459.9999999999682</v>
      </c>
      <c r="J124" s="38">
        <v>0</v>
      </c>
      <c r="K124" s="3">
        <f t="shared" si="103"/>
        <v>5459.9999999999682</v>
      </c>
    </row>
    <row r="125" spans="1:11" s="33" customFormat="1" x14ac:dyDescent="0.25">
      <c r="A125" s="51">
        <v>43578</v>
      </c>
      <c r="B125" s="5" t="s">
        <v>148</v>
      </c>
      <c r="C125" s="19">
        <v>500</v>
      </c>
      <c r="D125" s="19"/>
      <c r="E125" s="17" t="s">
        <v>8</v>
      </c>
      <c r="F125" s="8">
        <v>1372</v>
      </c>
      <c r="G125" s="8">
        <v>1384</v>
      </c>
      <c r="H125" s="8" t="s">
        <v>21</v>
      </c>
      <c r="I125" s="8">
        <f t="shared" si="101"/>
        <v>6000</v>
      </c>
      <c r="J125" s="38">
        <v>0</v>
      </c>
      <c r="K125" s="3">
        <f t="shared" ref="K125" si="105">SUM(I125:J125)</f>
        <v>6000</v>
      </c>
    </row>
    <row r="126" spans="1:11" s="33" customFormat="1" x14ac:dyDescent="0.25">
      <c r="A126" s="51">
        <v>43577</v>
      </c>
      <c r="B126" s="5" t="s">
        <v>276</v>
      </c>
      <c r="C126" s="19">
        <v>500</v>
      </c>
      <c r="D126" s="19"/>
      <c r="E126" s="17" t="s">
        <v>33</v>
      </c>
      <c r="F126" s="8">
        <v>1450</v>
      </c>
      <c r="G126" s="8">
        <v>1435</v>
      </c>
      <c r="H126" s="8">
        <v>1420</v>
      </c>
      <c r="I126" s="8">
        <f t="shared" si="101"/>
        <v>7500</v>
      </c>
      <c r="J126" s="38">
        <f>(G126-H126)*C126</f>
        <v>7500</v>
      </c>
      <c r="K126" s="3">
        <f t="shared" ref="K126" si="106">SUM(I126:J126)</f>
        <v>15000</v>
      </c>
    </row>
    <row r="127" spans="1:11" s="33" customFormat="1" x14ac:dyDescent="0.25">
      <c r="A127" s="58">
        <v>43567</v>
      </c>
      <c r="B127" s="22" t="s">
        <v>256</v>
      </c>
      <c r="C127" s="22">
        <v>2667</v>
      </c>
      <c r="D127" s="22"/>
      <c r="E127" s="22" t="s">
        <v>8</v>
      </c>
      <c r="F127" s="23">
        <v>351.5</v>
      </c>
      <c r="G127" s="23">
        <v>355.5</v>
      </c>
      <c r="H127" s="24">
        <v>0</v>
      </c>
      <c r="I127" s="49">
        <f t="shared" ref="I127:I129" si="107">(G127-F127)*C127</f>
        <v>10668</v>
      </c>
      <c r="J127" s="38">
        <v>0</v>
      </c>
      <c r="K127" s="49">
        <f t="shared" ref="K127:K143" si="108">+J127+I127</f>
        <v>10668</v>
      </c>
    </row>
    <row r="128" spans="1:11" s="33" customFormat="1" x14ac:dyDescent="0.25">
      <c r="A128" s="58">
        <v>43567</v>
      </c>
      <c r="B128" s="22" t="s">
        <v>212</v>
      </c>
      <c r="C128" s="22">
        <v>600</v>
      </c>
      <c r="D128" s="22"/>
      <c r="E128" s="22" t="s">
        <v>8</v>
      </c>
      <c r="F128" s="23">
        <v>1720</v>
      </c>
      <c r="G128" s="23">
        <v>1725</v>
      </c>
      <c r="H128" s="24">
        <v>0</v>
      </c>
      <c r="I128" s="49">
        <f t="shared" si="107"/>
        <v>3000</v>
      </c>
      <c r="J128" s="38">
        <v>0</v>
      </c>
      <c r="K128" s="49">
        <f t="shared" si="108"/>
        <v>3000</v>
      </c>
    </row>
    <row r="129" spans="1:11" s="33" customFormat="1" x14ac:dyDescent="0.25">
      <c r="A129" s="58">
        <v>43566</v>
      </c>
      <c r="B129" s="22" t="s">
        <v>190</v>
      </c>
      <c r="C129" s="22">
        <v>1400</v>
      </c>
      <c r="D129" s="22"/>
      <c r="E129" s="22" t="s">
        <v>8</v>
      </c>
      <c r="F129" s="23">
        <v>597</v>
      </c>
      <c r="G129" s="23">
        <v>599</v>
      </c>
      <c r="H129" s="24">
        <v>0</v>
      </c>
      <c r="I129" s="49">
        <f t="shared" si="107"/>
        <v>2800</v>
      </c>
      <c r="J129" s="38">
        <v>0</v>
      </c>
      <c r="K129" s="49">
        <f t="shared" si="108"/>
        <v>2800</v>
      </c>
    </row>
    <row r="130" spans="1:11" s="33" customFormat="1" x14ac:dyDescent="0.25">
      <c r="A130" s="58">
        <v>43566</v>
      </c>
      <c r="B130" s="22" t="s">
        <v>257</v>
      </c>
      <c r="C130" s="22">
        <v>700</v>
      </c>
      <c r="D130" s="22"/>
      <c r="E130" s="29" t="s">
        <v>168</v>
      </c>
      <c r="F130" s="24">
        <v>1410</v>
      </c>
      <c r="G130" s="24">
        <v>1425</v>
      </c>
      <c r="H130" s="24">
        <v>0</v>
      </c>
      <c r="I130" s="49">
        <f>(F130-G130)*C130</f>
        <v>-10500</v>
      </c>
      <c r="J130" s="49">
        <v>0</v>
      </c>
      <c r="K130" s="28">
        <f t="shared" si="108"/>
        <v>-10500</v>
      </c>
    </row>
    <row r="131" spans="1:11" s="33" customFormat="1" x14ac:dyDescent="0.25">
      <c r="A131" s="58">
        <v>43565</v>
      </c>
      <c r="B131" s="22" t="s">
        <v>234</v>
      </c>
      <c r="C131" s="22">
        <v>500</v>
      </c>
      <c r="D131" s="22"/>
      <c r="E131" s="22" t="s">
        <v>8</v>
      </c>
      <c r="F131" s="23">
        <v>2495</v>
      </c>
      <c r="G131" s="23">
        <v>2475</v>
      </c>
      <c r="H131" s="24">
        <v>0</v>
      </c>
      <c r="I131" s="49">
        <f t="shared" ref="I131:I133" si="109">(G131-F131)*C131</f>
        <v>-10000</v>
      </c>
      <c r="J131" s="38">
        <v>0</v>
      </c>
      <c r="K131" s="28">
        <f t="shared" si="108"/>
        <v>-10000</v>
      </c>
    </row>
    <row r="132" spans="1:11" s="33" customFormat="1" x14ac:dyDescent="0.25">
      <c r="A132" s="58">
        <v>43565</v>
      </c>
      <c r="B132" s="22" t="s">
        <v>242</v>
      </c>
      <c r="C132" s="22">
        <v>12000</v>
      </c>
      <c r="D132" s="22"/>
      <c r="E132" s="22" t="s">
        <v>8</v>
      </c>
      <c r="F132" s="23">
        <v>59</v>
      </c>
      <c r="G132" s="23">
        <v>58.5</v>
      </c>
      <c r="H132" s="24">
        <v>0</v>
      </c>
      <c r="I132" s="49">
        <f t="shared" si="109"/>
        <v>-6000</v>
      </c>
      <c r="J132" s="38">
        <v>0</v>
      </c>
      <c r="K132" s="28">
        <f t="shared" si="108"/>
        <v>-6000</v>
      </c>
    </row>
    <row r="133" spans="1:11" s="33" customFormat="1" x14ac:dyDescent="0.25">
      <c r="A133" s="58">
        <v>43564</v>
      </c>
      <c r="B133" s="22" t="s">
        <v>258</v>
      </c>
      <c r="C133" s="22">
        <v>700</v>
      </c>
      <c r="D133" s="22"/>
      <c r="E133" s="22" t="s">
        <v>8</v>
      </c>
      <c r="F133" s="23">
        <v>965</v>
      </c>
      <c r="G133" s="23">
        <v>979.5</v>
      </c>
      <c r="H133" s="24">
        <v>0</v>
      </c>
      <c r="I133" s="49">
        <f t="shared" si="109"/>
        <v>10150</v>
      </c>
      <c r="J133" s="38">
        <v>0</v>
      </c>
      <c r="K133" s="49">
        <f t="shared" si="108"/>
        <v>10150</v>
      </c>
    </row>
    <row r="134" spans="1:11" s="33" customFormat="1" x14ac:dyDescent="0.25">
      <c r="A134" s="58">
        <v>43564</v>
      </c>
      <c r="B134" s="22" t="s">
        <v>259</v>
      </c>
      <c r="C134" s="22">
        <v>500</v>
      </c>
      <c r="D134" s="22"/>
      <c r="E134" s="29" t="s">
        <v>168</v>
      </c>
      <c r="F134" s="24">
        <v>2480</v>
      </c>
      <c r="G134" s="24">
        <v>2465</v>
      </c>
      <c r="H134" s="24">
        <v>0</v>
      </c>
      <c r="I134" s="49">
        <f>(F134-G134)*C134</f>
        <v>7500</v>
      </c>
      <c r="J134" s="49">
        <v>0</v>
      </c>
      <c r="K134" s="49">
        <f t="shared" si="108"/>
        <v>7500</v>
      </c>
    </row>
    <row r="135" spans="1:11" s="33" customFormat="1" x14ac:dyDescent="0.25">
      <c r="A135" s="58">
        <v>43563</v>
      </c>
      <c r="B135" s="22" t="s">
        <v>158</v>
      </c>
      <c r="C135" s="22">
        <v>1000</v>
      </c>
      <c r="D135" s="22"/>
      <c r="E135" s="22" t="s">
        <v>8</v>
      </c>
      <c r="F135" s="23">
        <v>645</v>
      </c>
      <c r="G135" s="23">
        <v>635</v>
      </c>
      <c r="H135" s="24">
        <v>0</v>
      </c>
      <c r="I135" s="49">
        <f t="shared" ref="I135:I138" si="110">(G135-F135)*C135</f>
        <v>-10000</v>
      </c>
      <c r="J135" s="38">
        <v>0</v>
      </c>
      <c r="K135" s="28">
        <f t="shared" si="108"/>
        <v>-10000</v>
      </c>
    </row>
    <row r="136" spans="1:11" s="33" customFormat="1" x14ac:dyDescent="0.25">
      <c r="A136" s="58">
        <v>43563</v>
      </c>
      <c r="B136" s="22" t="s">
        <v>138</v>
      </c>
      <c r="C136" s="22">
        <v>1200</v>
      </c>
      <c r="D136" s="22"/>
      <c r="E136" s="22" t="s">
        <v>8</v>
      </c>
      <c r="F136" s="23">
        <v>951</v>
      </c>
      <c r="G136" s="23">
        <v>953</v>
      </c>
      <c r="H136" s="24">
        <v>0</v>
      </c>
      <c r="I136" s="49">
        <f t="shared" si="110"/>
        <v>2400</v>
      </c>
      <c r="J136" s="38">
        <v>0</v>
      </c>
      <c r="K136" s="49">
        <f t="shared" si="108"/>
        <v>2400</v>
      </c>
    </row>
    <row r="137" spans="1:11" s="33" customFormat="1" x14ac:dyDescent="0.25">
      <c r="A137" s="58">
        <v>43563</v>
      </c>
      <c r="B137" s="22" t="s">
        <v>234</v>
      </c>
      <c r="C137" s="22">
        <v>500</v>
      </c>
      <c r="D137" s="22"/>
      <c r="E137" s="22" t="s">
        <v>8</v>
      </c>
      <c r="F137" s="23">
        <v>2500</v>
      </c>
      <c r="G137" s="23">
        <v>2500</v>
      </c>
      <c r="H137" s="24">
        <v>0</v>
      </c>
      <c r="I137" s="49">
        <f t="shared" si="110"/>
        <v>0</v>
      </c>
      <c r="J137" s="38">
        <v>0</v>
      </c>
      <c r="K137" s="49">
        <f t="shared" si="108"/>
        <v>0</v>
      </c>
    </row>
    <row r="138" spans="1:11" s="33" customFormat="1" x14ac:dyDescent="0.25">
      <c r="A138" s="58">
        <v>43560</v>
      </c>
      <c r="B138" s="22" t="s">
        <v>260</v>
      </c>
      <c r="C138" s="22">
        <v>600</v>
      </c>
      <c r="D138" s="22"/>
      <c r="E138" s="22" t="s">
        <v>8</v>
      </c>
      <c r="F138" s="23">
        <v>1230</v>
      </c>
      <c r="G138" s="23">
        <v>1247</v>
      </c>
      <c r="H138" s="24">
        <v>0</v>
      </c>
      <c r="I138" s="49">
        <f t="shared" si="110"/>
        <v>10200</v>
      </c>
      <c r="J138" s="38">
        <v>0</v>
      </c>
      <c r="K138" s="49">
        <f t="shared" si="108"/>
        <v>10200</v>
      </c>
    </row>
    <row r="139" spans="1:11" s="33" customFormat="1" x14ac:dyDescent="0.25">
      <c r="A139" s="58">
        <v>43559</v>
      </c>
      <c r="B139" s="22" t="s">
        <v>140</v>
      </c>
      <c r="C139" s="22">
        <v>700</v>
      </c>
      <c r="D139" s="22"/>
      <c r="E139" s="29" t="s">
        <v>168</v>
      </c>
      <c r="F139" s="24">
        <v>1125</v>
      </c>
      <c r="G139" s="24">
        <v>1125</v>
      </c>
      <c r="H139" s="24">
        <v>0</v>
      </c>
      <c r="I139" s="49">
        <f>(F139-G139)*C139</f>
        <v>0</v>
      </c>
      <c r="J139" s="49">
        <v>0</v>
      </c>
      <c r="K139" s="49">
        <f t="shared" si="108"/>
        <v>0</v>
      </c>
    </row>
    <row r="140" spans="1:11" s="33" customFormat="1" x14ac:dyDescent="0.25">
      <c r="A140" s="58">
        <v>43559</v>
      </c>
      <c r="B140" s="22" t="s">
        <v>234</v>
      </c>
      <c r="C140" s="22">
        <v>500</v>
      </c>
      <c r="D140" s="22"/>
      <c r="E140" s="22" t="s">
        <v>8</v>
      </c>
      <c r="F140" s="23">
        <v>2490</v>
      </c>
      <c r="G140" s="23">
        <v>2509</v>
      </c>
      <c r="H140" s="24">
        <v>0</v>
      </c>
      <c r="I140" s="49">
        <f t="shared" ref="I140:I141" si="111">(G140-F140)*C140</f>
        <v>9500</v>
      </c>
      <c r="J140" s="38">
        <v>0</v>
      </c>
      <c r="K140" s="49">
        <f t="shared" si="108"/>
        <v>9500</v>
      </c>
    </row>
    <row r="141" spans="1:11" s="33" customFormat="1" x14ac:dyDescent="0.25">
      <c r="A141" s="58">
        <v>43558</v>
      </c>
      <c r="B141" s="22" t="s">
        <v>257</v>
      </c>
      <c r="C141" s="22">
        <v>700</v>
      </c>
      <c r="D141" s="22"/>
      <c r="E141" s="22" t="s">
        <v>8</v>
      </c>
      <c r="F141" s="23">
        <v>1420</v>
      </c>
      <c r="G141" s="23">
        <v>1415</v>
      </c>
      <c r="H141" s="24">
        <v>0</v>
      </c>
      <c r="I141" s="49">
        <f t="shared" si="111"/>
        <v>-3500</v>
      </c>
      <c r="J141" s="38">
        <v>0</v>
      </c>
      <c r="K141" s="28">
        <f t="shared" si="108"/>
        <v>-3500</v>
      </c>
    </row>
    <row r="142" spans="1:11" s="33" customFormat="1" x14ac:dyDescent="0.25">
      <c r="A142" s="58">
        <v>43557</v>
      </c>
      <c r="B142" s="22" t="s">
        <v>234</v>
      </c>
      <c r="C142" s="22">
        <v>600</v>
      </c>
      <c r="D142" s="22"/>
      <c r="E142" s="29" t="s">
        <v>168</v>
      </c>
      <c r="F142" s="24">
        <v>1025</v>
      </c>
      <c r="G142" s="24">
        <v>1008</v>
      </c>
      <c r="H142" s="24">
        <v>0</v>
      </c>
      <c r="I142" s="49">
        <f>(F142-G142)*C142</f>
        <v>10200</v>
      </c>
      <c r="J142" s="49">
        <v>0</v>
      </c>
      <c r="K142" s="49">
        <f t="shared" si="108"/>
        <v>10200</v>
      </c>
    </row>
    <row r="143" spans="1:11" s="33" customFormat="1" x14ac:dyDescent="0.25">
      <c r="A143" s="58">
        <v>43556</v>
      </c>
      <c r="B143" s="22" t="s">
        <v>261</v>
      </c>
      <c r="C143" s="22">
        <v>8000</v>
      </c>
      <c r="D143" s="22"/>
      <c r="E143" s="22" t="s">
        <v>8</v>
      </c>
      <c r="F143" s="23">
        <v>40</v>
      </c>
      <c r="G143" s="23">
        <v>41.25</v>
      </c>
      <c r="H143" s="24">
        <v>0</v>
      </c>
      <c r="I143" s="49">
        <f t="shared" ref="I143" si="112">(G143-F143)*C143</f>
        <v>10000</v>
      </c>
      <c r="J143" s="38">
        <v>0</v>
      </c>
      <c r="K143" s="49">
        <f t="shared" si="108"/>
        <v>10000</v>
      </c>
    </row>
    <row r="144" spans="1:11" s="33" customFormat="1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57"/>
    </row>
    <row r="145" spans="1:11" s="14" customFormat="1" x14ac:dyDescent="0.25">
      <c r="A145" s="4">
        <v>43496</v>
      </c>
      <c r="B145" s="5" t="s">
        <v>112</v>
      </c>
      <c r="C145" s="19">
        <v>1500</v>
      </c>
      <c r="D145" s="19"/>
      <c r="E145" s="17" t="s">
        <v>8</v>
      </c>
      <c r="F145" s="8">
        <v>345</v>
      </c>
      <c r="G145" s="8">
        <v>340</v>
      </c>
      <c r="H145" s="8" t="s">
        <v>21</v>
      </c>
      <c r="I145" s="8">
        <f t="shared" ref="I145:I208" si="113">IF(E145="SELL", F145-G145, G145-F145)*C145</f>
        <v>-7500</v>
      </c>
      <c r="J145" s="15">
        <v>0</v>
      </c>
      <c r="K145" s="3">
        <f t="shared" ref="K145:K149" si="114">SUM(I145:J145)</f>
        <v>-7500</v>
      </c>
    </row>
    <row r="146" spans="1:11" s="14" customFormat="1" x14ac:dyDescent="0.25">
      <c r="A146" s="4">
        <v>43495</v>
      </c>
      <c r="B146" s="5" t="s">
        <v>113</v>
      </c>
      <c r="C146" s="19">
        <v>3000</v>
      </c>
      <c r="D146" s="19"/>
      <c r="E146" s="17" t="s">
        <v>8</v>
      </c>
      <c r="F146" s="8">
        <v>207</v>
      </c>
      <c r="G146" s="8">
        <v>208.5</v>
      </c>
      <c r="H146" s="8" t="s">
        <v>21</v>
      </c>
      <c r="I146" s="8">
        <f t="shared" si="113"/>
        <v>4500</v>
      </c>
      <c r="J146" s="15">
        <v>0</v>
      </c>
      <c r="K146" s="3">
        <f t="shared" si="114"/>
        <v>4500</v>
      </c>
    </row>
    <row r="147" spans="1:11" s="14" customFormat="1" x14ac:dyDescent="0.25">
      <c r="A147" s="4">
        <v>43494</v>
      </c>
      <c r="B147" s="5" t="s">
        <v>114</v>
      </c>
      <c r="C147" s="19">
        <v>2000</v>
      </c>
      <c r="D147" s="19"/>
      <c r="E147" s="17" t="s">
        <v>8</v>
      </c>
      <c r="F147" s="8">
        <v>295</v>
      </c>
      <c r="G147" s="8">
        <v>297.3</v>
      </c>
      <c r="H147" s="8" t="s">
        <v>21</v>
      </c>
      <c r="I147" s="8">
        <f t="shared" si="113"/>
        <v>4600.0000000000227</v>
      </c>
      <c r="J147" s="15">
        <v>0</v>
      </c>
      <c r="K147" s="3">
        <f t="shared" si="114"/>
        <v>4600.0000000000227</v>
      </c>
    </row>
    <row r="148" spans="1:11" s="14" customFormat="1" x14ac:dyDescent="0.25">
      <c r="A148" s="4">
        <v>43489</v>
      </c>
      <c r="B148" s="5" t="s">
        <v>63</v>
      </c>
      <c r="C148" s="19">
        <v>400</v>
      </c>
      <c r="D148" s="19"/>
      <c r="E148" s="17" t="s">
        <v>8</v>
      </c>
      <c r="F148" s="8">
        <v>1517</v>
      </c>
      <c r="G148" s="8">
        <v>1500</v>
      </c>
      <c r="H148" s="8" t="s">
        <v>21</v>
      </c>
      <c r="I148" s="8">
        <f t="shared" si="113"/>
        <v>-6800</v>
      </c>
      <c r="J148" s="15">
        <v>0</v>
      </c>
      <c r="K148" s="3">
        <f t="shared" si="114"/>
        <v>-6800</v>
      </c>
    </row>
    <row r="149" spans="1:11" s="14" customFormat="1" x14ac:dyDescent="0.25">
      <c r="A149" s="4">
        <v>43489</v>
      </c>
      <c r="B149" s="5" t="s">
        <v>115</v>
      </c>
      <c r="C149" s="19">
        <v>700</v>
      </c>
      <c r="D149" s="19"/>
      <c r="E149" s="17" t="s">
        <v>8</v>
      </c>
      <c r="F149" s="8">
        <v>1327</v>
      </c>
      <c r="G149" s="8">
        <v>1329</v>
      </c>
      <c r="H149" s="8" t="s">
        <v>21</v>
      </c>
      <c r="I149" s="8">
        <f t="shared" si="113"/>
        <v>1400</v>
      </c>
      <c r="J149" s="15">
        <v>0</v>
      </c>
      <c r="K149" s="3">
        <f t="shared" si="114"/>
        <v>1400</v>
      </c>
    </row>
    <row r="150" spans="1:11" s="14" customFormat="1" x14ac:dyDescent="0.25">
      <c r="A150" s="4">
        <v>43487</v>
      </c>
      <c r="B150" s="5" t="s">
        <v>116</v>
      </c>
      <c r="C150" s="19">
        <v>600</v>
      </c>
      <c r="D150" s="19"/>
      <c r="E150" s="17" t="s">
        <v>8</v>
      </c>
      <c r="F150" s="8">
        <v>1105</v>
      </c>
      <c r="G150" s="8">
        <v>1119</v>
      </c>
      <c r="H150" s="8">
        <v>1130</v>
      </c>
      <c r="I150" s="8">
        <f t="shared" si="113"/>
        <v>8400</v>
      </c>
      <c r="J150" s="15">
        <f>(H150-G150)*C150</f>
        <v>6600</v>
      </c>
      <c r="K150" s="3">
        <f t="shared" ref="K150" si="115">SUM(I150:J150)</f>
        <v>15000</v>
      </c>
    </row>
    <row r="151" spans="1:11" s="14" customFormat="1" x14ac:dyDescent="0.25">
      <c r="A151" s="4">
        <v>43486</v>
      </c>
      <c r="B151" s="5" t="s">
        <v>117</v>
      </c>
      <c r="C151" s="19">
        <v>600</v>
      </c>
      <c r="D151" s="19"/>
      <c r="E151" s="17" t="s">
        <v>8</v>
      </c>
      <c r="F151" s="8">
        <v>1428</v>
      </c>
      <c r="G151" s="8">
        <v>1434</v>
      </c>
      <c r="H151" s="8" t="s">
        <v>21</v>
      </c>
      <c r="I151" s="8">
        <f t="shared" si="113"/>
        <v>3600</v>
      </c>
      <c r="J151" s="15">
        <v>0</v>
      </c>
      <c r="K151" s="3">
        <f t="shared" ref="K151:K162" si="116">SUM(I151:J151)</f>
        <v>3600</v>
      </c>
    </row>
    <row r="152" spans="1:11" s="14" customFormat="1" x14ac:dyDescent="0.25">
      <c r="A152" s="4">
        <v>43483</v>
      </c>
      <c r="B152" s="5" t="s">
        <v>118</v>
      </c>
      <c r="C152" s="19">
        <v>302</v>
      </c>
      <c r="D152" s="19"/>
      <c r="E152" s="17" t="s">
        <v>33</v>
      </c>
      <c r="F152" s="8">
        <v>2315</v>
      </c>
      <c r="G152" s="8">
        <v>2285</v>
      </c>
      <c r="H152" s="8" t="s">
        <v>21</v>
      </c>
      <c r="I152" s="8">
        <f t="shared" si="113"/>
        <v>9060</v>
      </c>
      <c r="J152" s="15">
        <v>0</v>
      </c>
      <c r="K152" s="3">
        <f t="shared" si="116"/>
        <v>9060</v>
      </c>
    </row>
    <row r="153" spans="1:11" s="14" customFormat="1" x14ac:dyDescent="0.25">
      <c r="A153" s="4">
        <v>43482</v>
      </c>
      <c r="B153" s="5" t="s">
        <v>119</v>
      </c>
      <c r="C153" s="19">
        <v>700</v>
      </c>
      <c r="D153" s="19"/>
      <c r="E153" s="17" t="s">
        <v>8</v>
      </c>
      <c r="F153" s="8">
        <v>786</v>
      </c>
      <c r="G153" s="8">
        <v>786</v>
      </c>
      <c r="H153" s="8" t="s">
        <v>21</v>
      </c>
      <c r="I153" s="8">
        <f t="shared" si="113"/>
        <v>0</v>
      </c>
      <c r="J153" s="15">
        <v>0</v>
      </c>
      <c r="K153" s="3">
        <f t="shared" si="116"/>
        <v>0</v>
      </c>
    </row>
    <row r="154" spans="1:11" s="14" customFormat="1" x14ac:dyDescent="0.25">
      <c r="A154" s="4">
        <v>43481</v>
      </c>
      <c r="B154" s="5" t="s">
        <v>120</v>
      </c>
      <c r="C154" s="19">
        <v>1000</v>
      </c>
      <c r="D154" s="19"/>
      <c r="E154" s="17" t="s">
        <v>8</v>
      </c>
      <c r="F154" s="8">
        <v>539</v>
      </c>
      <c r="G154" s="8">
        <v>539</v>
      </c>
      <c r="H154" s="8" t="s">
        <v>21</v>
      </c>
      <c r="I154" s="8">
        <f t="shared" si="113"/>
        <v>0</v>
      </c>
      <c r="J154" s="15">
        <v>0</v>
      </c>
      <c r="K154" s="3">
        <f t="shared" si="116"/>
        <v>0</v>
      </c>
    </row>
    <row r="155" spans="1:11" s="14" customFormat="1" x14ac:dyDescent="0.25">
      <c r="A155" s="4">
        <v>43480</v>
      </c>
      <c r="B155" s="5" t="s">
        <v>121</v>
      </c>
      <c r="C155" s="19">
        <v>700</v>
      </c>
      <c r="D155" s="19"/>
      <c r="E155" s="17" t="s">
        <v>8</v>
      </c>
      <c r="F155" s="8">
        <v>775</v>
      </c>
      <c r="G155" s="8">
        <v>783</v>
      </c>
      <c r="H155" s="8" t="s">
        <v>21</v>
      </c>
      <c r="I155" s="8">
        <f t="shared" si="113"/>
        <v>5600</v>
      </c>
      <c r="J155" s="15">
        <v>0</v>
      </c>
      <c r="K155" s="3">
        <f t="shared" si="116"/>
        <v>5600</v>
      </c>
    </row>
    <row r="156" spans="1:11" s="14" customFormat="1" x14ac:dyDescent="0.25">
      <c r="A156" s="4">
        <v>43479</v>
      </c>
      <c r="B156" s="5" t="s">
        <v>110</v>
      </c>
      <c r="C156" s="19">
        <v>500</v>
      </c>
      <c r="D156" s="19"/>
      <c r="E156" s="17" t="s">
        <v>8</v>
      </c>
      <c r="F156" s="8">
        <v>1325</v>
      </c>
      <c r="G156" s="8">
        <v>1328</v>
      </c>
      <c r="H156" s="8" t="s">
        <v>21</v>
      </c>
      <c r="I156" s="8">
        <f t="shared" si="113"/>
        <v>1500</v>
      </c>
      <c r="J156" s="15">
        <v>0</v>
      </c>
      <c r="K156" s="3">
        <f t="shared" si="116"/>
        <v>1500</v>
      </c>
    </row>
    <row r="157" spans="1:11" s="14" customFormat="1" x14ac:dyDescent="0.25">
      <c r="A157" s="4">
        <v>43476</v>
      </c>
      <c r="B157" s="5" t="s">
        <v>9</v>
      </c>
      <c r="C157" s="19">
        <v>550</v>
      </c>
      <c r="D157" s="19"/>
      <c r="E157" s="17" t="s">
        <v>8</v>
      </c>
      <c r="F157" s="8">
        <v>678</v>
      </c>
      <c r="G157" s="8">
        <v>686.7</v>
      </c>
      <c r="H157" s="8" t="s">
        <v>21</v>
      </c>
      <c r="I157" s="8">
        <f t="shared" si="113"/>
        <v>4785.0000000000255</v>
      </c>
      <c r="J157" s="15">
        <v>0</v>
      </c>
      <c r="K157" s="3">
        <f t="shared" si="116"/>
        <v>4785.0000000000255</v>
      </c>
    </row>
    <row r="158" spans="1:11" s="14" customFormat="1" x14ac:dyDescent="0.25">
      <c r="A158" s="4">
        <v>43475</v>
      </c>
      <c r="B158" s="5" t="s">
        <v>118</v>
      </c>
      <c r="C158" s="19">
        <v>300</v>
      </c>
      <c r="D158" s="19"/>
      <c r="E158" s="17" t="s">
        <v>33</v>
      </c>
      <c r="F158" s="8">
        <v>2300</v>
      </c>
      <c r="G158" s="8">
        <v>2290</v>
      </c>
      <c r="H158" s="8" t="s">
        <v>21</v>
      </c>
      <c r="I158" s="8">
        <f t="shared" si="113"/>
        <v>3000</v>
      </c>
      <c r="J158" s="15">
        <v>0</v>
      </c>
      <c r="K158" s="3">
        <f t="shared" si="116"/>
        <v>3000</v>
      </c>
    </row>
    <row r="159" spans="1:11" s="14" customFormat="1" x14ac:dyDescent="0.25">
      <c r="A159" s="4">
        <v>43472</v>
      </c>
      <c r="B159" s="5" t="s">
        <v>122</v>
      </c>
      <c r="C159" s="19">
        <v>3000</v>
      </c>
      <c r="D159" s="19"/>
      <c r="E159" s="17" t="s">
        <v>8</v>
      </c>
      <c r="F159" s="8">
        <v>270</v>
      </c>
      <c r="G159" s="8">
        <v>268.39999999999998</v>
      </c>
      <c r="H159" s="8" t="s">
        <v>21</v>
      </c>
      <c r="I159" s="8">
        <f t="shared" si="113"/>
        <v>-4800.0000000000682</v>
      </c>
      <c r="J159" s="15">
        <v>0</v>
      </c>
      <c r="K159" s="3">
        <f t="shared" si="116"/>
        <v>-4800.0000000000682</v>
      </c>
    </row>
    <row r="160" spans="1:11" s="14" customFormat="1" x14ac:dyDescent="0.25">
      <c r="A160" s="4">
        <v>43468</v>
      </c>
      <c r="B160" s="5" t="s">
        <v>114</v>
      </c>
      <c r="C160" s="19">
        <v>2000</v>
      </c>
      <c r="D160" s="19"/>
      <c r="E160" s="17" t="s">
        <v>8</v>
      </c>
      <c r="F160" s="8">
        <v>270</v>
      </c>
      <c r="G160" s="8">
        <v>273.5</v>
      </c>
      <c r="H160" s="8" t="s">
        <v>21</v>
      </c>
      <c r="I160" s="8">
        <f t="shared" si="113"/>
        <v>7000</v>
      </c>
      <c r="J160" s="15">
        <v>0</v>
      </c>
      <c r="K160" s="3">
        <f t="shared" si="116"/>
        <v>7000</v>
      </c>
    </row>
    <row r="161" spans="1:11" s="14" customFormat="1" x14ac:dyDescent="0.25">
      <c r="A161" s="4">
        <v>43466</v>
      </c>
      <c r="B161" s="5" t="s">
        <v>123</v>
      </c>
      <c r="C161" s="19">
        <v>2000</v>
      </c>
      <c r="D161" s="19"/>
      <c r="E161" s="17" t="s">
        <v>8</v>
      </c>
      <c r="F161" s="8">
        <v>251</v>
      </c>
      <c r="G161" s="8">
        <v>254</v>
      </c>
      <c r="H161" s="8" t="s">
        <v>21</v>
      </c>
      <c r="I161" s="8">
        <f t="shared" si="113"/>
        <v>6000</v>
      </c>
      <c r="J161" s="15">
        <v>0</v>
      </c>
      <c r="K161" s="3">
        <f t="shared" si="116"/>
        <v>6000</v>
      </c>
    </row>
    <row r="162" spans="1:11" s="14" customFormat="1" x14ac:dyDescent="0.25">
      <c r="A162" s="4">
        <v>43462</v>
      </c>
      <c r="B162" s="5" t="s">
        <v>124</v>
      </c>
      <c r="C162" s="19">
        <v>250</v>
      </c>
      <c r="D162" s="19"/>
      <c r="E162" s="17" t="s">
        <v>8</v>
      </c>
      <c r="F162" s="8">
        <v>2630</v>
      </c>
      <c r="G162" s="8">
        <v>2653</v>
      </c>
      <c r="H162" s="8" t="s">
        <v>21</v>
      </c>
      <c r="I162" s="8">
        <f t="shared" si="113"/>
        <v>5750</v>
      </c>
      <c r="J162" s="15">
        <v>0</v>
      </c>
      <c r="K162" s="3">
        <f t="shared" si="116"/>
        <v>5750</v>
      </c>
    </row>
    <row r="163" spans="1:11" s="14" customFormat="1" x14ac:dyDescent="0.25">
      <c r="A163" s="4">
        <v>43461</v>
      </c>
      <c r="B163" s="5" t="s">
        <v>125</v>
      </c>
      <c r="C163" s="19">
        <v>500</v>
      </c>
      <c r="D163" s="19"/>
      <c r="E163" s="17" t="s">
        <v>8</v>
      </c>
      <c r="F163" s="8">
        <v>1052</v>
      </c>
      <c r="G163" s="8">
        <v>1070</v>
      </c>
      <c r="H163" s="8">
        <v>1080</v>
      </c>
      <c r="I163" s="8">
        <f t="shared" si="113"/>
        <v>9000</v>
      </c>
      <c r="J163" s="15">
        <f>(H163-G163)*C163</f>
        <v>5000</v>
      </c>
      <c r="K163" s="3">
        <f t="shared" ref="K163" si="117">SUM(I163:J163)</f>
        <v>14000</v>
      </c>
    </row>
    <row r="164" spans="1:11" s="14" customFormat="1" x14ac:dyDescent="0.25">
      <c r="A164" s="4">
        <v>43460</v>
      </c>
      <c r="B164" s="5" t="s">
        <v>126</v>
      </c>
      <c r="C164" s="19">
        <v>500</v>
      </c>
      <c r="D164" s="19"/>
      <c r="E164" s="17" t="s">
        <v>8</v>
      </c>
      <c r="F164" s="8">
        <v>1023</v>
      </c>
      <c r="G164" s="8">
        <v>1040</v>
      </c>
      <c r="H164" s="8">
        <v>1046</v>
      </c>
      <c r="I164" s="8">
        <f t="shared" si="113"/>
        <v>8500</v>
      </c>
      <c r="J164" s="15">
        <f>(H164-G164)*C164</f>
        <v>3000</v>
      </c>
      <c r="K164" s="3">
        <f t="shared" ref="K164" si="118">SUM(I164:J164)</f>
        <v>11500</v>
      </c>
    </row>
    <row r="165" spans="1:11" s="14" customFormat="1" x14ac:dyDescent="0.25">
      <c r="A165" s="4">
        <v>43455</v>
      </c>
      <c r="B165" s="5" t="s">
        <v>127</v>
      </c>
      <c r="C165" s="19">
        <v>700</v>
      </c>
      <c r="D165" s="19"/>
      <c r="E165" s="17" t="s">
        <v>33</v>
      </c>
      <c r="F165" s="8">
        <v>1353</v>
      </c>
      <c r="G165" s="8">
        <v>1341</v>
      </c>
      <c r="H165" s="8" t="s">
        <v>21</v>
      </c>
      <c r="I165" s="8">
        <f t="shared" si="113"/>
        <v>8400</v>
      </c>
      <c r="J165" s="15">
        <v>0</v>
      </c>
      <c r="K165" s="3">
        <f t="shared" ref="K165:K169" si="119">SUM(I165:J165)</f>
        <v>8400</v>
      </c>
    </row>
    <row r="166" spans="1:11" s="14" customFormat="1" x14ac:dyDescent="0.25">
      <c r="A166" s="4">
        <v>43454</v>
      </c>
      <c r="B166" s="5" t="s">
        <v>125</v>
      </c>
      <c r="C166" s="19">
        <v>500</v>
      </c>
      <c r="D166" s="19"/>
      <c r="E166" s="17" t="s">
        <v>8</v>
      </c>
      <c r="F166" s="8">
        <v>1942</v>
      </c>
      <c r="G166" s="8">
        <v>1958</v>
      </c>
      <c r="H166" s="8" t="s">
        <v>21</v>
      </c>
      <c r="I166" s="8">
        <f t="shared" si="113"/>
        <v>8000</v>
      </c>
      <c r="J166" s="15">
        <v>0</v>
      </c>
      <c r="K166" s="3">
        <f t="shared" si="119"/>
        <v>8000</v>
      </c>
    </row>
    <row r="167" spans="1:11" s="14" customFormat="1" x14ac:dyDescent="0.25">
      <c r="A167" s="4">
        <v>43453</v>
      </c>
      <c r="B167" s="5" t="s">
        <v>128</v>
      </c>
      <c r="C167" s="19">
        <v>1250</v>
      </c>
      <c r="D167" s="19"/>
      <c r="E167" s="17" t="s">
        <v>8</v>
      </c>
      <c r="F167" s="8">
        <v>457</v>
      </c>
      <c r="G167" s="8">
        <v>457</v>
      </c>
      <c r="H167" s="8" t="s">
        <v>21</v>
      </c>
      <c r="I167" s="8">
        <f t="shared" si="113"/>
        <v>0</v>
      </c>
      <c r="J167" s="15">
        <v>0</v>
      </c>
      <c r="K167" s="3">
        <f t="shared" si="119"/>
        <v>0</v>
      </c>
    </row>
    <row r="168" spans="1:11" s="14" customFormat="1" x14ac:dyDescent="0.25">
      <c r="A168" s="4">
        <v>43452</v>
      </c>
      <c r="B168" s="5" t="s">
        <v>115</v>
      </c>
      <c r="C168" s="19">
        <v>700</v>
      </c>
      <c r="D168" s="19"/>
      <c r="E168" s="17" t="s">
        <v>8</v>
      </c>
      <c r="F168" s="8">
        <v>1314</v>
      </c>
      <c r="G168" s="8">
        <v>1328</v>
      </c>
      <c r="H168" s="8" t="s">
        <v>21</v>
      </c>
      <c r="I168" s="8">
        <f t="shared" si="113"/>
        <v>9800</v>
      </c>
      <c r="J168" s="15">
        <v>0</v>
      </c>
      <c r="K168" s="3">
        <f t="shared" si="119"/>
        <v>9800</v>
      </c>
    </row>
    <row r="169" spans="1:11" s="14" customFormat="1" x14ac:dyDescent="0.25">
      <c r="A169" s="4">
        <v>43451</v>
      </c>
      <c r="B169" s="5" t="s">
        <v>129</v>
      </c>
      <c r="C169" s="19">
        <v>750</v>
      </c>
      <c r="D169" s="19"/>
      <c r="E169" s="17" t="s">
        <v>8</v>
      </c>
      <c r="F169" s="8">
        <v>707</v>
      </c>
      <c r="G169" s="8">
        <v>717</v>
      </c>
      <c r="H169" s="8" t="s">
        <v>21</v>
      </c>
      <c r="I169" s="8">
        <f t="shared" si="113"/>
        <v>7500</v>
      </c>
      <c r="J169" s="15">
        <v>0</v>
      </c>
      <c r="K169" s="3">
        <f t="shared" si="119"/>
        <v>7500</v>
      </c>
    </row>
    <row r="170" spans="1:11" s="14" customFormat="1" x14ac:dyDescent="0.25">
      <c r="A170" s="4">
        <v>43451</v>
      </c>
      <c r="B170" s="5" t="s">
        <v>127</v>
      </c>
      <c r="C170" s="19">
        <v>700</v>
      </c>
      <c r="D170" s="19"/>
      <c r="E170" s="17" t="s">
        <v>8</v>
      </c>
      <c r="F170" s="8">
        <v>1291</v>
      </c>
      <c r="G170" s="8">
        <v>1303</v>
      </c>
      <c r="H170" s="8">
        <v>1315</v>
      </c>
      <c r="I170" s="8">
        <f t="shared" si="113"/>
        <v>8400</v>
      </c>
      <c r="J170" s="15">
        <f>(H170-G170)*C170</f>
        <v>8400</v>
      </c>
      <c r="K170" s="3">
        <f t="shared" ref="K170" si="120">SUM(I170:J170)</f>
        <v>16800</v>
      </c>
    </row>
    <row r="171" spans="1:11" s="14" customFormat="1" x14ac:dyDescent="0.25">
      <c r="A171" s="4">
        <v>43447</v>
      </c>
      <c r="B171" s="5" t="s">
        <v>130</v>
      </c>
      <c r="C171" s="19">
        <v>500</v>
      </c>
      <c r="D171" s="19"/>
      <c r="E171" s="17" t="s">
        <v>8</v>
      </c>
      <c r="F171" s="8">
        <v>1802</v>
      </c>
      <c r="G171" s="8">
        <v>1818.95</v>
      </c>
      <c r="H171" s="8" t="s">
        <v>21</v>
      </c>
      <c r="I171" s="8">
        <f t="shared" si="113"/>
        <v>8475.0000000000218</v>
      </c>
      <c r="J171" s="15">
        <v>0</v>
      </c>
      <c r="K171" s="3">
        <f t="shared" ref="K171:K176" si="121">SUM(I171:J171)</f>
        <v>8475.0000000000218</v>
      </c>
    </row>
    <row r="172" spans="1:11" s="14" customFormat="1" x14ac:dyDescent="0.25">
      <c r="A172" s="4">
        <v>43446</v>
      </c>
      <c r="B172" s="5" t="s">
        <v>130</v>
      </c>
      <c r="C172" s="19">
        <v>500</v>
      </c>
      <c r="D172" s="19"/>
      <c r="E172" s="17" t="s">
        <v>8</v>
      </c>
      <c r="F172" s="8">
        <v>1750</v>
      </c>
      <c r="G172" s="8">
        <v>1770</v>
      </c>
      <c r="H172" s="8" t="s">
        <v>21</v>
      </c>
      <c r="I172" s="8">
        <f t="shared" si="113"/>
        <v>10000</v>
      </c>
      <c r="J172" s="15">
        <v>0</v>
      </c>
      <c r="K172" s="3">
        <f t="shared" si="121"/>
        <v>10000</v>
      </c>
    </row>
    <row r="173" spans="1:11" s="14" customFormat="1" x14ac:dyDescent="0.25">
      <c r="A173" s="4">
        <v>43445</v>
      </c>
      <c r="B173" s="5" t="s">
        <v>131</v>
      </c>
      <c r="C173" s="19">
        <v>6000</v>
      </c>
      <c r="D173" s="19"/>
      <c r="E173" s="17" t="s">
        <v>8</v>
      </c>
      <c r="F173" s="8">
        <v>103.5</v>
      </c>
      <c r="G173" s="8">
        <v>104.5</v>
      </c>
      <c r="H173" s="8" t="s">
        <v>21</v>
      </c>
      <c r="I173" s="8">
        <f t="shared" si="113"/>
        <v>6000</v>
      </c>
      <c r="J173" s="15">
        <v>0</v>
      </c>
      <c r="K173" s="3">
        <f t="shared" si="121"/>
        <v>6000</v>
      </c>
    </row>
    <row r="174" spans="1:11" s="14" customFormat="1" x14ac:dyDescent="0.25">
      <c r="A174" s="4">
        <v>43441</v>
      </c>
      <c r="B174" s="5" t="s">
        <v>115</v>
      </c>
      <c r="C174" s="19">
        <v>700</v>
      </c>
      <c r="D174" s="19"/>
      <c r="E174" s="17" t="s">
        <v>8</v>
      </c>
      <c r="F174" s="8">
        <v>1240</v>
      </c>
      <c r="G174" s="8">
        <v>1240</v>
      </c>
      <c r="H174" s="8" t="s">
        <v>21</v>
      </c>
      <c r="I174" s="8">
        <f t="shared" si="113"/>
        <v>0</v>
      </c>
      <c r="J174" s="15">
        <v>0</v>
      </c>
      <c r="K174" s="3">
        <f t="shared" si="121"/>
        <v>0</v>
      </c>
    </row>
    <row r="175" spans="1:11" s="14" customFormat="1" x14ac:dyDescent="0.25">
      <c r="A175" s="4">
        <v>43439</v>
      </c>
      <c r="B175" s="5" t="s">
        <v>132</v>
      </c>
      <c r="C175" s="19">
        <v>800</v>
      </c>
      <c r="D175" s="19"/>
      <c r="E175" s="17" t="s">
        <v>33</v>
      </c>
      <c r="F175" s="8">
        <v>905</v>
      </c>
      <c r="G175" s="8">
        <v>894</v>
      </c>
      <c r="H175" s="8" t="s">
        <v>21</v>
      </c>
      <c r="I175" s="8">
        <f t="shared" si="113"/>
        <v>8800</v>
      </c>
      <c r="J175" s="15">
        <v>0</v>
      </c>
      <c r="K175" s="3">
        <f t="shared" si="121"/>
        <v>8800</v>
      </c>
    </row>
    <row r="176" spans="1:11" s="14" customFormat="1" x14ac:dyDescent="0.25">
      <c r="A176" s="4">
        <v>43438</v>
      </c>
      <c r="B176" s="5" t="s">
        <v>133</v>
      </c>
      <c r="C176" s="19">
        <v>150</v>
      </c>
      <c r="D176" s="19"/>
      <c r="E176" s="17" t="s">
        <v>8</v>
      </c>
      <c r="F176" s="8">
        <v>3540</v>
      </c>
      <c r="G176" s="8">
        <v>3594</v>
      </c>
      <c r="H176" s="8" t="s">
        <v>21</v>
      </c>
      <c r="I176" s="8">
        <f t="shared" si="113"/>
        <v>8100</v>
      </c>
      <c r="J176" s="15">
        <v>0</v>
      </c>
      <c r="K176" s="3">
        <f t="shared" si="121"/>
        <v>8100</v>
      </c>
    </row>
    <row r="177" spans="1:11" s="14" customFormat="1" x14ac:dyDescent="0.25">
      <c r="A177" s="4">
        <v>43437</v>
      </c>
      <c r="B177" s="5" t="s">
        <v>11</v>
      </c>
      <c r="C177" s="19">
        <v>400</v>
      </c>
      <c r="D177" s="19"/>
      <c r="E177" s="17" t="s">
        <v>8</v>
      </c>
      <c r="F177" s="8">
        <v>1498</v>
      </c>
      <c r="G177" s="8">
        <v>1520</v>
      </c>
      <c r="H177" s="8">
        <v>1527</v>
      </c>
      <c r="I177" s="8">
        <f t="shared" si="113"/>
        <v>8800</v>
      </c>
      <c r="J177" s="15">
        <f>(H177-G177)*C177</f>
        <v>2800</v>
      </c>
      <c r="K177" s="3">
        <f t="shared" ref="K177" si="122">SUM(I177:J177)</f>
        <v>11600</v>
      </c>
    </row>
    <row r="178" spans="1:11" s="14" customFormat="1" x14ac:dyDescent="0.25">
      <c r="A178" s="4">
        <v>43433</v>
      </c>
      <c r="B178" s="5" t="s">
        <v>134</v>
      </c>
      <c r="C178" s="19">
        <v>250</v>
      </c>
      <c r="D178" s="19"/>
      <c r="E178" s="17" t="s">
        <v>8</v>
      </c>
      <c r="F178" s="8">
        <v>2680</v>
      </c>
      <c r="G178" s="8">
        <v>2715</v>
      </c>
      <c r="H178" s="8" t="s">
        <v>21</v>
      </c>
      <c r="I178" s="8">
        <f t="shared" si="113"/>
        <v>8750</v>
      </c>
      <c r="J178" s="8">
        <f t="shared" ref="J178" si="123">IF(E178="SELL",IF(H178="-","0",G178-H178),IF(E178="BUY",IF(H178="-","0",H178-G178)))*C178</f>
        <v>0</v>
      </c>
      <c r="K178" s="3">
        <f t="shared" ref="K178:K192" si="124">SUM(I178:J178)</f>
        <v>8750</v>
      </c>
    </row>
    <row r="179" spans="1:11" s="14" customFormat="1" x14ac:dyDescent="0.25">
      <c r="A179" s="4">
        <v>43432</v>
      </c>
      <c r="B179" s="5" t="s">
        <v>135</v>
      </c>
      <c r="C179" s="19">
        <v>4500</v>
      </c>
      <c r="D179" s="19"/>
      <c r="E179" s="17" t="s">
        <v>8</v>
      </c>
      <c r="F179" s="8">
        <v>137</v>
      </c>
      <c r="G179" s="8">
        <v>139.6</v>
      </c>
      <c r="H179" s="8" t="s">
        <v>21</v>
      </c>
      <c r="I179" s="8">
        <f t="shared" si="113"/>
        <v>11699.999999999975</v>
      </c>
      <c r="J179" s="15">
        <v>0</v>
      </c>
      <c r="K179" s="3">
        <f t="shared" si="124"/>
        <v>11699.999999999975</v>
      </c>
    </row>
    <row r="180" spans="1:11" s="14" customFormat="1" x14ac:dyDescent="0.25">
      <c r="A180" s="4">
        <v>43431</v>
      </c>
      <c r="B180" s="5" t="s">
        <v>115</v>
      </c>
      <c r="C180" s="19">
        <v>700</v>
      </c>
      <c r="D180" s="19"/>
      <c r="E180" s="17" t="s">
        <v>8</v>
      </c>
      <c r="F180" s="8">
        <v>1218</v>
      </c>
      <c r="G180" s="8">
        <v>1232</v>
      </c>
      <c r="H180" s="8" t="s">
        <v>21</v>
      </c>
      <c r="I180" s="8">
        <f t="shared" si="113"/>
        <v>9800</v>
      </c>
      <c r="J180" s="8">
        <f t="shared" ref="J180" si="125">IF(E180="SELL",IF(H180="-","0",G180-H180),IF(E180="BUY",IF(H180="-","0",H180-G180)))*C180</f>
        <v>0</v>
      </c>
      <c r="K180" s="3">
        <f t="shared" si="124"/>
        <v>9800</v>
      </c>
    </row>
    <row r="181" spans="1:11" s="14" customFormat="1" x14ac:dyDescent="0.25">
      <c r="A181" s="4">
        <v>43430</v>
      </c>
      <c r="B181" s="5" t="s">
        <v>115</v>
      </c>
      <c r="C181" s="19">
        <v>700</v>
      </c>
      <c r="D181" s="19"/>
      <c r="E181" s="17" t="s">
        <v>8</v>
      </c>
      <c r="F181" s="8">
        <v>1176</v>
      </c>
      <c r="G181" s="8">
        <v>1188</v>
      </c>
      <c r="H181" s="8">
        <v>1198</v>
      </c>
      <c r="I181" s="8">
        <f t="shared" si="113"/>
        <v>8400</v>
      </c>
      <c r="J181" s="15">
        <f>(H181-G181)*C181</f>
        <v>7000</v>
      </c>
      <c r="K181" s="3">
        <f t="shared" si="124"/>
        <v>15400</v>
      </c>
    </row>
    <row r="182" spans="1:11" s="14" customFormat="1" x14ac:dyDescent="0.25">
      <c r="A182" s="4">
        <v>43424</v>
      </c>
      <c r="B182" s="5" t="s">
        <v>68</v>
      </c>
      <c r="C182" s="19">
        <v>1250</v>
      </c>
      <c r="D182" s="19"/>
      <c r="E182" s="17" t="s">
        <v>33</v>
      </c>
      <c r="F182" s="8">
        <v>430</v>
      </c>
      <c r="G182" s="8">
        <v>425</v>
      </c>
      <c r="H182" s="8" t="s">
        <v>21</v>
      </c>
      <c r="I182" s="8">
        <f t="shared" si="113"/>
        <v>6250</v>
      </c>
      <c r="J182" s="8">
        <f t="shared" ref="J182:J188" si="126">IF(E182="SELL",IF(H182="-","0",G182-H182),IF(E182="BUY",IF(H182="-","0",H182-G182)))*C182</f>
        <v>0</v>
      </c>
      <c r="K182" s="3">
        <f t="shared" si="124"/>
        <v>6250</v>
      </c>
    </row>
    <row r="183" spans="1:11" s="14" customFormat="1" x14ac:dyDescent="0.25">
      <c r="A183" s="4">
        <v>43423</v>
      </c>
      <c r="B183" s="5" t="s">
        <v>136</v>
      </c>
      <c r="C183" s="19">
        <v>2800</v>
      </c>
      <c r="D183" s="19"/>
      <c r="E183" s="17" t="s">
        <v>8</v>
      </c>
      <c r="F183" s="8">
        <v>101.5</v>
      </c>
      <c r="G183" s="8">
        <v>102.8</v>
      </c>
      <c r="H183" s="8" t="s">
        <v>21</v>
      </c>
      <c r="I183" s="8">
        <f t="shared" si="113"/>
        <v>3639.9999999999918</v>
      </c>
      <c r="J183" s="8">
        <f t="shared" si="126"/>
        <v>0</v>
      </c>
      <c r="K183" s="3">
        <f t="shared" si="124"/>
        <v>3639.9999999999918</v>
      </c>
    </row>
    <row r="184" spans="1:11" s="14" customFormat="1" x14ac:dyDescent="0.25">
      <c r="A184" s="4">
        <v>43420</v>
      </c>
      <c r="B184" s="5" t="s">
        <v>137</v>
      </c>
      <c r="C184" s="19">
        <v>100</v>
      </c>
      <c r="D184" s="19"/>
      <c r="E184" s="17" t="s">
        <v>8</v>
      </c>
      <c r="F184" s="8">
        <v>5970</v>
      </c>
      <c r="G184" s="8">
        <v>6030</v>
      </c>
      <c r="H184" s="8" t="s">
        <v>21</v>
      </c>
      <c r="I184" s="8">
        <f t="shared" si="113"/>
        <v>6000</v>
      </c>
      <c r="J184" s="8">
        <f t="shared" si="126"/>
        <v>0</v>
      </c>
      <c r="K184" s="3">
        <f t="shared" si="124"/>
        <v>6000</v>
      </c>
    </row>
    <row r="185" spans="1:11" s="14" customFormat="1" x14ac:dyDescent="0.25">
      <c r="A185" s="4">
        <v>43418</v>
      </c>
      <c r="B185" s="5" t="s">
        <v>138</v>
      </c>
      <c r="C185" s="19">
        <v>1200</v>
      </c>
      <c r="D185" s="19"/>
      <c r="E185" s="17" t="s">
        <v>8</v>
      </c>
      <c r="F185" s="8">
        <v>760</v>
      </c>
      <c r="G185" s="8">
        <v>770</v>
      </c>
      <c r="H185" s="8" t="s">
        <v>21</v>
      </c>
      <c r="I185" s="8">
        <f t="shared" si="113"/>
        <v>12000</v>
      </c>
      <c r="J185" s="8">
        <f t="shared" si="126"/>
        <v>0</v>
      </c>
      <c r="K185" s="3">
        <f t="shared" si="124"/>
        <v>12000</v>
      </c>
    </row>
    <row r="186" spans="1:11" s="14" customFormat="1" x14ac:dyDescent="0.25">
      <c r="A186" s="4">
        <v>43416</v>
      </c>
      <c r="B186" s="5" t="s">
        <v>122</v>
      </c>
      <c r="C186" s="19">
        <v>3000</v>
      </c>
      <c r="D186" s="19"/>
      <c r="E186" s="17" t="s">
        <v>33</v>
      </c>
      <c r="F186" s="8">
        <v>261.5</v>
      </c>
      <c r="G186" s="8">
        <v>259</v>
      </c>
      <c r="H186" s="8" t="s">
        <v>21</v>
      </c>
      <c r="I186" s="8">
        <f t="shared" si="113"/>
        <v>7500</v>
      </c>
      <c r="J186" s="8">
        <f t="shared" si="126"/>
        <v>0</v>
      </c>
      <c r="K186" s="3">
        <f t="shared" si="124"/>
        <v>7500</v>
      </c>
    </row>
    <row r="187" spans="1:11" s="14" customFormat="1" x14ac:dyDescent="0.25">
      <c r="A187" s="4">
        <v>43409</v>
      </c>
      <c r="B187" s="5" t="s">
        <v>63</v>
      </c>
      <c r="C187" s="19">
        <v>400</v>
      </c>
      <c r="D187" s="19"/>
      <c r="E187" s="17" t="s">
        <v>33</v>
      </c>
      <c r="F187" s="8">
        <v>1472</v>
      </c>
      <c r="G187" s="8">
        <v>1456</v>
      </c>
      <c r="H187" s="8" t="s">
        <v>21</v>
      </c>
      <c r="I187" s="8">
        <f t="shared" si="113"/>
        <v>6400</v>
      </c>
      <c r="J187" s="8">
        <f t="shared" si="126"/>
        <v>0</v>
      </c>
      <c r="K187" s="3">
        <f t="shared" si="124"/>
        <v>6400</v>
      </c>
    </row>
    <row r="188" spans="1:11" s="14" customFormat="1" x14ac:dyDescent="0.25">
      <c r="A188" s="4">
        <v>43406</v>
      </c>
      <c r="B188" s="5" t="s">
        <v>79</v>
      </c>
      <c r="C188" s="19">
        <v>700</v>
      </c>
      <c r="D188" s="19"/>
      <c r="E188" s="17" t="s">
        <v>8</v>
      </c>
      <c r="F188" s="8">
        <v>780</v>
      </c>
      <c r="G188" s="8">
        <v>793</v>
      </c>
      <c r="H188" s="8" t="s">
        <v>21</v>
      </c>
      <c r="I188" s="8">
        <f t="shared" si="113"/>
        <v>9100</v>
      </c>
      <c r="J188" s="8">
        <f t="shared" si="126"/>
        <v>0</v>
      </c>
      <c r="K188" s="3">
        <f t="shared" si="124"/>
        <v>9100</v>
      </c>
    </row>
    <row r="189" spans="1:11" s="14" customFormat="1" x14ac:dyDescent="0.25">
      <c r="A189" s="4">
        <v>43405</v>
      </c>
      <c r="B189" s="5" t="s">
        <v>132</v>
      </c>
      <c r="C189" s="19">
        <v>800</v>
      </c>
      <c r="D189" s="19"/>
      <c r="E189" s="17" t="s">
        <v>8</v>
      </c>
      <c r="F189" s="8">
        <v>1130</v>
      </c>
      <c r="G189" s="8">
        <v>1140</v>
      </c>
      <c r="H189" s="8">
        <v>1150</v>
      </c>
      <c r="I189" s="8">
        <f t="shared" si="113"/>
        <v>8000</v>
      </c>
      <c r="J189" s="15">
        <f>(H189-G189)*C189</f>
        <v>8000</v>
      </c>
      <c r="K189" s="3">
        <f t="shared" si="124"/>
        <v>16000</v>
      </c>
    </row>
    <row r="190" spans="1:11" s="14" customFormat="1" x14ac:dyDescent="0.25">
      <c r="A190" s="4">
        <v>43404</v>
      </c>
      <c r="B190" s="5" t="s">
        <v>139</v>
      </c>
      <c r="C190" s="19">
        <v>600</v>
      </c>
      <c r="D190" s="19"/>
      <c r="E190" s="17" t="s">
        <v>8</v>
      </c>
      <c r="F190" s="8">
        <v>838</v>
      </c>
      <c r="G190" s="8">
        <v>854</v>
      </c>
      <c r="H190" s="8" t="s">
        <v>21</v>
      </c>
      <c r="I190" s="8">
        <f t="shared" si="113"/>
        <v>9600</v>
      </c>
      <c r="J190" s="15">
        <v>0</v>
      </c>
      <c r="K190" s="3">
        <f t="shared" si="124"/>
        <v>9600</v>
      </c>
    </row>
    <row r="191" spans="1:11" s="14" customFormat="1" x14ac:dyDescent="0.25">
      <c r="A191" s="4">
        <v>43403</v>
      </c>
      <c r="B191" s="5" t="s">
        <v>140</v>
      </c>
      <c r="C191" s="19">
        <v>700</v>
      </c>
      <c r="D191" s="19"/>
      <c r="E191" s="17" t="s">
        <v>8</v>
      </c>
      <c r="F191" s="8">
        <v>787</v>
      </c>
      <c r="G191" s="8">
        <v>796.5</v>
      </c>
      <c r="H191" s="8" t="s">
        <v>21</v>
      </c>
      <c r="I191" s="8">
        <f t="shared" si="113"/>
        <v>6650</v>
      </c>
      <c r="J191" s="15">
        <v>0</v>
      </c>
      <c r="K191" s="3">
        <f t="shared" si="124"/>
        <v>6650</v>
      </c>
    </row>
    <row r="192" spans="1:11" s="14" customFormat="1" x14ac:dyDescent="0.25">
      <c r="A192" s="4">
        <v>43402</v>
      </c>
      <c r="B192" s="5" t="s">
        <v>122</v>
      </c>
      <c r="C192" s="19">
        <v>3000</v>
      </c>
      <c r="D192" s="19"/>
      <c r="E192" s="17" t="s">
        <v>8</v>
      </c>
      <c r="F192" s="8">
        <v>238</v>
      </c>
      <c r="G192" s="8">
        <v>241</v>
      </c>
      <c r="H192" s="8" t="s">
        <v>21</v>
      </c>
      <c r="I192" s="8">
        <f t="shared" si="113"/>
        <v>9000</v>
      </c>
      <c r="J192" s="15">
        <v>0</v>
      </c>
      <c r="K192" s="3">
        <f t="shared" si="124"/>
        <v>9000</v>
      </c>
    </row>
    <row r="193" spans="1:11" s="14" customFormat="1" x14ac:dyDescent="0.25">
      <c r="A193" s="4">
        <v>43399</v>
      </c>
      <c r="B193" s="5" t="s">
        <v>141</v>
      </c>
      <c r="C193" s="19">
        <v>800</v>
      </c>
      <c r="D193" s="19"/>
      <c r="E193" s="17" t="s">
        <v>8</v>
      </c>
      <c r="F193" s="8">
        <v>697</v>
      </c>
      <c r="G193" s="8">
        <v>710</v>
      </c>
      <c r="H193" s="8">
        <v>730</v>
      </c>
      <c r="I193" s="8">
        <f t="shared" si="113"/>
        <v>10400</v>
      </c>
      <c r="J193" s="15">
        <f>(H193-G193)*C193</f>
        <v>16000</v>
      </c>
      <c r="K193" s="3">
        <f t="shared" ref="K193" si="127">SUM(I193:J193)</f>
        <v>26400</v>
      </c>
    </row>
    <row r="194" spans="1:11" s="14" customFormat="1" x14ac:dyDescent="0.25">
      <c r="A194" s="4">
        <v>43398</v>
      </c>
      <c r="B194" s="5" t="s">
        <v>142</v>
      </c>
      <c r="C194" s="19">
        <v>1100</v>
      </c>
      <c r="D194" s="19"/>
      <c r="E194" s="17" t="s">
        <v>8</v>
      </c>
      <c r="F194" s="8">
        <v>920</v>
      </c>
      <c r="G194" s="8">
        <v>925</v>
      </c>
      <c r="H194" s="8" t="s">
        <v>21</v>
      </c>
      <c r="I194" s="8">
        <f t="shared" si="113"/>
        <v>5500</v>
      </c>
      <c r="J194" s="8">
        <f t="shared" ref="J194:J211" si="128">IF(E194="SELL",IF(H194="-","0",G194-H194),IF(E194="BUY",IF(H194="-","0",H194-G194)))*C194</f>
        <v>0</v>
      </c>
      <c r="K194" s="3">
        <f t="shared" ref="K194:K211" si="129">SUM(I194:J194)</f>
        <v>5500</v>
      </c>
    </row>
    <row r="195" spans="1:11" s="14" customFormat="1" x14ac:dyDescent="0.25">
      <c r="A195" s="4">
        <v>43395</v>
      </c>
      <c r="B195" s="5" t="s">
        <v>11</v>
      </c>
      <c r="C195" s="19">
        <v>400</v>
      </c>
      <c r="D195" s="19"/>
      <c r="E195" s="17" t="s">
        <v>8</v>
      </c>
      <c r="F195" s="8">
        <v>1330</v>
      </c>
      <c r="G195" s="8">
        <v>1310</v>
      </c>
      <c r="H195" s="8">
        <v>1890</v>
      </c>
      <c r="I195" s="8">
        <f t="shared" si="113"/>
        <v>-8000</v>
      </c>
      <c r="J195" s="8">
        <f t="shared" si="128"/>
        <v>0</v>
      </c>
      <c r="K195" s="3">
        <f t="shared" si="129"/>
        <v>-8000</v>
      </c>
    </row>
    <row r="196" spans="1:11" s="14" customFormat="1" x14ac:dyDescent="0.25">
      <c r="A196" s="4">
        <v>43392</v>
      </c>
      <c r="B196" s="5" t="s">
        <v>118</v>
      </c>
      <c r="C196" s="19">
        <v>302</v>
      </c>
      <c r="D196" s="19"/>
      <c r="E196" s="17" t="s">
        <v>33</v>
      </c>
      <c r="F196" s="8">
        <v>1960</v>
      </c>
      <c r="G196" s="8">
        <v>1930</v>
      </c>
      <c r="H196" s="8">
        <v>1890</v>
      </c>
      <c r="I196" s="8">
        <f t="shared" si="113"/>
        <v>9060</v>
      </c>
      <c r="J196" s="8">
        <f t="shared" si="128"/>
        <v>12080</v>
      </c>
      <c r="K196" s="3">
        <f t="shared" si="129"/>
        <v>21140</v>
      </c>
    </row>
    <row r="197" spans="1:11" s="14" customFormat="1" x14ac:dyDescent="0.25">
      <c r="A197" s="4">
        <v>43390</v>
      </c>
      <c r="B197" s="5" t="s">
        <v>143</v>
      </c>
      <c r="C197" s="19">
        <v>1250</v>
      </c>
      <c r="D197" s="19"/>
      <c r="E197" s="17" t="s">
        <v>8</v>
      </c>
      <c r="F197" s="8">
        <v>548</v>
      </c>
      <c r="G197" s="8">
        <v>553</v>
      </c>
      <c r="H197" s="8" t="s">
        <v>21</v>
      </c>
      <c r="I197" s="8">
        <f t="shared" si="113"/>
        <v>6250</v>
      </c>
      <c r="J197" s="8">
        <f t="shared" si="128"/>
        <v>0</v>
      </c>
      <c r="K197" s="3">
        <f t="shared" si="129"/>
        <v>6250</v>
      </c>
    </row>
    <row r="198" spans="1:11" s="14" customFormat="1" x14ac:dyDescent="0.25">
      <c r="A198" s="4">
        <v>43386</v>
      </c>
      <c r="B198" s="5" t="s">
        <v>79</v>
      </c>
      <c r="C198" s="19">
        <v>700</v>
      </c>
      <c r="D198" s="19"/>
      <c r="E198" s="17" t="s">
        <v>8</v>
      </c>
      <c r="F198" s="8">
        <v>705</v>
      </c>
      <c r="G198" s="8">
        <v>717.5</v>
      </c>
      <c r="H198" s="8" t="s">
        <v>21</v>
      </c>
      <c r="I198" s="8">
        <f t="shared" si="113"/>
        <v>8750</v>
      </c>
      <c r="J198" s="8">
        <f t="shared" si="128"/>
        <v>0</v>
      </c>
      <c r="K198" s="3">
        <f t="shared" si="129"/>
        <v>8750</v>
      </c>
    </row>
    <row r="199" spans="1:11" s="14" customFormat="1" x14ac:dyDescent="0.25">
      <c r="A199" s="4">
        <v>43385</v>
      </c>
      <c r="B199" s="5" t="s">
        <v>9</v>
      </c>
      <c r="C199" s="19">
        <v>550</v>
      </c>
      <c r="D199" s="19"/>
      <c r="E199" s="17" t="s">
        <v>8</v>
      </c>
      <c r="F199" s="8">
        <v>895</v>
      </c>
      <c r="G199" s="8">
        <v>913</v>
      </c>
      <c r="H199" s="8" t="s">
        <v>21</v>
      </c>
      <c r="I199" s="8">
        <f t="shared" si="113"/>
        <v>9900</v>
      </c>
      <c r="J199" s="8">
        <f t="shared" si="128"/>
        <v>0</v>
      </c>
      <c r="K199" s="3">
        <f t="shared" si="129"/>
        <v>9900</v>
      </c>
    </row>
    <row r="200" spans="1:11" s="14" customFormat="1" x14ac:dyDescent="0.25">
      <c r="A200" s="4">
        <v>43383</v>
      </c>
      <c r="B200" s="5" t="s">
        <v>127</v>
      </c>
      <c r="C200" s="19">
        <v>700</v>
      </c>
      <c r="D200" s="19"/>
      <c r="E200" s="17" t="s">
        <v>8</v>
      </c>
      <c r="F200" s="8">
        <v>1295</v>
      </c>
      <c r="G200" s="8">
        <v>1283</v>
      </c>
      <c r="H200" s="8" t="s">
        <v>21</v>
      </c>
      <c r="I200" s="8">
        <f t="shared" si="113"/>
        <v>-8400</v>
      </c>
      <c r="J200" s="8">
        <f t="shared" si="128"/>
        <v>0</v>
      </c>
      <c r="K200" s="3">
        <f t="shared" si="129"/>
        <v>-8400</v>
      </c>
    </row>
    <row r="201" spans="1:11" s="14" customFormat="1" x14ac:dyDescent="0.25">
      <c r="A201" s="4">
        <v>43381</v>
      </c>
      <c r="B201" s="5" t="s">
        <v>144</v>
      </c>
      <c r="C201" s="19">
        <v>1100</v>
      </c>
      <c r="D201" s="19"/>
      <c r="E201" s="17" t="s">
        <v>33</v>
      </c>
      <c r="F201" s="8">
        <v>581</v>
      </c>
      <c r="G201" s="8">
        <v>571</v>
      </c>
      <c r="H201" s="8">
        <v>560</v>
      </c>
      <c r="I201" s="8">
        <f t="shared" si="113"/>
        <v>11000</v>
      </c>
      <c r="J201" s="8">
        <f t="shared" si="128"/>
        <v>12100</v>
      </c>
      <c r="K201" s="3">
        <f t="shared" si="129"/>
        <v>23100</v>
      </c>
    </row>
    <row r="202" spans="1:11" s="14" customFormat="1" x14ac:dyDescent="0.25">
      <c r="A202" s="4">
        <v>43378</v>
      </c>
      <c r="B202" s="5" t="s">
        <v>145</v>
      </c>
      <c r="C202" s="19">
        <v>750</v>
      </c>
      <c r="D202" s="19"/>
      <c r="E202" s="17" t="s">
        <v>33</v>
      </c>
      <c r="F202" s="8">
        <v>1232</v>
      </c>
      <c r="G202" s="8">
        <v>1220</v>
      </c>
      <c r="H202" s="8" t="s">
        <v>21</v>
      </c>
      <c r="I202" s="8">
        <f t="shared" si="113"/>
        <v>9000</v>
      </c>
      <c r="J202" s="8">
        <f t="shared" si="128"/>
        <v>0</v>
      </c>
      <c r="K202" s="3">
        <f t="shared" si="129"/>
        <v>9000</v>
      </c>
    </row>
    <row r="203" spans="1:11" s="14" customFormat="1" x14ac:dyDescent="0.25">
      <c r="A203" s="4">
        <v>43376</v>
      </c>
      <c r="B203" s="5" t="s">
        <v>146</v>
      </c>
      <c r="C203" s="19">
        <v>800</v>
      </c>
      <c r="D203" s="19"/>
      <c r="E203" s="17" t="s">
        <v>8</v>
      </c>
      <c r="F203" s="8">
        <v>1203</v>
      </c>
      <c r="G203" s="8">
        <v>1215</v>
      </c>
      <c r="H203" s="8" t="s">
        <v>21</v>
      </c>
      <c r="I203" s="8">
        <f t="shared" si="113"/>
        <v>9600</v>
      </c>
      <c r="J203" s="8">
        <f t="shared" si="128"/>
        <v>0</v>
      </c>
      <c r="K203" s="3">
        <f t="shared" si="129"/>
        <v>9600</v>
      </c>
    </row>
    <row r="204" spans="1:11" s="14" customFormat="1" x14ac:dyDescent="0.25">
      <c r="A204" s="4">
        <v>43374</v>
      </c>
      <c r="B204" s="5" t="s">
        <v>147</v>
      </c>
      <c r="C204" s="19">
        <v>1000</v>
      </c>
      <c r="D204" s="19"/>
      <c r="E204" s="17" t="s">
        <v>33</v>
      </c>
      <c r="F204" s="8">
        <v>1005</v>
      </c>
      <c r="G204" s="8">
        <v>996</v>
      </c>
      <c r="H204" s="8" t="s">
        <v>21</v>
      </c>
      <c r="I204" s="8">
        <f t="shared" si="113"/>
        <v>9000</v>
      </c>
      <c r="J204" s="8">
        <f t="shared" si="128"/>
        <v>0</v>
      </c>
      <c r="K204" s="3">
        <f t="shared" si="129"/>
        <v>9000</v>
      </c>
    </row>
    <row r="205" spans="1:11" s="14" customFormat="1" x14ac:dyDescent="0.25">
      <c r="A205" s="4">
        <v>43370</v>
      </c>
      <c r="B205" s="5" t="s">
        <v>148</v>
      </c>
      <c r="C205" s="19">
        <v>1000</v>
      </c>
      <c r="D205" s="19"/>
      <c r="E205" s="17" t="s">
        <v>8</v>
      </c>
      <c r="F205" s="8">
        <v>1252</v>
      </c>
      <c r="G205" s="8">
        <v>1254</v>
      </c>
      <c r="H205" s="8" t="s">
        <v>21</v>
      </c>
      <c r="I205" s="8">
        <f t="shared" si="113"/>
        <v>2000</v>
      </c>
      <c r="J205" s="8">
        <f t="shared" si="128"/>
        <v>0</v>
      </c>
      <c r="K205" s="3">
        <f t="shared" si="129"/>
        <v>2000</v>
      </c>
    </row>
    <row r="206" spans="1:11" s="14" customFormat="1" x14ac:dyDescent="0.25">
      <c r="A206" s="4">
        <v>43367</v>
      </c>
      <c r="B206" s="5" t="s">
        <v>149</v>
      </c>
      <c r="C206" s="19">
        <v>500</v>
      </c>
      <c r="D206" s="19"/>
      <c r="E206" s="17" t="s">
        <v>33</v>
      </c>
      <c r="F206" s="8">
        <v>1275</v>
      </c>
      <c r="G206" s="8">
        <v>1257</v>
      </c>
      <c r="H206" s="8" t="s">
        <v>21</v>
      </c>
      <c r="I206" s="8">
        <f t="shared" si="113"/>
        <v>9000</v>
      </c>
      <c r="J206" s="8">
        <f t="shared" si="128"/>
        <v>0</v>
      </c>
      <c r="K206" s="3">
        <f t="shared" si="129"/>
        <v>9000</v>
      </c>
    </row>
    <row r="207" spans="1:11" s="14" customFormat="1" x14ac:dyDescent="0.25">
      <c r="A207" s="4">
        <v>43362</v>
      </c>
      <c r="B207" s="5" t="s">
        <v>144</v>
      </c>
      <c r="C207" s="19">
        <v>1100</v>
      </c>
      <c r="D207" s="19"/>
      <c r="E207" s="17" t="s">
        <v>33</v>
      </c>
      <c r="F207" s="8">
        <v>751</v>
      </c>
      <c r="G207" s="8">
        <v>742</v>
      </c>
      <c r="H207" s="8">
        <v>730</v>
      </c>
      <c r="I207" s="8">
        <f t="shared" si="113"/>
        <v>9900</v>
      </c>
      <c r="J207" s="8">
        <f t="shared" si="128"/>
        <v>13200</v>
      </c>
      <c r="K207" s="3">
        <f t="shared" si="129"/>
        <v>23100</v>
      </c>
    </row>
    <row r="208" spans="1:11" s="14" customFormat="1" x14ac:dyDescent="0.25">
      <c r="A208" s="4">
        <v>43360</v>
      </c>
      <c r="B208" s="5" t="s">
        <v>150</v>
      </c>
      <c r="C208" s="19">
        <v>500</v>
      </c>
      <c r="D208" s="19"/>
      <c r="E208" s="17" t="s">
        <v>33</v>
      </c>
      <c r="F208" s="8">
        <v>2002</v>
      </c>
      <c r="G208" s="8">
        <v>1998</v>
      </c>
      <c r="H208" s="8" t="s">
        <v>21</v>
      </c>
      <c r="I208" s="8">
        <f t="shared" si="113"/>
        <v>2000</v>
      </c>
      <c r="J208" s="8">
        <f t="shared" si="128"/>
        <v>0</v>
      </c>
      <c r="K208" s="3">
        <f t="shared" si="129"/>
        <v>2000</v>
      </c>
    </row>
    <row r="209" spans="1:11" s="14" customFormat="1" x14ac:dyDescent="0.25">
      <c r="A209" s="4">
        <v>43357</v>
      </c>
      <c r="B209" s="5" t="s">
        <v>118</v>
      </c>
      <c r="C209" s="19">
        <v>300</v>
      </c>
      <c r="D209" s="19"/>
      <c r="E209" s="17" t="s">
        <v>8</v>
      </c>
      <c r="F209" s="8">
        <v>2950</v>
      </c>
      <c r="G209" s="8">
        <v>2975</v>
      </c>
      <c r="H209" s="8" t="s">
        <v>21</v>
      </c>
      <c r="I209" s="8">
        <f t="shared" ref="I209:I214" si="130">IF(E209="SELL", F209-G209, G209-F209)*C209</f>
        <v>7500</v>
      </c>
      <c r="J209" s="8">
        <f t="shared" si="128"/>
        <v>0</v>
      </c>
      <c r="K209" s="3">
        <f t="shared" si="129"/>
        <v>7500</v>
      </c>
    </row>
    <row r="210" spans="1:11" s="14" customFormat="1" x14ac:dyDescent="0.25">
      <c r="A210" s="4">
        <v>43353</v>
      </c>
      <c r="B210" s="5" t="s">
        <v>151</v>
      </c>
      <c r="C210" s="19">
        <v>1200</v>
      </c>
      <c r="D210" s="19"/>
      <c r="E210" s="17" t="s">
        <v>8</v>
      </c>
      <c r="F210" s="8">
        <v>512</v>
      </c>
      <c r="G210" s="8">
        <v>504</v>
      </c>
      <c r="H210" s="8" t="s">
        <v>21</v>
      </c>
      <c r="I210" s="8">
        <f t="shared" si="130"/>
        <v>-9600</v>
      </c>
      <c r="J210" s="8">
        <f t="shared" si="128"/>
        <v>0</v>
      </c>
      <c r="K210" s="3">
        <f t="shared" si="129"/>
        <v>-9600</v>
      </c>
    </row>
    <row r="211" spans="1:11" s="14" customFormat="1" x14ac:dyDescent="0.25">
      <c r="A211" s="4">
        <v>43350</v>
      </c>
      <c r="B211" s="5" t="s">
        <v>148</v>
      </c>
      <c r="C211" s="19">
        <v>1000</v>
      </c>
      <c r="D211" s="19"/>
      <c r="E211" s="17" t="s">
        <v>8</v>
      </c>
      <c r="F211" s="8">
        <v>1078</v>
      </c>
      <c r="G211" s="8">
        <v>1084</v>
      </c>
      <c r="H211" s="8" t="s">
        <v>21</v>
      </c>
      <c r="I211" s="8">
        <f t="shared" si="130"/>
        <v>6000</v>
      </c>
      <c r="J211" s="8">
        <f t="shared" si="128"/>
        <v>0</v>
      </c>
      <c r="K211" s="3">
        <f t="shared" si="129"/>
        <v>6000</v>
      </c>
    </row>
    <row r="212" spans="1:11" s="14" customFormat="1" x14ac:dyDescent="0.25">
      <c r="A212" s="4">
        <v>43349</v>
      </c>
      <c r="B212" s="5" t="s">
        <v>122</v>
      </c>
      <c r="C212" s="19">
        <v>3000</v>
      </c>
      <c r="D212" s="19"/>
      <c r="E212" s="17" t="s">
        <v>8</v>
      </c>
      <c r="F212" s="8">
        <v>258</v>
      </c>
      <c r="G212" s="8">
        <v>261.5</v>
      </c>
      <c r="H212" s="8">
        <v>265</v>
      </c>
      <c r="I212" s="8">
        <f t="shared" si="130"/>
        <v>10500</v>
      </c>
      <c r="J212" s="15">
        <f>(H212-G212)*C212</f>
        <v>10500</v>
      </c>
      <c r="K212" s="3">
        <f t="shared" ref="K212:K257" si="131">SUM(I212:J212)*5</f>
        <v>105000</v>
      </c>
    </row>
    <row r="213" spans="1:11" s="14" customFormat="1" x14ac:dyDescent="0.25">
      <c r="A213" s="4">
        <v>43348</v>
      </c>
      <c r="B213" s="5" t="s">
        <v>152</v>
      </c>
      <c r="C213" s="19">
        <v>2666</v>
      </c>
      <c r="D213" s="19"/>
      <c r="E213" s="17" t="s">
        <v>33</v>
      </c>
      <c r="F213" s="8">
        <v>268</v>
      </c>
      <c r="G213" s="8">
        <v>269.5</v>
      </c>
      <c r="H213" s="8" t="s">
        <v>21</v>
      </c>
      <c r="I213" s="8">
        <f t="shared" si="130"/>
        <v>-3999</v>
      </c>
      <c r="J213" s="8">
        <f>IF(E213="SELL",IF(H213="-","0",G213-H213),IF(E213="BUY",IF(H213="-","0",H213-G213)))*C213</f>
        <v>0</v>
      </c>
      <c r="K213" s="3">
        <f t="shared" si="131"/>
        <v>-19995</v>
      </c>
    </row>
    <row r="214" spans="1:11" s="14" customFormat="1" x14ac:dyDescent="0.25">
      <c r="A214" s="20">
        <v>43343</v>
      </c>
      <c r="B214" s="9" t="s">
        <v>153</v>
      </c>
      <c r="C214" s="9">
        <v>500</v>
      </c>
      <c r="D214" s="9"/>
      <c r="E214" s="10" t="s">
        <v>33</v>
      </c>
      <c r="F214" s="11">
        <v>2900</v>
      </c>
      <c r="G214" s="11">
        <v>2880</v>
      </c>
      <c r="H214" s="11">
        <v>2866</v>
      </c>
      <c r="I214" s="8">
        <f t="shared" si="130"/>
        <v>10000</v>
      </c>
      <c r="J214" s="16">
        <f>(G214-H214)*C214</f>
        <v>7000</v>
      </c>
      <c r="K214" s="3">
        <f t="shared" si="131"/>
        <v>85000</v>
      </c>
    </row>
    <row r="215" spans="1:11" s="14" customFormat="1" x14ac:dyDescent="0.25">
      <c r="A215" s="20">
        <v>43341</v>
      </c>
      <c r="B215" s="9" t="s">
        <v>68</v>
      </c>
      <c r="C215" s="9">
        <v>1250</v>
      </c>
      <c r="D215" s="9"/>
      <c r="E215" s="10" t="s">
        <v>8</v>
      </c>
      <c r="F215" s="11">
        <v>488</v>
      </c>
      <c r="G215" s="11">
        <v>486</v>
      </c>
      <c r="H215" s="11" t="s">
        <v>21</v>
      </c>
      <c r="I215" s="15">
        <f t="shared" ref="I215:I246" si="132">(G215-F215)*C215</f>
        <v>-2500</v>
      </c>
      <c r="J215" s="15">
        <v>0</v>
      </c>
      <c r="K215" s="3">
        <f t="shared" si="131"/>
        <v>-12500</v>
      </c>
    </row>
    <row r="216" spans="1:11" s="14" customFormat="1" x14ac:dyDescent="0.25">
      <c r="A216" s="20">
        <v>43340</v>
      </c>
      <c r="B216" s="9" t="s">
        <v>132</v>
      </c>
      <c r="C216" s="9">
        <v>800</v>
      </c>
      <c r="D216" s="9"/>
      <c r="E216" s="10" t="s">
        <v>8</v>
      </c>
      <c r="F216" s="11">
        <v>1393</v>
      </c>
      <c r="G216" s="11">
        <v>1406</v>
      </c>
      <c r="H216" s="11">
        <v>1415</v>
      </c>
      <c r="I216" s="15">
        <f t="shared" si="132"/>
        <v>10400</v>
      </c>
      <c r="J216" s="15">
        <f>(H216-G216)*C216</f>
        <v>7200</v>
      </c>
      <c r="K216" s="3">
        <f t="shared" si="131"/>
        <v>88000</v>
      </c>
    </row>
    <row r="217" spans="1:11" s="14" customFormat="1" x14ac:dyDescent="0.25">
      <c r="A217" s="20">
        <v>43339</v>
      </c>
      <c r="B217" s="9" t="s">
        <v>154</v>
      </c>
      <c r="C217" s="9">
        <v>750</v>
      </c>
      <c r="D217" s="9"/>
      <c r="E217" s="10" t="s">
        <v>8</v>
      </c>
      <c r="F217" s="11">
        <v>1090</v>
      </c>
      <c r="G217" s="11">
        <v>1088</v>
      </c>
      <c r="H217" s="11" t="s">
        <v>21</v>
      </c>
      <c r="I217" s="15">
        <f t="shared" si="132"/>
        <v>-1500</v>
      </c>
      <c r="J217" s="15">
        <v>0</v>
      </c>
      <c r="K217" s="3">
        <f t="shared" si="131"/>
        <v>-7500</v>
      </c>
    </row>
    <row r="218" spans="1:11" s="14" customFormat="1" x14ac:dyDescent="0.25">
      <c r="A218" s="20">
        <v>43336</v>
      </c>
      <c r="B218" s="9" t="s">
        <v>148</v>
      </c>
      <c r="C218" s="9">
        <v>1000</v>
      </c>
      <c r="D218" s="9"/>
      <c r="E218" s="10" t="s">
        <v>8</v>
      </c>
      <c r="F218" s="11">
        <v>1273</v>
      </c>
      <c r="G218" s="11">
        <v>1278.8</v>
      </c>
      <c r="H218" s="11" t="s">
        <v>21</v>
      </c>
      <c r="I218" s="15">
        <f t="shared" si="132"/>
        <v>5799.9999999999545</v>
      </c>
      <c r="J218" s="15">
        <v>0</v>
      </c>
      <c r="K218" s="3">
        <f t="shared" si="131"/>
        <v>28999.999999999774</v>
      </c>
    </row>
    <row r="219" spans="1:11" s="14" customFormat="1" x14ac:dyDescent="0.25">
      <c r="A219" s="20">
        <v>43335</v>
      </c>
      <c r="B219" s="9" t="s">
        <v>79</v>
      </c>
      <c r="C219" s="9">
        <v>700</v>
      </c>
      <c r="D219" s="9"/>
      <c r="E219" s="10" t="s">
        <v>8</v>
      </c>
      <c r="F219" s="11">
        <v>770</v>
      </c>
      <c r="G219" s="11">
        <v>783</v>
      </c>
      <c r="H219" s="11" t="s">
        <v>21</v>
      </c>
      <c r="I219" s="15">
        <f t="shared" si="132"/>
        <v>9100</v>
      </c>
      <c r="J219" s="15">
        <v>0</v>
      </c>
      <c r="K219" s="3">
        <f t="shared" si="131"/>
        <v>45500</v>
      </c>
    </row>
    <row r="220" spans="1:11" s="14" customFormat="1" x14ac:dyDescent="0.25">
      <c r="A220" s="20">
        <v>43333</v>
      </c>
      <c r="B220" s="9" t="s">
        <v>155</v>
      </c>
      <c r="C220" s="9">
        <v>1100</v>
      </c>
      <c r="D220" s="9"/>
      <c r="E220" s="10" t="s">
        <v>8</v>
      </c>
      <c r="F220" s="11">
        <v>567</v>
      </c>
      <c r="G220" s="11">
        <v>572.5</v>
      </c>
      <c r="H220" s="11" t="s">
        <v>21</v>
      </c>
      <c r="I220" s="15">
        <f t="shared" si="132"/>
        <v>6050</v>
      </c>
      <c r="J220" s="15">
        <v>0</v>
      </c>
      <c r="K220" s="3">
        <f t="shared" si="131"/>
        <v>30250</v>
      </c>
    </row>
    <row r="221" spans="1:11" s="14" customFormat="1" x14ac:dyDescent="0.25">
      <c r="A221" s="20">
        <v>43332</v>
      </c>
      <c r="B221" s="9" t="s">
        <v>79</v>
      </c>
      <c r="C221" s="9">
        <v>700</v>
      </c>
      <c r="D221" s="9"/>
      <c r="E221" s="10" t="s">
        <v>8</v>
      </c>
      <c r="F221" s="11">
        <v>697</v>
      </c>
      <c r="G221" s="11">
        <v>710</v>
      </c>
      <c r="H221" s="11">
        <v>716</v>
      </c>
      <c r="I221" s="15">
        <f t="shared" si="132"/>
        <v>9100</v>
      </c>
      <c r="J221" s="15">
        <f>(H221-G221)*C221</f>
        <v>4200</v>
      </c>
      <c r="K221" s="3">
        <f t="shared" si="131"/>
        <v>66500</v>
      </c>
    </row>
    <row r="222" spans="1:11" s="14" customFormat="1" x14ac:dyDescent="0.25">
      <c r="A222" s="20">
        <v>43329</v>
      </c>
      <c r="B222" s="9" t="s">
        <v>156</v>
      </c>
      <c r="C222" s="9">
        <v>1500</v>
      </c>
      <c r="D222" s="9"/>
      <c r="E222" s="10" t="s">
        <v>8</v>
      </c>
      <c r="F222" s="11">
        <v>668</v>
      </c>
      <c r="G222" s="11">
        <v>675</v>
      </c>
      <c r="H222" s="11" t="s">
        <v>21</v>
      </c>
      <c r="I222" s="15">
        <f t="shared" si="132"/>
        <v>10500</v>
      </c>
      <c r="J222" s="15">
        <v>0</v>
      </c>
      <c r="K222" s="3">
        <f t="shared" si="131"/>
        <v>52500</v>
      </c>
    </row>
    <row r="223" spans="1:11" s="14" customFormat="1" x14ac:dyDescent="0.25">
      <c r="A223" s="20">
        <v>43328</v>
      </c>
      <c r="B223" s="9" t="s">
        <v>157</v>
      </c>
      <c r="C223" s="9">
        <v>800</v>
      </c>
      <c r="D223" s="9"/>
      <c r="E223" s="10" t="s">
        <v>8</v>
      </c>
      <c r="F223" s="11">
        <v>1340</v>
      </c>
      <c r="G223" s="11">
        <v>1350</v>
      </c>
      <c r="H223" s="11" t="s">
        <v>21</v>
      </c>
      <c r="I223" s="15">
        <f t="shared" si="132"/>
        <v>8000</v>
      </c>
      <c r="J223" s="15">
        <v>0</v>
      </c>
      <c r="K223" s="3">
        <f t="shared" si="131"/>
        <v>40000</v>
      </c>
    </row>
    <row r="224" spans="1:11" s="14" customFormat="1" x14ac:dyDescent="0.25">
      <c r="A224" s="20">
        <v>43326</v>
      </c>
      <c r="B224" s="9" t="s">
        <v>132</v>
      </c>
      <c r="C224" s="9">
        <v>800</v>
      </c>
      <c r="D224" s="9"/>
      <c r="E224" s="10" t="s">
        <v>8</v>
      </c>
      <c r="F224" s="11">
        <v>1296</v>
      </c>
      <c r="G224" s="11">
        <v>1310</v>
      </c>
      <c r="H224" s="11">
        <v>1340</v>
      </c>
      <c r="I224" s="15">
        <f t="shared" si="132"/>
        <v>11200</v>
      </c>
      <c r="J224" s="15">
        <f>(H224-G224)*C224</f>
        <v>24000</v>
      </c>
      <c r="K224" s="3">
        <f t="shared" si="131"/>
        <v>176000</v>
      </c>
    </row>
    <row r="225" spans="1:11" s="14" customFormat="1" x14ac:dyDescent="0.25">
      <c r="A225" s="20">
        <v>43322</v>
      </c>
      <c r="B225" s="9" t="s">
        <v>142</v>
      </c>
      <c r="C225" s="9">
        <v>1100</v>
      </c>
      <c r="D225" s="9"/>
      <c r="E225" s="10" t="s">
        <v>8</v>
      </c>
      <c r="F225" s="11">
        <v>976</v>
      </c>
      <c r="G225" s="11">
        <v>979.8</v>
      </c>
      <c r="H225" s="11" t="s">
        <v>21</v>
      </c>
      <c r="I225" s="15">
        <f t="shared" si="132"/>
        <v>4179.99999999995</v>
      </c>
      <c r="J225" s="15">
        <v>0</v>
      </c>
      <c r="K225" s="3">
        <f t="shared" si="131"/>
        <v>20899.999999999749</v>
      </c>
    </row>
    <row r="226" spans="1:11" s="14" customFormat="1" x14ac:dyDescent="0.25">
      <c r="A226" s="20">
        <v>43321</v>
      </c>
      <c r="B226" s="9" t="s">
        <v>158</v>
      </c>
      <c r="C226" s="9">
        <v>1000</v>
      </c>
      <c r="D226" s="9"/>
      <c r="E226" s="10" t="s">
        <v>8</v>
      </c>
      <c r="F226" s="11">
        <v>824</v>
      </c>
      <c r="G226" s="11">
        <v>833</v>
      </c>
      <c r="H226" s="11" t="s">
        <v>21</v>
      </c>
      <c r="I226" s="15">
        <f t="shared" si="132"/>
        <v>9000</v>
      </c>
      <c r="J226" s="15">
        <v>0</v>
      </c>
      <c r="K226" s="3">
        <f t="shared" si="131"/>
        <v>45000</v>
      </c>
    </row>
    <row r="227" spans="1:11" s="14" customFormat="1" x14ac:dyDescent="0.25">
      <c r="A227" s="20">
        <v>43319</v>
      </c>
      <c r="B227" s="9" t="s">
        <v>130</v>
      </c>
      <c r="C227" s="9">
        <v>500</v>
      </c>
      <c r="D227" s="9"/>
      <c r="E227" s="10" t="s">
        <v>8</v>
      </c>
      <c r="F227" s="11">
        <v>1590</v>
      </c>
      <c r="G227" s="11">
        <v>1575</v>
      </c>
      <c r="H227" s="11" t="s">
        <v>21</v>
      </c>
      <c r="I227" s="15">
        <f t="shared" si="132"/>
        <v>-7500</v>
      </c>
      <c r="J227" s="15">
        <v>0</v>
      </c>
      <c r="K227" s="3">
        <f t="shared" si="131"/>
        <v>-37500</v>
      </c>
    </row>
    <row r="228" spans="1:11" s="14" customFormat="1" x14ac:dyDescent="0.25">
      <c r="A228" s="20">
        <v>43318</v>
      </c>
      <c r="B228" s="9" t="s">
        <v>148</v>
      </c>
      <c r="C228" s="9">
        <v>1000</v>
      </c>
      <c r="D228" s="9"/>
      <c r="E228" s="10" t="s">
        <v>8</v>
      </c>
      <c r="F228" s="11">
        <v>1196</v>
      </c>
      <c r="G228" s="11">
        <v>1201</v>
      </c>
      <c r="H228" s="11" t="s">
        <v>21</v>
      </c>
      <c r="I228" s="15">
        <f t="shared" si="132"/>
        <v>5000</v>
      </c>
      <c r="J228" s="15">
        <v>0</v>
      </c>
      <c r="K228" s="3">
        <f t="shared" si="131"/>
        <v>25000</v>
      </c>
    </row>
    <row r="229" spans="1:11" s="14" customFormat="1" x14ac:dyDescent="0.25">
      <c r="A229" s="20">
        <v>43315</v>
      </c>
      <c r="B229" s="9" t="s">
        <v>79</v>
      </c>
      <c r="C229" s="9">
        <v>700</v>
      </c>
      <c r="D229" s="9"/>
      <c r="E229" s="10" t="s">
        <v>8</v>
      </c>
      <c r="F229" s="11">
        <v>695</v>
      </c>
      <c r="G229" s="11">
        <v>708</v>
      </c>
      <c r="H229" s="11">
        <v>710</v>
      </c>
      <c r="I229" s="15">
        <f t="shared" si="132"/>
        <v>9100</v>
      </c>
      <c r="J229" s="15">
        <f>(H229-G229)*C229</f>
        <v>1400</v>
      </c>
      <c r="K229" s="3">
        <f t="shared" si="131"/>
        <v>52500</v>
      </c>
    </row>
    <row r="230" spans="1:11" s="14" customFormat="1" x14ac:dyDescent="0.25">
      <c r="A230" s="20">
        <v>43315</v>
      </c>
      <c r="B230" s="9" t="s">
        <v>135</v>
      </c>
      <c r="C230" s="9">
        <v>4500</v>
      </c>
      <c r="D230" s="9"/>
      <c r="E230" s="10" t="s">
        <v>8</v>
      </c>
      <c r="F230" s="11">
        <v>181.5</v>
      </c>
      <c r="G230" s="11">
        <v>179.5</v>
      </c>
      <c r="H230" s="11" t="s">
        <v>21</v>
      </c>
      <c r="I230" s="15">
        <f t="shared" si="132"/>
        <v>-9000</v>
      </c>
      <c r="J230" s="15">
        <v>0</v>
      </c>
      <c r="K230" s="3">
        <f t="shared" si="131"/>
        <v>-45000</v>
      </c>
    </row>
    <row r="231" spans="1:11" s="14" customFormat="1" x14ac:dyDescent="0.25">
      <c r="A231" s="20">
        <v>43314</v>
      </c>
      <c r="B231" s="9" t="s">
        <v>63</v>
      </c>
      <c r="C231" s="9">
        <v>800</v>
      </c>
      <c r="D231" s="9"/>
      <c r="E231" s="10" t="s">
        <v>8</v>
      </c>
      <c r="F231" s="11">
        <v>1200</v>
      </c>
      <c r="G231" s="11">
        <v>1210</v>
      </c>
      <c r="H231" s="11">
        <v>1213.9000000000001</v>
      </c>
      <c r="I231" s="15">
        <f t="shared" si="132"/>
        <v>8000</v>
      </c>
      <c r="J231" s="15">
        <f>(H231-G231)*C231</f>
        <v>3120.0000000000728</v>
      </c>
      <c r="K231" s="3">
        <f t="shared" si="131"/>
        <v>55600.000000000364</v>
      </c>
    </row>
    <row r="232" spans="1:11" s="14" customFormat="1" x14ac:dyDescent="0.25">
      <c r="A232" s="20">
        <v>43313</v>
      </c>
      <c r="B232" s="9" t="s">
        <v>159</v>
      </c>
      <c r="C232" s="9">
        <v>1200</v>
      </c>
      <c r="D232" s="9"/>
      <c r="E232" s="10" t="s">
        <v>8</v>
      </c>
      <c r="F232" s="11">
        <v>682</v>
      </c>
      <c r="G232" s="11">
        <v>683</v>
      </c>
      <c r="H232" s="11" t="s">
        <v>21</v>
      </c>
      <c r="I232" s="15">
        <f t="shared" si="132"/>
        <v>1200</v>
      </c>
      <c r="J232" s="15">
        <v>0</v>
      </c>
      <c r="K232" s="3">
        <f t="shared" si="131"/>
        <v>6000</v>
      </c>
    </row>
    <row r="233" spans="1:11" s="14" customFormat="1" x14ac:dyDescent="0.25">
      <c r="A233" s="20">
        <v>43312</v>
      </c>
      <c r="B233" s="9" t="s">
        <v>160</v>
      </c>
      <c r="C233" s="9">
        <v>4500</v>
      </c>
      <c r="D233" s="9"/>
      <c r="E233" s="10" t="s">
        <v>8</v>
      </c>
      <c r="F233" s="11">
        <v>297</v>
      </c>
      <c r="G233" s="11">
        <v>298.5</v>
      </c>
      <c r="H233" s="11" t="s">
        <v>21</v>
      </c>
      <c r="I233" s="15">
        <f t="shared" si="132"/>
        <v>6750</v>
      </c>
      <c r="J233" s="15">
        <v>0</v>
      </c>
      <c r="K233" s="3">
        <f t="shared" si="131"/>
        <v>33750</v>
      </c>
    </row>
    <row r="234" spans="1:11" s="14" customFormat="1" x14ac:dyDescent="0.25">
      <c r="A234" s="20">
        <v>43311</v>
      </c>
      <c r="B234" s="9" t="s">
        <v>80</v>
      </c>
      <c r="C234" s="9">
        <v>800</v>
      </c>
      <c r="D234" s="9"/>
      <c r="E234" s="10" t="s">
        <v>8</v>
      </c>
      <c r="F234" s="11">
        <v>564</v>
      </c>
      <c r="G234" s="11">
        <v>566</v>
      </c>
      <c r="H234" s="11" t="s">
        <v>21</v>
      </c>
      <c r="I234" s="15">
        <f t="shared" si="132"/>
        <v>1600</v>
      </c>
      <c r="J234" s="15">
        <v>0</v>
      </c>
      <c r="K234" s="3">
        <f t="shared" si="131"/>
        <v>8000</v>
      </c>
    </row>
    <row r="235" spans="1:11" s="14" customFormat="1" x14ac:dyDescent="0.25">
      <c r="A235" s="20">
        <v>43307</v>
      </c>
      <c r="B235" s="9" t="s">
        <v>68</v>
      </c>
      <c r="C235" s="9">
        <v>1250</v>
      </c>
      <c r="D235" s="9"/>
      <c r="E235" s="10" t="s">
        <v>8</v>
      </c>
      <c r="F235" s="11">
        <v>512</v>
      </c>
      <c r="G235" s="11">
        <v>518</v>
      </c>
      <c r="H235" s="11" t="s">
        <v>21</v>
      </c>
      <c r="I235" s="15">
        <f t="shared" si="132"/>
        <v>7500</v>
      </c>
      <c r="J235" s="15">
        <v>0</v>
      </c>
      <c r="K235" s="3">
        <f t="shared" si="131"/>
        <v>37500</v>
      </c>
    </row>
    <row r="236" spans="1:11" s="14" customFormat="1" x14ac:dyDescent="0.25">
      <c r="A236" s="20">
        <v>43306</v>
      </c>
      <c r="B236" s="9" t="s">
        <v>121</v>
      </c>
      <c r="C236" s="9">
        <v>700</v>
      </c>
      <c r="D236" s="9"/>
      <c r="E236" s="10" t="s">
        <v>8</v>
      </c>
      <c r="F236" s="11">
        <v>816</v>
      </c>
      <c r="G236" s="11">
        <v>830</v>
      </c>
      <c r="H236" s="11">
        <v>845</v>
      </c>
      <c r="I236" s="15">
        <f t="shared" si="132"/>
        <v>9800</v>
      </c>
      <c r="J236" s="15">
        <f>(H236-G236)*C236</f>
        <v>10500</v>
      </c>
      <c r="K236" s="3">
        <f t="shared" si="131"/>
        <v>101500</v>
      </c>
    </row>
    <row r="237" spans="1:11" s="14" customFormat="1" x14ac:dyDescent="0.25">
      <c r="A237" s="20">
        <v>43306</v>
      </c>
      <c r="B237" s="9" t="s">
        <v>152</v>
      </c>
      <c r="C237" s="9">
        <v>2750</v>
      </c>
      <c r="D237" s="9"/>
      <c r="E237" s="10" t="s">
        <v>8</v>
      </c>
      <c r="F237" s="11">
        <v>292</v>
      </c>
      <c r="G237" s="11">
        <v>294</v>
      </c>
      <c r="H237" s="11">
        <v>296.85000000000002</v>
      </c>
      <c r="I237" s="15">
        <f t="shared" si="132"/>
        <v>5500</v>
      </c>
      <c r="J237" s="15">
        <f>(H237-G237)*C237</f>
        <v>7837.5000000000628</v>
      </c>
      <c r="K237" s="3">
        <f t="shared" si="131"/>
        <v>66687.500000000306</v>
      </c>
    </row>
    <row r="238" spans="1:11" s="14" customFormat="1" x14ac:dyDescent="0.25">
      <c r="A238" s="20">
        <v>43305</v>
      </c>
      <c r="B238" s="9" t="s">
        <v>161</v>
      </c>
      <c r="C238" s="9">
        <v>550</v>
      </c>
      <c r="D238" s="9"/>
      <c r="E238" s="10" t="s">
        <v>8</v>
      </c>
      <c r="F238" s="11">
        <v>923</v>
      </c>
      <c r="G238" s="11">
        <v>926</v>
      </c>
      <c r="H238" s="11" t="s">
        <v>21</v>
      </c>
      <c r="I238" s="15">
        <f t="shared" si="132"/>
        <v>1650</v>
      </c>
      <c r="J238" s="15">
        <v>0</v>
      </c>
      <c r="K238" s="3">
        <f t="shared" si="131"/>
        <v>8250</v>
      </c>
    </row>
    <row r="239" spans="1:11" s="14" customFormat="1" x14ac:dyDescent="0.25">
      <c r="A239" s="20">
        <v>43304</v>
      </c>
      <c r="B239" s="9" t="s">
        <v>162</v>
      </c>
      <c r="C239" s="9">
        <v>200</v>
      </c>
      <c r="D239" s="9"/>
      <c r="E239" s="10" t="s">
        <v>8</v>
      </c>
      <c r="F239" s="11">
        <v>3945</v>
      </c>
      <c r="G239" s="11">
        <v>3995</v>
      </c>
      <c r="H239" s="11">
        <v>4031</v>
      </c>
      <c r="I239" s="15">
        <f t="shared" si="132"/>
        <v>10000</v>
      </c>
      <c r="J239" s="15">
        <f>(H239-G239)*C239</f>
        <v>7200</v>
      </c>
      <c r="K239" s="3">
        <f t="shared" si="131"/>
        <v>86000</v>
      </c>
    </row>
    <row r="240" spans="1:11" s="14" customFormat="1" x14ac:dyDescent="0.25">
      <c r="A240" s="20">
        <v>43301</v>
      </c>
      <c r="B240" s="9" t="s">
        <v>148</v>
      </c>
      <c r="C240" s="9">
        <v>1000</v>
      </c>
      <c r="D240" s="9"/>
      <c r="E240" s="10" t="s">
        <v>8</v>
      </c>
      <c r="F240" s="11">
        <v>1025</v>
      </c>
      <c r="G240" s="11">
        <v>1033</v>
      </c>
      <c r="H240" s="11">
        <v>1039.95</v>
      </c>
      <c r="I240" s="16">
        <f t="shared" si="132"/>
        <v>8000</v>
      </c>
      <c r="J240" s="16">
        <f>(H240-G240)*C240</f>
        <v>6950.0000000000455</v>
      </c>
      <c r="K240" s="3">
        <f t="shared" si="131"/>
        <v>74750.000000000233</v>
      </c>
    </row>
    <row r="241" spans="1:11" s="14" customFormat="1" x14ac:dyDescent="0.25">
      <c r="A241" s="20">
        <v>43300</v>
      </c>
      <c r="B241" s="9" t="s">
        <v>163</v>
      </c>
      <c r="C241" s="9">
        <v>750</v>
      </c>
      <c r="D241" s="9"/>
      <c r="E241" s="10" t="s">
        <v>8</v>
      </c>
      <c r="F241" s="11">
        <v>865</v>
      </c>
      <c r="G241" s="11">
        <v>870</v>
      </c>
      <c r="H241" s="11" t="s">
        <v>21</v>
      </c>
      <c r="I241" s="16">
        <f t="shared" si="132"/>
        <v>3750</v>
      </c>
      <c r="J241" s="16">
        <v>0</v>
      </c>
      <c r="K241" s="3">
        <f t="shared" si="131"/>
        <v>18750</v>
      </c>
    </row>
    <row r="242" spans="1:11" s="14" customFormat="1" x14ac:dyDescent="0.25">
      <c r="A242" s="20">
        <v>43299</v>
      </c>
      <c r="B242" s="9" t="s">
        <v>164</v>
      </c>
      <c r="C242" s="9">
        <v>3750</v>
      </c>
      <c r="D242" s="9"/>
      <c r="E242" s="10" t="s">
        <v>8</v>
      </c>
      <c r="F242" s="11">
        <v>162.80000000000001</v>
      </c>
      <c r="G242" s="11">
        <v>160.69999999999999</v>
      </c>
      <c r="H242" s="11" t="s">
        <v>21</v>
      </c>
      <c r="I242" s="16">
        <f t="shared" si="132"/>
        <v>-7875.0000000000855</v>
      </c>
      <c r="J242" s="16">
        <v>0</v>
      </c>
      <c r="K242" s="3">
        <f t="shared" si="131"/>
        <v>-39375.000000000429</v>
      </c>
    </row>
    <row r="243" spans="1:11" s="14" customFormat="1" x14ac:dyDescent="0.25">
      <c r="A243" s="20">
        <v>43298</v>
      </c>
      <c r="B243" s="9" t="s">
        <v>165</v>
      </c>
      <c r="C243" s="9">
        <v>4000</v>
      </c>
      <c r="D243" s="9"/>
      <c r="E243" s="10" t="s">
        <v>8</v>
      </c>
      <c r="F243" s="11">
        <v>267</v>
      </c>
      <c r="G243" s="11">
        <v>268.89999999999998</v>
      </c>
      <c r="H243" s="11" t="s">
        <v>21</v>
      </c>
      <c r="I243" s="16">
        <f t="shared" si="132"/>
        <v>7599.9999999999091</v>
      </c>
      <c r="J243" s="16">
        <v>0</v>
      </c>
      <c r="K243" s="3">
        <f t="shared" si="131"/>
        <v>37999.999999999549</v>
      </c>
    </row>
    <row r="244" spans="1:11" s="14" customFormat="1" x14ac:dyDescent="0.25">
      <c r="A244" s="20">
        <v>43297</v>
      </c>
      <c r="B244" s="9" t="s">
        <v>139</v>
      </c>
      <c r="C244" s="9">
        <v>1200</v>
      </c>
      <c r="D244" s="9"/>
      <c r="E244" s="10" t="s">
        <v>8</v>
      </c>
      <c r="F244" s="11">
        <v>1076</v>
      </c>
      <c r="G244" s="11">
        <v>1083</v>
      </c>
      <c r="H244" s="11">
        <v>1089</v>
      </c>
      <c r="I244" s="16">
        <f t="shared" si="132"/>
        <v>8400</v>
      </c>
      <c r="J244" s="16">
        <f>(H244-G244)*C244</f>
        <v>7200</v>
      </c>
      <c r="K244" s="3">
        <f t="shared" si="131"/>
        <v>78000</v>
      </c>
    </row>
    <row r="245" spans="1:11" s="14" customFormat="1" x14ac:dyDescent="0.25">
      <c r="A245" s="20">
        <v>43294</v>
      </c>
      <c r="B245" s="9" t="s">
        <v>166</v>
      </c>
      <c r="C245" s="9">
        <v>800</v>
      </c>
      <c r="D245" s="9"/>
      <c r="E245" s="10" t="s">
        <v>8</v>
      </c>
      <c r="F245" s="11">
        <v>1410</v>
      </c>
      <c r="G245" s="11">
        <v>1408</v>
      </c>
      <c r="H245" s="11">
        <v>0</v>
      </c>
      <c r="I245" s="16">
        <f t="shared" si="132"/>
        <v>-1600</v>
      </c>
      <c r="J245" s="16">
        <v>0</v>
      </c>
      <c r="K245" s="3">
        <f t="shared" si="131"/>
        <v>-8000</v>
      </c>
    </row>
    <row r="246" spans="1:11" s="14" customFormat="1" x14ac:dyDescent="0.25">
      <c r="A246" s="20">
        <v>43293</v>
      </c>
      <c r="B246" s="9" t="s">
        <v>167</v>
      </c>
      <c r="C246" s="9">
        <v>125</v>
      </c>
      <c r="D246" s="9"/>
      <c r="E246" s="10" t="s">
        <v>8</v>
      </c>
      <c r="F246" s="11">
        <v>6280</v>
      </c>
      <c r="G246" s="11">
        <v>6280</v>
      </c>
      <c r="H246" s="11">
        <v>0</v>
      </c>
      <c r="I246" s="16">
        <f t="shared" si="132"/>
        <v>0</v>
      </c>
      <c r="J246" s="16">
        <v>0</v>
      </c>
      <c r="K246" s="3">
        <f t="shared" si="131"/>
        <v>0</v>
      </c>
    </row>
    <row r="247" spans="1:11" s="14" customFormat="1" x14ac:dyDescent="0.25">
      <c r="A247" s="20">
        <v>43292</v>
      </c>
      <c r="B247" s="9" t="s">
        <v>160</v>
      </c>
      <c r="C247" s="9">
        <v>4500</v>
      </c>
      <c r="D247" s="9"/>
      <c r="E247" s="10" t="s">
        <v>8</v>
      </c>
      <c r="F247" s="11">
        <v>289.5</v>
      </c>
      <c r="G247" s="11">
        <v>292</v>
      </c>
      <c r="H247" s="11">
        <v>0</v>
      </c>
      <c r="I247" s="16">
        <f>(G247-F247)*C247</f>
        <v>11250</v>
      </c>
      <c r="J247" s="16">
        <v>0</v>
      </c>
      <c r="K247" s="3">
        <f t="shared" si="131"/>
        <v>56250</v>
      </c>
    </row>
    <row r="248" spans="1:11" s="14" customFormat="1" x14ac:dyDescent="0.25">
      <c r="A248" s="20">
        <v>43291</v>
      </c>
      <c r="B248" s="9" t="s">
        <v>132</v>
      </c>
      <c r="C248" s="9">
        <v>800</v>
      </c>
      <c r="D248" s="9"/>
      <c r="E248" s="10" t="s">
        <v>8</v>
      </c>
      <c r="F248" s="11">
        <v>1245</v>
      </c>
      <c r="G248" s="11">
        <v>1252.5</v>
      </c>
      <c r="H248" s="11">
        <v>0</v>
      </c>
      <c r="I248" s="16">
        <f>(G248-F248)*C248</f>
        <v>6000</v>
      </c>
      <c r="J248" s="16">
        <v>0</v>
      </c>
      <c r="K248" s="3">
        <f t="shared" si="131"/>
        <v>30000</v>
      </c>
    </row>
    <row r="249" spans="1:11" s="14" customFormat="1" x14ac:dyDescent="0.25">
      <c r="A249" s="20">
        <v>43287</v>
      </c>
      <c r="B249" s="9" t="s">
        <v>132</v>
      </c>
      <c r="C249" s="9">
        <v>800</v>
      </c>
      <c r="D249" s="9"/>
      <c r="E249" s="10" t="s">
        <v>8</v>
      </c>
      <c r="F249" s="11">
        <v>1220</v>
      </c>
      <c r="G249" s="11">
        <v>1228</v>
      </c>
      <c r="H249" s="11">
        <v>0</v>
      </c>
      <c r="I249" s="16">
        <f>(G249-F249)*C249</f>
        <v>6400</v>
      </c>
      <c r="J249" s="16">
        <v>0</v>
      </c>
      <c r="K249" s="3">
        <f t="shared" si="131"/>
        <v>32000</v>
      </c>
    </row>
    <row r="250" spans="1:11" s="14" customFormat="1" x14ac:dyDescent="0.25">
      <c r="A250" s="20">
        <v>43286</v>
      </c>
      <c r="B250" s="9" t="s">
        <v>9</v>
      </c>
      <c r="C250" s="9">
        <v>550</v>
      </c>
      <c r="D250" s="9"/>
      <c r="E250" s="10" t="s">
        <v>8</v>
      </c>
      <c r="F250" s="11">
        <v>912</v>
      </c>
      <c r="G250" s="11">
        <v>922</v>
      </c>
      <c r="H250" s="11">
        <v>0</v>
      </c>
      <c r="I250" s="16">
        <f>(G250-F250)*C250</f>
        <v>5500</v>
      </c>
      <c r="J250" s="16">
        <v>0</v>
      </c>
      <c r="K250" s="3">
        <f t="shared" si="131"/>
        <v>27500</v>
      </c>
    </row>
    <row r="251" spans="1:11" s="14" customFormat="1" x14ac:dyDescent="0.25">
      <c r="A251" s="20">
        <v>43285</v>
      </c>
      <c r="B251" s="9" t="s">
        <v>149</v>
      </c>
      <c r="C251" s="9">
        <v>500</v>
      </c>
      <c r="D251" s="9"/>
      <c r="E251" s="10" t="s">
        <v>168</v>
      </c>
      <c r="F251" s="11">
        <v>1505</v>
      </c>
      <c r="G251" s="11">
        <v>1493</v>
      </c>
      <c r="H251" s="11">
        <v>0</v>
      </c>
      <c r="I251" s="16">
        <f>(F251-G251)*C251</f>
        <v>6000</v>
      </c>
      <c r="J251" s="16">
        <v>0</v>
      </c>
      <c r="K251" s="3">
        <f t="shared" si="131"/>
        <v>30000</v>
      </c>
    </row>
    <row r="252" spans="1:11" s="14" customFormat="1" x14ac:dyDescent="0.25">
      <c r="A252" s="20">
        <v>43285</v>
      </c>
      <c r="B252" s="9" t="s">
        <v>139</v>
      </c>
      <c r="C252" s="9">
        <v>1200</v>
      </c>
      <c r="D252" s="9"/>
      <c r="E252" s="10" t="s">
        <v>8</v>
      </c>
      <c r="F252" s="11">
        <v>1006</v>
      </c>
      <c r="G252" s="11">
        <v>1013</v>
      </c>
      <c r="H252" s="11">
        <v>0</v>
      </c>
      <c r="I252" s="16">
        <f>(G252-F252)*C252</f>
        <v>8400</v>
      </c>
      <c r="J252" s="16">
        <v>0</v>
      </c>
      <c r="K252" s="3">
        <f t="shared" si="131"/>
        <v>42000</v>
      </c>
    </row>
    <row r="253" spans="1:11" s="14" customFormat="1" x14ac:dyDescent="0.25">
      <c r="A253" s="20">
        <v>43285</v>
      </c>
      <c r="B253" s="9" t="s">
        <v>142</v>
      </c>
      <c r="C253" s="9">
        <v>1100</v>
      </c>
      <c r="D253" s="9"/>
      <c r="E253" s="10" t="s">
        <v>168</v>
      </c>
      <c r="F253" s="11">
        <v>835</v>
      </c>
      <c r="G253" s="11">
        <v>829</v>
      </c>
      <c r="H253" s="11">
        <v>0</v>
      </c>
      <c r="I253" s="16">
        <f>(F253-G253)*C253</f>
        <v>6600</v>
      </c>
      <c r="J253" s="16">
        <v>0</v>
      </c>
      <c r="K253" s="3">
        <f t="shared" si="131"/>
        <v>33000</v>
      </c>
    </row>
    <row r="254" spans="1:11" s="14" customFormat="1" x14ac:dyDescent="0.25">
      <c r="A254" s="20">
        <v>43284</v>
      </c>
      <c r="B254" s="9" t="s">
        <v>63</v>
      </c>
      <c r="C254" s="9">
        <v>800</v>
      </c>
      <c r="D254" s="9"/>
      <c r="E254" s="10" t="s">
        <v>8</v>
      </c>
      <c r="F254" s="11">
        <v>1092</v>
      </c>
      <c r="G254" s="11">
        <v>1098</v>
      </c>
      <c r="H254" s="11">
        <v>0</v>
      </c>
      <c r="I254" s="16">
        <f>(G254-F254)*C254</f>
        <v>4800</v>
      </c>
      <c r="J254" s="16">
        <v>0</v>
      </c>
      <c r="K254" s="3">
        <f t="shared" si="131"/>
        <v>24000</v>
      </c>
    </row>
    <row r="255" spans="1:11" s="14" customFormat="1" x14ac:dyDescent="0.25">
      <c r="A255" s="20">
        <v>43284</v>
      </c>
      <c r="B255" s="9" t="s">
        <v>142</v>
      </c>
      <c r="C255" s="9">
        <v>1100</v>
      </c>
      <c r="D255" s="9"/>
      <c r="E255" s="10" t="s">
        <v>8</v>
      </c>
      <c r="F255" s="11">
        <v>848</v>
      </c>
      <c r="G255" s="11">
        <v>842</v>
      </c>
      <c r="H255" s="11">
        <v>0</v>
      </c>
      <c r="I255" s="16">
        <f>(G255-F255)*C255</f>
        <v>-6600</v>
      </c>
      <c r="J255" s="16">
        <v>0</v>
      </c>
      <c r="K255" s="3">
        <f t="shared" si="131"/>
        <v>-33000</v>
      </c>
    </row>
    <row r="256" spans="1:11" s="14" customFormat="1" x14ac:dyDescent="0.25">
      <c r="A256" s="21">
        <v>43284</v>
      </c>
      <c r="B256" s="22" t="s">
        <v>149</v>
      </c>
      <c r="C256" s="22">
        <v>500</v>
      </c>
      <c r="D256" s="22"/>
      <c r="E256" s="22" t="s">
        <v>8</v>
      </c>
      <c r="F256" s="23">
        <v>1510</v>
      </c>
      <c r="G256" s="23">
        <v>1522</v>
      </c>
      <c r="H256" s="24">
        <v>0</v>
      </c>
      <c r="I256" s="15">
        <f>(G256-F256)*C256</f>
        <v>6000</v>
      </c>
      <c r="J256" s="15">
        <v>0</v>
      </c>
      <c r="K256" s="3">
        <f t="shared" si="131"/>
        <v>30000</v>
      </c>
    </row>
    <row r="257" spans="1:11" s="14" customFormat="1" x14ac:dyDescent="0.25">
      <c r="A257" s="20">
        <v>43283</v>
      </c>
      <c r="B257" s="9" t="s">
        <v>169</v>
      </c>
      <c r="C257" s="9">
        <v>900</v>
      </c>
      <c r="D257" s="9"/>
      <c r="E257" s="10" t="s">
        <v>168</v>
      </c>
      <c r="F257" s="11">
        <v>640</v>
      </c>
      <c r="G257" s="11">
        <v>634</v>
      </c>
      <c r="H257" s="11">
        <v>626</v>
      </c>
      <c r="I257" s="16">
        <f>(F257-G257)*C257</f>
        <v>5400</v>
      </c>
      <c r="J257" s="16">
        <f>(G257-H257)*C257</f>
        <v>7200</v>
      </c>
      <c r="K257" s="3">
        <f t="shared" si="131"/>
        <v>63000</v>
      </c>
    </row>
    <row r="258" spans="1:11" s="14" customForma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6"/>
    </row>
    <row r="259" spans="1:11" s="14" customFormat="1" x14ac:dyDescent="0.25">
      <c r="A259" s="20">
        <v>43280</v>
      </c>
      <c r="B259" s="9" t="s">
        <v>170</v>
      </c>
      <c r="C259" s="9">
        <v>6000</v>
      </c>
      <c r="D259" s="9"/>
      <c r="E259" s="9" t="s">
        <v>8</v>
      </c>
      <c r="F259" s="27">
        <v>74</v>
      </c>
      <c r="G259" s="27">
        <v>75</v>
      </c>
      <c r="H259" s="11">
        <v>0</v>
      </c>
      <c r="I259" s="16">
        <f>(G259-F259)*C259</f>
        <v>6000</v>
      </c>
      <c r="J259" s="16">
        <v>0</v>
      </c>
      <c r="K259" s="16">
        <f t="shared" ref="K259:K268" si="133">+J259+I259</f>
        <v>6000</v>
      </c>
    </row>
    <row r="260" spans="1:11" s="14" customFormat="1" x14ac:dyDescent="0.25">
      <c r="A260" s="20">
        <v>43279</v>
      </c>
      <c r="B260" s="9" t="s">
        <v>171</v>
      </c>
      <c r="C260" s="9">
        <v>1250</v>
      </c>
      <c r="D260" s="9"/>
      <c r="E260" s="10" t="s">
        <v>168</v>
      </c>
      <c r="F260" s="11">
        <v>676</v>
      </c>
      <c r="G260" s="11">
        <v>671</v>
      </c>
      <c r="H260" s="11">
        <v>665</v>
      </c>
      <c r="I260" s="16">
        <f>(F260-G260)*C260</f>
        <v>6250</v>
      </c>
      <c r="J260" s="16">
        <f>(G260-H260)*C260</f>
        <v>7500</v>
      </c>
      <c r="K260" s="16">
        <f t="shared" si="133"/>
        <v>13750</v>
      </c>
    </row>
    <row r="261" spans="1:11" s="14" customFormat="1" x14ac:dyDescent="0.25">
      <c r="A261" s="20">
        <v>43279</v>
      </c>
      <c r="B261" s="9" t="s">
        <v>172</v>
      </c>
      <c r="C261" s="9">
        <v>1100</v>
      </c>
      <c r="D261" s="9"/>
      <c r="E261" s="10" t="s">
        <v>168</v>
      </c>
      <c r="F261" s="11">
        <v>850</v>
      </c>
      <c r="G261" s="11">
        <v>842</v>
      </c>
      <c r="H261" s="11">
        <v>832</v>
      </c>
      <c r="I261" s="16">
        <f>(F261-G261)*C261</f>
        <v>8800</v>
      </c>
      <c r="J261" s="16">
        <f>(G261-H261)*C261</f>
        <v>11000</v>
      </c>
      <c r="K261" s="16">
        <f t="shared" si="133"/>
        <v>19800</v>
      </c>
    </row>
    <row r="262" spans="1:11" s="14" customFormat="1" x14ac:dyDescent="0.25">
      <c r="A262" s="20">
        <v>43279</v>
      </c>
      <c r="B262" s="9" t="s">
        <v>149</v>
      </c>
      <c r="C262" s="9">
        <v>500</v>
      </c>
      <c r="D262" s="9"/>
      <c r="E262" s="9" t="s">
        <v>8</v>
      </c>
      <c r="F262" s="27">
        <v>1500</v>
      </c>
      <c r="G262" s="27">
        <v>1512</v>
      </c>
      <c r="H262" s="11">
        <v>0</v>
      </c>
      <c r="I262" s="16">
        <f>(G262-F262)*C262</f>
        <v>6000</v>
      </c>
      <c r="J262" s="16">
        <v>0</v>
      </c>
      <c r="K262" s="16">
        <f t="shared" si="133"/>
        <v>6000</v>
      </c>
    </row>
    <row r="263" spans="1:11" s="14" customFormat="1" x14ac:dyDescent="0.25">
      <c r="A263" s="21">
        <v>43278</v>
      </c>
      <c r="B263" s="22" t="s">
        <v>173</v>
      </c>
      <c r="C263" s="22">
        <v>900</v>
      </c>
      <c r="D263" s="22"/>
      <c r="E263" s="22" t="s">
        <v>8</v>
      </c>
      <c r="F263" s="23">
        <v>640</v>
      </c>
      <c r="G263" s="23">
        <v>633</v>
      </c>
      <c r="H263" s="24">
        <v>0</v>
      </c>
      <c r="I263" s="15">
        <f>(G263-F263)*C263</f>
        <v>-6300</v>
      </c>
      <c r="J263" s="15">
        <v>0</v>
      </c>
      <c r="K263" s="28">
        <f t="shared" si="133"/>
        <v>-6300</v>
      </c>
    </row>
    <row r="264" spans="1:11" s="14" customFormat="1" x14ac:dyDescent="0.25">
      <c r="A264" s="21">
        <v>43278</v>
      </c>
      <c r="B264" s="22" t="s">
        <v>174</v>
      </c>
      <c r="C264" s="22">
        <v>3000</v>
      </c>
      <c r="D264" s="22"/>
      <c r="E264" s="22" t="s">
        <v>8</v>
      </c>
      <c r="F264" s="23">
        <v>261.5</v>
      </c>
      <c r="G264" s="23">
        <v>262.5</v>
      </c>
      <c r="H264" s="24">
        <v>0</v>
      </c>
      <c r="I264" s="15">
        <f>(G264-F264)*C264</f>
        <v>3000</v>
      </c>
      <c r="J264" s="15">
        <v>0</v>
      </c>
      <c r="K264" s="16">
        <f t="shared" si="133"/>
        <v>3000</v>
      </c>
    </row>
    <row r="265" spans="1:11" s="14" customFormat="1" x14ac:dyDescent="0.25">
      <c r="A265" s="21">
        <v>43277</v>
      </c>
      <c r="B265" s="22" t="s">
        <v>175</v>
      </c>
      <c r="C265" s="22">
        <v>400</v>
      </c>
      <c r="D265" s="22"/>
      <c r="E265" s="22" t="s">
        <v>8</v>
      </c>
      <c r="F265" s="23">
        <v>1200</v>
      </c>
      <c r="G265" s="23">
        <v>1185</v>
      </c>
      <c r="H265" s="24">
        <v>0</v>
      </c>
      <c r="I265" s="15">
        <f>(G265-F265)*C265</f>
        <v>-6000</v>
      </c>
      <c r="J265" s="15">
        <v>0</v>
      </c>
      <c r="K265" s="28">
        <f t="shared" si="133"/>
        <v>-6000</v>
      </c>
    </row>
    <row r="266" spans="1:11" s="14" customFormat="1" x14ac:dyDescent="0.25">
      <c r="A266" s="21">
        <v>43277</v>
      </c>
      <c r="B266" s="22" t="s">
        <v>176</v>
      </c>
      <c r="C266" s="22">
        <v>7000</v>
      </c>
      <c r="D266" s="22"/>
      <c r="E266" s="22" t="s">
        <v>8</v>
      </c>
      <c r="F266" s="23">
        <v>134</v>
      </c>
      <c r="G266" s="23">
        <v>133</v>
      </c>
      <c r="H266" s="24">
        <v>0</v>
      </c>
      <c r="I266" s="15">
        <f t="shared" ref="I266:I268" si="134">(G266-F266)*C266</f>
        <v>-7000</v>
      </c>
      <c r="J266" s="15">
        <v>0</v>
      </c>
      <c r="K266" s="28">
        <f t="shared" si="133"/>
        <v>-7000</v>
      </c>
    </row>
    <row r="267" spans="1:11" s="14" customFormat="1" x14ac:dyDescent="0.25">
      <c r="A267" s="21">
        <v>43276</v>
      </c>
      <c r="B267" s="22" t="s">
        <v>177</v>
      </c>
      <c r="C267" s="22">
        <v>8000</v>
      </c>
      <c r="D267" s="22"/>
      <c r="E267" s="22" t="s">
        <v>8</v>
      </c>
      <c r="F267" s="23">
        <v>81</v>
      </c>
      <c r="G267" s="23">
        <v>82</v>
      </c>
      <c r="H267" s="24">
        <v>0</v>
      </c>
      <c r="I267" s="15">
        <f t="shared" si="134"/>
        <v>8000</v>
      </c>
      <c r="J267" s="15">
        <v>0</v>
      </c>
      <c r="K267" s="16">
        <f t="shared" si="133"/>
        <v>8000</v>
      </c>
    </row>
    <row r="268" spans="1:11" s="14" customFormat="1" x14ac:dyDescent="0.25">
      <c r="A268" s="21">
        <v>43276</v>
      </c>
      <c r="B268" s="22" t="s">
        <v>178</v>
      </c>
      <c r="C268" s="22">
        <v>600</v>
      </c>
      <c r="D268" s="22"/>
      <c r="E268" s="22" t="s">
        <v>8</v>
      </c>
      <c r="F268" s="23">
        <v>1248</v>
      </c>
      <c r="G268" s="23">
        <v>1255</v>
      </c>
      <c r="H268" s="24">
        <v>0</v>
      </c>
      <c r="I268" s="15">
        <f t="shared" si="134"/>
        <v>4200</v>
      </c>
      <c r="J268" s="15">
        <v>0</v>
      </c>
      <c r="K268" s="16">
        <f t="shared" si="133"/>
        <v>4200</v>
      </c>
    </row>
    <row r="269" spans="1:11" s="14" customFormat="1" x14ac:dyDescent="0.25">
      <c r="A269" s="20">
        <v>43272</v>
      </c>
      <c r="B269" s="9" t="s">
        <v>11</v>
      </c>
      <c r="C269" s="9">
        <v>400</v>
      </c>
      <c r="D269" s="9"/>
      <c r="E269" s="9" t="s">
        <v>8</v>
      </c>
      <c r="F269" s="27">
        <v>1365</v>
      </c>
      <c r="G269" s="27">
        <v>1380</v>
      </c>
      <c r="H269" s="11">
        <v>0</v>
      </c>
      <c r="I269" s="16">
        <f>(G269-F269)*C269</f>
        <v>6000</v>
      </c>
      <c r="J269" s="16">
        <v>0</v>
      </c>
      <c r="K269" s="16">
        <f>+J269+I269</f>
        <v>6000</v>
      </c>
    </row>
    <row r="270" spans="1:11" s="14" customFormat="1" x14ac:dyDescent="0.25">
      <c r="A270" s="20">
        <v>43272</v>
      </c>
      <c r="B270" s="9" t="s">
        <v>179</v>
      </c>
      <c r="C270" s="9">
        <v>600</v>
      </c>
      <c r="D270" s="9"/>
      <c r="E270" s="9" t="s">
        <v>8</v>
      </c>
      <c r="F270" s="27">
        <v>1248</v>
      </c>
      <c r="G270" s="27">
        <v>1255</v>
      </c>
      <c r="H270" s="11">
        <v>0</v>
      </c>
      <c r="I270" s="16">
        <f>(G270-F270)*C270</f>
        <v>4200</v>
      </c>
      <c r="J270" s="16">
        <v>0</v>
      </c>
      <c r="K270" s="16">
        <f>+J270+I270</f>
        <v>4200</v>
      </c>
    </row>
    <row r="271" spans="1:11" s="14" customFormat="1" x14ac:dyDescent="0.25">
      <c r="A271" s="20">
        <v>43271</v>
      </c>
      <c r="B271" s="9" t="s">
        <v>149</v>
      </c>
      <c r="C271" s="9">
        <v>500</v>
      </c>
      <c r="D271" s="9"/>
      <c r="E271" s="9" t="s">
        <v>8</v>
      </c>
      <c r="F271" s="27">
        <v>1630</v>
      </c>
      <c r="G271" s="27">
        <v>1642</v>
      </c>
      <c r="H271" s="11">
        <v>0</v>
      </c>
      <c r="I271" s="16">
        <f>(G271-F271)*C271</f>
        <v>6000</v>
      </c>
      <c r="J271" s="16">
        <v>0</v>
      </c>
      <c r="K271" s="16">
        <f>+J271+I271</f>
        <v>6000</v>
      </c>
    </row>
    <row r="272" spans="1:11" s="14" customFormat="1" x14ac:dyDescent="0.25">
      <c r="A272" s="20">
        <v>43271</v>
      </c>
      <c r="B272" s="9" t="s">
        <v>180</v>
      </c>
      <c r="C272" s="9">
        <v>250</v>
      </c>
      <c r="D272" s="9"/>
      <c r="E272" s="9" t="s">
        <v>8</v>
      </c>
      <c r="F272" s="27">
        <v>2765</v>
      </c>
      <c r="G272" s="27">
        <v>2790</v>
      </c>
      <c r="H272" s="11">
        <v>0</v>
      </c>
      <c r="I272" s="16">
        <f>(G272-F272)*C272</f>
        <v>6250</v>
      </c>
      <c r="J272" s="16">
        <v>0</v>
      </c>
      <c r="K272" s="16">
        <f>+J272+I272</f>
        <v>6250</v>
      </c>
    </row>
    <row r="273" spans="1:11" s="14" customFormat="1" x14ac:dyDescent="0.25">
      <c r="A273" s="20">
        <v>43269</v>
      </c>
      <c r="B273" s="9" t="s">
        <v>181</v>
      </c>
      <c r="C273" s="9">
        <v>1000</v>
      </c>
      <c r="D273" s="9"/>
      <c r="E273" s="9" t="s">
        <v>8</v>
      </c>
      <c r="F273" s="27">
        <v>915</v>
      </c>
      <c r="G273" s="27">
        <v>921</v>
      </c>
      <c r="H273" s="11">
        <v>0</v>
      </c>
      <c r="I273" s="16">
        <f t="shared" ref="I273:I274" si="135">(G273-F273)*C273</f>
        <v>6000</v>
      </c>
      <c r="J273" s="16">
        <v>0</v>
      </c>
      <c r="K273" s="16">
        <f t="shared" ref="K273:K274" si="136">+J273+I273</f>
        <v>6000</v>
      </c>
    </row>
    <row r="274" spans="1:11" s="14" customFormat="1" x14ac:dyDescent="0.25">
      <c r="A274" s="20">
        <v>43269</v>
      </c>
      <c r="B274" s="9" t="s">
        <v>147</v>
      </c>
      <c r="C274" s="9">
        <v>1000</v>
      </c>
      <c r="D274" s="9"/>
      <c r="E274" s="9" t="s">
        <v>8</v>
      </c>
      <c r="F274" s="27">
        <v>1084</v>
      </c>
      <c r="G274" s="27">
        <v>1090</v>
      </c>
      <c r="H274" s="11">
        <v>0</v>
      </c>
      <c r="I274" s="16">
        <f t="shared" si="135"/>
        <v>6000</v>
      </c>
      <c r="J274" s="16">
        <v>0</v>
      </c>
      <c r="K274" s="16">
        <f t="shared" si="136"/>
        <v>6000</v>
      </c>
    </row>
    <row r="275" spans="1:11" s="14" customFormat="1" x14ac:dyDescent="0.25">
      <c r="A275" s="21">
        <v>43266</v>
      </c>
      <c r="B275" s="22" t="s">
        <v>173</v>
      </c>
      <c r="C275" s="22">
        <v>900</v>
      </c>
      <c r="D275" s="22"/>
      <c r="E275" s="22" t="s">
        <v>8</v>
      </c>
      <c r="F275" s="23">
        <v>620</v>
      </c>
      <c r="G275" s="23">
        <v>627</v>
      </c>
      <c r="H275" s="24">
        <v>0</v>
      </c>
      <c r="I275" s="15">
        <f>(G275-F275)*C275</f>
        <v>6300</v>
      </c>
      <c r="J275" s="15">
        <v>0</v>
      </c>
      <c r="K275" s="16">
        <f>+J275+I275</f>
        <v>6300</v>
      </c>
    </row>
    <row r="276" spans="1:11" s="14" customFormat="1" x14ac:dyDescent="0.25">
      <c r="A276" s="21">
        <v>43266</v>
      </c>
      <c r="B276" s="22" t="s">
        <v>169</v>
      </c>
      <c r="C276" s="22">
        <v>900</v>
      </c>
      <c r="D276" s="22"/>
      <c r="E276" s="29" t="s">
        <v>168</v>
      </c>
      <c r="F276" s="24">
        <v>740</v>
      </c>
      <c r="G276" s="24">
        <v>733</v>
      </c>
      <c r="H276" s="24">
        <v>0</v>
      </c>
      <c r="I276" s="30">
        <f>(F276-G276)*C276</f>
        <v>6300</v>
      </c>
      <c r="J276" s="30">
        <v>0</v>
      </c>
      <c r="K276" s="16">
        <f>+J276+I276</f>
        <v>6300</v>
      </c>
    </row>
    <row r="277" spans="1:11" s="14" customFormat="1" x14ac:dyDescent="0.25">
      <c r="A277" s="21">
        <v>43266</v>
      </c>
      <c r="B277" s="22" t="s">
        <v>182</v>
      </c>
      <c r="C277" s="22">
        <v>750</v>
      </c>
      <c r="D277" s="22"/>
      <c r="E277" s="22" t="s">
        <v>8</v>
      </c>
      <c r="F277" s="23">
        <v>910</v>
      </c>
      <c r="G277" s="23">
        <v>901</v>
      </c>
      <c r="H277" s="24">
        <v>0</v>
      </c>
      <c r="I277" s="15">
        <f>(G277-F277)*C277</f>
        <v>-6750</v>
      </c>
      <c r="J277" s="15">
        <v>0</v>
      </c>
      <c r="K277" s="28">
        <f>+J277+I277</f>
        <v>-6750</v>
      </c>
    </row>
    <row r="278" spans="1:11" s="14" customFormat="1" x14ac:dyDescent="0.25">
      <c r="A278" s="20">
        <v>43265</v>
      </c>
      <c r="B278" s="9" t="s">
        <v>173</v>
      </c>
      <c r="C278" s="9">
        <v>900</v>
      </c>
      <c r="D278" s="9"/>
      <c r="E278" s="9" t="s">
        <v>8</v>
      </c>
      <c r="F278" s="27">
        <v>615.5</v>
      </c>
      <c r="G278" s="27">
        <v>620</v>
      </c>
      <c r="H278" s="11">
        <v>0</v>
      </c>
      <c r="I278" s="16">
        <f t="shared" ref="I278" si="137">(G278-F278)*C278</f>
        <v>4050</v>
      </c>
      <c r="J278" s="16">
        <v>0</v>
      </c>
      <c r="K278" s="16">
        <f t="shared" ref="K278:K287" si="138">+J278+I278</f>
        <v>4050</v>
      </c>
    </row>
    <row r="279" spans="1:11" s="14" customFormat="1" x14ac:dyDescent="0.25">
      <c r="A279" s="20">
        <v>43265</v>
      </c>
      <c r="B279" s="9" t="s">
        <v>183</v>
      </c>
      <c r="C279" s="9">
        <v>800</v>
      </c>
      <c r="D279" s="9"/>
      <c r="E279" s="9" t="s">
        <v>8</v>
      </c>
      <c r="F279" s="27">
        <v>597</v>
      </c>
      <c r="G279" s="27">
        <v>605</v>
      </c>
      <c r="H279" s="11">
        <v>615</v>
      </c>
      <c r="I279" s="16">
        <f>(G279-F279)*C279</f>
        <v>6400</v>
      </c>
      <c r="J279" s="16">
        <f>(H279-G279)*C279</f>
        <v>8000</v>
      </c>
      <c r="K279" s="16">
        <f t="shared" si="138"/>
        <v>14400</v>
      </c>
    </row>
    <row r="280" spans="1:11" s="14" customFormat="1" x14ac:dyDescent="0.25">
      <c r="A280" s="20">
        <v>43264</v>
      </c>
      <c r="B280" s="9" t="s">
        <v>184</v>
      </c>
      <c r="C280" s="9">
        <v>4000</v>
      </c>
      <c r="D280" s="9"/>
      <c r="E280" s="9" t="s">
        <v>8</v>
      </c>
      <c r="F280" s="27">
        <v>196</v>
      </c>
      <c r="G280" s="27">
        <v>197.5</v>
      </c>
      <c r="H280" s="11">
        <v>0</v>
      </c>
      <c r="I280" s="16">
        <f t="shared" ref="I280:I281" si="139">(G280-F280)*C280</f>
        <v>6000</v>
      </c>
      <c r="J280" s="16">
        <v>0</v>
      </c>
      <c r="K280" s="16">
        <f t="shared" si="138"/>
        <v>6000</v>
      </c>
    </row>
    <row r="281" spans="1:11" s="14" customFormat="1" x14ac:dyDescent="0.25">
      <c r="A281" s="20">
        <v>43264</v>
      </c>
      <c r="B281" s="9" t="s">
        <v>185</v>
      </c>
      <c r="C281" s="9">
        <v>4500</v>
      </c>
      <c r="D281" s="9"/>
      <c r="E281" s="9" t="s">
        <v>8</v>
      </c>
      <c r="F281" s="27">
        <v>95</v>
      </c>
      <c r="G281" s="27">
        <v>93.5</v>
      </c>
      <c r="H281" s="11">
        <v>0</v>
      </c>
      <c r="I281" s="16">
        <f t="shared" si="139"/>
        <v>-6750</v>
      </c>
      <c r="J281" s="16">
        <v>0</v>
      </c>
      <c r="K281" s="28">
        <f t="shared" si="138"/>
        <v>-6750</v>
      </c>
    </row>
    <row r="282" spans="1:11" s="14" customFormat="1" x14ac:dyDescent="0.25">
      <c r="A282" s="20">
        <v>43263</v>
      </c>
      <c r="B282" s="9" t="s">
        <v>146</v>
      </c>
      <c r="C282" s="9">
        <v>800</v>
      </c>
      <c r="D282" s="9"/>
      <c r="E282" s="9" t="s">
        <v>8</v>
      </c>
      <c r="F282" s="27">
        <v>1269</v>
      </c>
      <c r="G282" s="27">
        <v>1277</v>
      </c>
      <c r="H282" s="11">
        <v>1287</v>
      </c>
      <c r="I282" s="16">
        <f>(G282-F282)*C282</f>
        <v>6400</v>
      </c>
      <c r="J282" s="16">
        <f>(H282-G282)*C282</f>
        <v>8000</v>
      </c>
      <c r="K282" s="16">
        <f t="shared" si="138"/>
        <v>14400</v>
      </c>
    </row>
    <row r="283" spans="1:11" s="14" customFormat="1" x14ac:dyDescent="0.25">
      <c r="A283" s="20">
        <v>43263</v>
      </c>
      <c r="B283" s="9" t="s">
        <v>180</v>
      </c>
      <c r="C283" s="9">
        <v>250</v>
      </c>
      <c r="D283" s="9"/>
      <c r="E283" s="9" t="s">
        <v>8</v>
      </c>
      <c r="F283" s="27">
        <v>2700</v>
      </c>
      <c r="G283" s="27">
        <v>2710</v>
      </c>
      <c r="H283" s="11">
        <v>0</v>
      </c>
      <c r="I283" s="16">
        <f t="shared" ref="I283:I287" si="140">(G283-F283)*C283</f>
        <v>2500</v>
      </c>
      <c r="J283" s="16">
        <v>0</v>
      </c>
      <c r="K283" s="16">
        <f t="shared" si="138"/>
        <v>2500</v>
      </c>
    </row>
    <row r="284" spans="1:11" s="14" customFormat="1" x14ac:dyDescent="0.25">
      <c r="A284" s="20">
        <v>43262</v>
      </c>
      <c r="B284" s="9" t="s">
        <v>186</v>
      </c>
      <c r="C284" s="9">
        <v>3500</v>
      </c>
      <c r="D284" s="9"/>
      <c r="E284" s="9" t="s">
        <v>8</v>
      </c>
      <c r="F284" s="27">
        <v>120</v>
      </c>
      <c r="G284" s="27">
        <v>121.75</v>
      </c>
      <c r="H284" s="11">
        <v>0</v>
      </c>
      <c r="I284" s="16">
        <f t="shared" si="140"/>
        <v>6125</v>
      </c>
      <c r="J284" s="16">
        <v>0</v>
      </c>
      <c r="K284" s="16">
        <f t="shared" si="138"/>
        <v>6125</v>
      </c>
    </row>
    <row r="285" spans="1:11" s="14" customFormat="1" x14ac:dyDescent="0.25">
      <c r="A285" s="20">
        <v>43262</v>
      </c>
      <c r="B285" s="9" t="s">
        <v>187</v>
      </c>
      <c r="C285" s="9">
        <v>1250</v>
      </c>
      <c r="D285" s="9"/>
      <c r="E285" s="9" t="s">
        <v>8</v>
      </c>
      <c r="F285" s="27">
        <v>490</v>
      </c>
      <c r="G285" s="27">
        <v>494.75</v>
      </c>
      <c r="H285" s="11">
        <v>0</v>
      </c>
      <c r="I285" s="16">
        <f t="shared" si="140"/>
        <v>5937.5</v>
      </c>
      <c r="J285" s="16">
        <v>0</v>
      </c>
      <c r="K285" s="16">
        <f t="shared" si="138"/>
        <v>5937.5</v>
      </c>
    </row>
    <row r="286" spans="1:11" s="14" customFormat="1" x14ac:dyDescent="0.25">
      <c r="A286" s="20">
        <v>43259</v>
      </c>
      <c r="B286" s="9" t="s">
        <v>188</v>
      </c>
      <c r="C286" s="9">
        <v>3200</v>
      </c>
      <c r="D286" s="9"/>
      <c r="E286" s="9" t="s">
        <v>8</v>
      </c>
      <c r="F286" s="27">
        <v>296.25</v>
      </c>
      <c r="G286" s="27">
        <v>297.25</v>
      </c>
      <c r="H286" s="11">
        <v>0</v>
      </c>
      <c r="I286" s="16">
        <f t="shared" si="140"/>
        <v>3200</v>
      </c>
      <c r="J286" s="16">
        <v>0</v>
      </c>
      <c r="K286" s="16">
        <f t="shared" si="138"/>
        <v>3200</v>
      </c>
    </row>
    <row r="287" spans="1:11" s="14" customFormat="1" x14ac:dyDescent="0.25">
      <c r="A287" s="20">
        <v>43259</v>
      </c>
      <c r="B287" s="9" t="s">
        <v>176</v>
      </c>
      <c r="C287" s="9">
        <v>7000</v>
      </c>
      <c r="D287" s="9"/>
      <c r="E287" s="9" t="s">
        <v>8</v>
      </c>
      <c r="F287" s="27">
        <v>147.25</v>
      </c>
      <c r="G287" s="27">
        <v>148</v>
      </c>
      <c r="H287" s="11">
        <v>0</v>
      </c>
      <c r="I287" s="16">
        <f t="shared" si="140"/>
        <v>5250</v>
      </c>
      <c r="J287" s="16">
        <v>0</v>
      </c>
      <c r="K287" s="16">
        <f t="shared" si="138"/>
        <v>5250</v>
      </c>
    </row>
    <row r="288" spans="1:11" s="14" customFormat="1" x14ac:dyDescent="0.25">
      <c r="A288" s="21">
        <v>43257</v>
      </c>
      <c r="B288" s="22" t="s">
        <v>113</v>
      </c>
      <c r="C288" s="22">
        <v>3000</v>
      </c>
      <c r="D288" s="22"/>
      <c r="E288" s="22" t="s">
        <v>8</v>
      </c>
      <c r="F288" s="23">
        <v>194.5</v>
      </c>
      <c r="G288" s="23">
        <v>196.5</v>
      </c>
      <c r="H288" s="24">
        <v>0</v>
      </c>
      <c r="I288" s="15">
        <f>(G288-F288)*C288</f>
        <v>6000</v>
      </c>
      <c r="J288" s="15">
        <v>0</v>
      </c>
      <c r="K288" s="16">
        <f>+J288+I288</f>
        <v>6000</v>
      </c>
    </row>
    <row r="289" spans="1:11" s="14" customFormat="1" x14ac:dyDescent="0.25">
      <c r="A289" s="21">
        <v>43257</v>
      </c>
      <c r="B289" s="22" t="s">
        <v>189</v>
      </c>
      <c r="C289" s="22">
        <v>800</v>
      </c>
      <c r="D289" s="22"/>
      <c r="E289" s="22" t="s">
        <v>8</v>
      </c>
      <c r="F289" s="23">
        <v>965</v>
      </c>
      <c r="G289" s="23">
        <v>954</v>
      </c>
      <c r="H289" s="24">
        <v>0</v>
      </c>
      <c r="I289" s="15">
        <f>(G289-F289)*C289</f>
        <v>-8800</v>
      </c>
      <c r="J289" s="15">
        <v>0</v>
      </c>
      <c r="K289" s="28">
        <f>+J289+I289</f>
        <v>-8800</v>
      </c>
    </row>
    <row r="290" spans="1:11" s="14" customFormat="1" x14ac:dyDescent="0.25">
      <c r="A290" s="20">
        <v>43256</v>
      </c>
      <c r="B290" s="9" t="s">
        <v>190</v>
      </c>
      <c r="C290" s="9">
        <v>1400</v>
      </c>
      <c r="D290" s="9"/>
      <c r="E290" s="10" t="s">
        <v>168</v>
      </c>
      <c r="F290" s="11">
        <v>521</v>
      </c>
      <c r="G290" s="11">
        <v>516.5</v>
      </c>
      <c r="H290" s="11">
        <v>0</v>
      </c>
      <c r="I290" s="16">
        <f>(F290-G290)*C290</f>
        <v>6300</v>
      </c>
      <c r="J290" s="16">
        <v>0</v>
      </c>
      <c r="K290" s="16">
        <f t="shared" ref="K290:K296" si="141">+J290+I290</f>
        <v>6300</v>
      </c>
    </row>
    <row r="291" spans="1:11" s="14" customFormat="1" x14ac:dyDescent="0.25">
      <c r="A291" s="20">
        <v>43256</v>
      </c>
      <c r="B291" s="9" t="s">
        <v>191</v>
      </c>
      <c r="C291" s="9">
        <v>3750</v>
      </c>
      <c r="D291" s="9"/>
      <c r="E291" s="9" t="s">
        <v>8</v>
      </c>
      <c r="F291" s="27">
        <v>171.6</v>
      </c>
      <c r="G291" s="27">
        <v>172</v>
      </c>
      <c r="H291" s="11">
        <v>0</v>
      </c>
      <c r="I291" s="16">
        <f t="shared" ref="I291" si="142">(G291-F291)*C291</f>
        <v>1500.0000000000214</v>
      </c>
      <c r="J291" s="16">
        <v>0</v>
      </c>
      <c r="K291" s="16">
        <f t="shared" si="141"/>
        <v>1500.0000000000214</v>
      </c>
    </row>
    <row r="292" spans="1:11" s="14" customFormat="1" x14ac:dyDescent="0.25">
      <c r="A292" s="20">
        <v>43256</v>
      </c>
      <c r="B292" s="9" t="s">
        <v>149</v>
      </c>
      <c r="C292" s="9">
        <v>500</v>
      </c>
      <c r="D292" s="9"/>
      <c r="E292" s="9" t="s">
        <v>8</v>
      </c>
      <c r="F292" s="27">
        <v>1515</v>
      </c>
      <c r="G292" s="27">
        <v>1530</v>
      </c>
      <c r="H292" s="11">
        <v>1550</v>
      </c>
      <c r="I292" s="16">
        <f>(G292-F292)*C292</f>
        <v>7500</v>
      </c>
      <c r="J292" s="16">
        <f>(H292-G292)*C292</f>
        <v>10000</v>
      </c>
      <c r="K292" s="16">
        <f t="shared" si="141"/>
        <v>17500</v>
      </c>
    </row>
    <row r="293" spans="1:11" s="14" customFormat="1" x14ac:dyDescent="0.25">
      <c r="A293" s="20">
        <v>43255</v>
      </c>
      <c r="B293" s="9" t="s">
        <v>192</v>
      </c>
      <c r="C293" s="9">
        <v>1100</v>
      </c>
      <c r="D293" s="9"/>
      <c r="E293" s="10" t="s">
        <v>168</v>
      </c>
      <c r="F293" s="11">
        <v>768</v>
      </c>
      <c r="G293" s="11">
        <v>762</v>
      </c>
      <c r="H293" s="11">
        <v>754</v>
      </c>
      <c r="I293" s="16">
        <f>(F293-G293)*C293</f>
        <v>6600</v>
      </c>
      <c r="J293" s="16">
        <f>(G293-H293)*C293</f>
        <v>8800</v>
      </c>
      <c r="K293" s="16">
        <f t="shared" si="141"/>
        <v>15400</v>
      </c>
    </row>
    <row r="294" spans="1:11" s="14" customFormat="1" x14ac:dyDescent="0.25">
      <c r="A294" s="20">
        <v>43255</v>
      </c>
      <c r="B294" s="9" t="s">
        <v>193</v>
      </c>
      <c r="C294" s="9">
        <v>6000</v>
      </c>
      <c r="D294" s="9"/>
      <c r="E294" s="9" t="s">
        <v>8</v>
      </c>
      <c r="F294" s="27">
        <v>82.75</v>
      </c>
      <c r="G294" s="27">
        <v>83.6</v>
      </c>
      <c r="H294" s="11">
        <v>0</v>
      </c>
      <c r="I294" s="16">
        <f t="shared" ref="I294" si="143">(G294-F294)*C294</f>
        <v>5099.9999999999654</v>
      </c>
      <c r="J294" s="16">
        <v>0</v>
      </c>
      <c r="K294" s="16">
        <f t="shared" si="141"/>
        <v>5099.9999999999654</v>
      </c>
    </row>
    <row r="295" spans="1:11" s="14" customFormat="1" x14ac:dyDescent="0.25">
      <c r="A295" s="20">
        <v>43252</v>
      </c>
      <c r="B295" s="9" t="s">
        <v>194</v>
      </c>
      <c r="C295" s="9">
        <v>1250</v>
      </c>
      <c r="D295" s="9"/>
      <c r="E295" s="10" t="s">
        <v>168</v>
      </c>
      <c r="F295" s="11">
        <v>375.5</v>
      </c>
      <c r="G295" s="11">
        <v>370.5</v>
      </c>
      <c r="H295" s="11">
        <v>365.5</v>
      </c>
      <c r="I295" s="16">
        <f>(F295-G295)*C295</f>
        <v>6250</v>
      </c>
      <c r="J295" s="16">
        <f>(G295-H295)*C295</f>
        <v>6250</v>
      </c>
      <c r="K295" s="16">
        <f t="shared" si="141"/>
        <v>12500</v>
      </c>
    </row>
    <row r="296" spans="1:11" s="14" customFormat="1" x14ac:dyDescent="0.25">
      <c r="A296" s="20">
        <v>43252</v>
      </c>
      <c r="B296" s="9" t="s">
        <v>195</v>
      </c>
      <c r="C296" s="9">
        <v>250</v>
      </c>
      <c r="D296" s="9"/>
      <c r="E296" s="9" t="s">
        <v>8</v>
      </c>
      <c r="F296" s="27">
        <v>2900</v>
      </c>
      <c r="G296" s="27">
        <v>2910</v>
      </c>
      <c r="H296" s="11">
        <v>0</v>
      </c>
      <c r="I296" s="16">
        <f t="shared" ref="I296" si="144">(G296-F296)*C296</f>
        <v>2500</v>
      </c>
      <c r="J296" s="16">
        <v>0</v>
      </c>
      <c r="K296" s="16">
        <f t="shared" si="141"/>
        <v>2500</v>
      </c>
    </row>
    <row r="297" spans="1:11" s="14" customFormat="1" x14ac:dyDescent="0.25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</row>
  </sheetData>
  <mergeCells count="2">
    <mergeCell ref="A1:K1"/>
    <mergeCell ref="A2:K2"/>
  </mergeCells>
  <conditionalFormatting sqref="I213:J213 J184:J188 I212 I214 I194:J211 I184:I193 I182:J183 J180 J178 I145:I181 I107:I126 I79:I105 I44:I77 L37 I20:I42">
    <cfRule type="cellIs" dxfId="14" priority="171" operator="lessThan">
      <formula>0</formula>
    </cfRule>
  </conditionalFormatting>
  <conditionalFormatting sqref="I19">
    <cfRule type="cellIs" dxfId="13" priority="21" operator="lessThan">
      <formula>0</formula>
    </cfRule>
  </conditionalFormatting>
  <conditionalFormatting sqref="I17">
    <cfRule type="cellIs" dxfId="12" priority="20" operator="lessThan">
      <formula>0</formula>
    </cfRule>
  </conditionalFormatting>
  <conditionalFormatting sqref="I16">
    <cfRule type="cellIs" dxfId="11" priority="19" operator="lessThan">
      <formula>0</formula>
    </cfRule>
  </conditionalFormatting>
  <conditionalFormatting sqref="I15">
    <cfRule type="cellIs" dxfId="10" priority="18" operator="lessThan">
      <formula>0</formula>
    </cfRule>
  </conditionalFormatting>
  <conditionalFormatting sqref="I14">
    <cfRule type="cellIs" dxfId="9" priority="17" operator="lessThan">
      <formula>0</formula>
    </cfRule>
  </conditionalFormatting>
  <conditionalFormatting sqref="I13">
    <cfRule type="cellIs" dxfId="8" priority="15" operator="lessThan">
      <formula>0</formula>
    </cfRule>
  </conditionalFormatting>
  <conditionalFormatting sqref="I12">
    <cfRule type="cellIs" dxfId="7" priority="13" operator="lessThan">
      <formula>0</formula>
    </cfRule>
  </conditionalFormatting>
  <conditionalFormatting sqref="I11">
    <cfRule type="cellIs" dxfId="6" priority="11" operator="lessThan">
      <formula>0</formula>
    </cfRule>
  </conditionalFormatting>
  <conditionalFormatting sqref="I10">
    <cfRule type="cellIs" dxfId="5" priority="10" operator="lessThan">
      <formula>0</formula>
    </cfRule>
  </conditionalFormatting>
  <conditionalFormatting sqref="I9">
    <cfRule type="cellIs" dxfId="4" priority="9" operator="lessThan">
      <formula>0</formula>
    </cfRule>
  </conditionalFormatting>
  <conditionalFormatting sqref="I8">
    <cfRule type="cellIs" dxfId="3" priority="7" operator="lessThan">
      <formula>0</formula>
    </cfRule>
  </conditionalFormatting>
  <conditionalFormatting sqref="I7">
    <cfRule type="cellIs" dxfId="2" priority="5" operator="lessThan">
      <formula>0</formula>
    </cfRule>
  </conditionalFormatting>
  <conditionalFormatting sqref="I5">
    <cfRule type="cellIs" dxfId="1" priority="1" operator="lessThan">
      <formula>0</formula>
    </cfRule>
  </conditionalFormatting>
  <conditionalFormatting sqref="I6">
    <cfRule type="cellIs" dxfId="0" priority="3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50 I142 I130:I141 I143 K122:K124" formula="1"/>
    <ignoredError sqref="K18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3"/>
  <sheetViews>
    <sheetView topLeftCell="A2" zoomScale="90" zoomScaleNormal="90" workbookViewId="0">
      <selection activeCell="A5" sqref="A5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0.85546875" customWidth="1"/>
    <col min="6" max="6" width="12" style="33" customWidth="1"/>
    <col min="7" max="7" width="9.42578125" customWidth="1"/>
    <col min="8" max="8" width="12.42578125" customWidth="1"/>
    <col min="9" max="9" width="11.5703125" customWidth="1"/>
    <col min="10" max="10" width="14.28515625" customWidth="1"/>
    <col min="11" max="11" width="13.42578125" customWidth="1"/>
    <col min="12" max="12" width="12.7109375" customWidth="1"/>
  </cols>
  <sheetData>
    <row r="1" spans="1:12" ht="104.25" customHeight="1" x14ac:dyDescent="0.55000000000000004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ht="24.75" x14ac:dyDescent="0.4">
      <c r="A2" s="140" t="s">
        <v>196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2" x14ac:dyDescent="0.25">
      <c r="A3" s="34" t="s">
        <v>0</v>
      </c>
      <c r="B3" s="34" t="s">
        <v>1</v>
      </c>
      <c r="C3" s="34" t="s">
        <v>197</v>
      </c>
      <c r="D3" s="34" t="s">
        <v>198</v>
      </c>
      <c r="E3" s="34" t="s">
        <v>62</v>
      </c>
      <c r="F3" s="34" t="s">
        <v>312</v>
      </c>
      <c r="G3" s="34" t="s">
        <v>199</v>
      </c>
      <c r="H3" s="34" t="s">
        <v>5</v>
      </c>
      <c r="I3" s="34" t="s">
        <v>6</v>
      </c>
      <c r="J3" s="34" t="s">
        <v>313</v>
      </c>
      <c r="K3" s="34" t="s">
        <v>314</v>
      </c>
      <c r="L3" s="34" t="s">
        <v>7</v>
      </c>
    </row>
    <row r="4" spans="1:12" s="33" customFormat="1" ht="13.5" customHeigh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2" s="33" customFormat="1" x14ac:dyDescent="0.25">
      <c r="A5" s="74">
        <v>43731</v>
      </c>
      <c r="B5" s="87" t="s">
        <v>179</v>
      </c>
      <c r="C5" s="87">
        <v>780</v>
      </c>
      <c r="D5" s="87" t="s">
        <v>201</v>
      </c>
      <c r="E5" s="87">
        <v>1200</v>
      </c>
      <c r="F5" s="87">
        <v>4</v>
      </c>
      <c r="G5" s="103">
        <v>9.5</v>
      </c>
      <c r="H5" s="103">
        <v>10.5</v>
      </c>
      <c r="I5" s="103">
        <v>0</v>
      </c>
      <c r="J5" s="54">
        <f t="shared" ref="J5" si="0">(H5-G5)*(E5*F5)</f>
        <v>4800</v>
      </c>
      <c r="K5" s="79">
        <v>0</v>
      </c>
      <c r="L5" s="53">
        <f t="shared" ref="L5" si="1">SUM(J5:K5)</f>
        <v>4800</v>
      </c>
    </row>
    <row r="6" spans="1:12" s="33" customFormat="1" x14ac:dyDescent="0.25">
      <c r="A6" s="74">
        <v>43728</v>
      </c>
      <c r="B6" s="87" t="s">
        <v>263</v>
      </c>
      <c r="C6" s="87">
        <v>700</v>
      </c>
      <c r="D6" s="87" t="s">
        <v>201</v>
      </c>
      <c r="E6" s="87">
        <v>1400</v>
      </c>
      <c r="F6" s="87">
        <v>4</v>
      </c>
      <c r="G6" s="103">
        <v>12</v>
      </c>
      <c r="H6" s="103">
        <v>14</v>
      </c>
      <c r="I6" s="103">
        <v>17</v>
      </c>
      <c r="J6" s="54">
        <f t="shared" ref="J6" si="2">(H6-G6)*(E6*F6)</f>
        <v>11200</v>
      </c>
      <c r="K6" s="54">
        <f t="shared" ref="K6" si="3">(I6-H6)*(E6*F6)</f>
        <v>16800</v>
      </c>
      <c r="L6" s="53">
        <f t="shared" ref="L6" si="4">SUM(J6:K6)</f>
        <v>28000</v>
      </c>
    </row>
    <row r="7" spans="1:12" s="33" customFormat="1" x14ac:dyDescent="0.25">
      <c r="A7" s="74">
        <v>43727</v>
      </c>
      <c r="B7" s="87" t="s">
        <v>203</v>
      </c>
      <c r="C7" s="87">
        <v>155</v>
      </c>
      <c r="D7" s="87" t="s">
        <v>201</v>
      </c>
      <c r="E7" s="87">
        <v>2800</v>
      </c>
      <c r="F7" s="87">
        <v>4</v>
      </c>
      <c r="G7" s="103">
        <v>5</v>
      </c>
      <c r="H7" s="103">
        <v>5.75</v>
      </c>
      <c r="I7" s="103">
        <v>0</v>
      </c>
      <c r="J7" s="54">
        <f t="shared" ref="J7" si="5">(H7-G7)*(E7*F7)</f>
        <v>8400</v>
      </c>
      <c r="K7" s="79">
        <v>0</v>
      </c>
      <c r="L7" s="53">
        <f t="shared" ref="L7" si="6">SUM(J7:K7)</f>
        <v>8400</v>
      </c>
    </row>
    <row r="8" spans="1:12" s="33" customFormat="1" x14ac:dyDescent="0.25">
      <c r="A8" s="74">
        <v>43726</v>
      </c>
      <c r="B8" s="87" t="s">
        <v>232</v>
      </c>
      <c r="C8" s="87">
        <v>105</v>
      </c>
      <c r="D8" s="87" t="s">
        <v>201</v>
      </c>
      <c r="E8" s="87">
        <v>3300</v>
      </c>
      <c r="F8" s="87">
        <v>4</v>
      </c>
      <c r="G8" s="103">
        <v>2.5</v>
      </c>
      <c r="H8" s="103">
        <v>2.65</v>
      </c>
      <c r="I8" s="103">
        <v>0</v>
      </c>
      <c r="J8" s="54">
        <f t="shared" ref="J8" si="7">(H8-G8)*(E8*F8)</f>
        <v>1979.9999999999989</v>
      </c>
      <c r="K8" s="79">
        <v>0</v>
      </c>
      <c r="L8" s="53">
        <f t="shared" ref="L8" si="8">SUM(J8:K8)</f>
        <v>1979.9999999999989</v>
      </c>
    </row>
    <row r="9" spans="1:12" s="33" customFormat="1" x14ac:dyDescent="0.25">
      <c r="A9" s="74">
        <v>43725</v>
      </c>
      <c r="B9" s="87" t="s">
        <v>289</v>
      </c>
      <c r="C9" s="87">
        <v>265</v>
      </c>
      <c r="D9" s="87" t="s">
        <v>201</v>
      </c>
      <c r="E9" s="87">
        <v>2700</v>
      </c>
      <c r="F9" s="87">
        <v>4</v>
      </c>
      <c r="G9" s="103">
        <v>3.25</v>
      </c>
      <c r="H9" s="103">
        <v>4</v>
      </c>
      <c r="I9" s="103">
        <v>0</v>
      </c>
      <c r="J9" s="54">
        <f t="shared" ref="J9" si="9">(H9-G9)*(E9*F9)</f>
        <v>8100</v>
      </c>
      <c r="K9" s="79">
        <v>0</v>
      </c>
      <c r="L9" s="53">
        <f t="shared" ref="L9" si="10">SUM(J9:K9)</f>
        <v>8100</v>
      </c>
    </row>
    <row r="10" spans="1:12" s="33" customFormat="1" x14ac:dyDescent="0.25">
      <c r="A10" s="74">
        <v>43724</v>
      </c>
      <c r="B10" s="87" t="s">
        <v>204</v>
      </c>
      <c r="C10" s="87">
        <v>340</v>
      </c>
      <c r="D10" s="87" t="s">
        <v>201</v>
      </c>
      <c r="E10" s="87">
        <v>1851</v>
      </c>
      <c r="F10" s="87">
        <v>4</v>
      </c>
      <c r="G10" s="103">
        <v>10.5</v>
      </c>
      <c r="H10" s="103">
        <v>11.5</v>
      </c>
      <c r="I10" s="103">
        <v>0</v>
      </c>
      <c r="J10" s="54">
        <f t="shared" ref="J10" si="11">(H10-G10)*(E10*F10)</f>
        <v>7404</v>
      </c>
      <c r="K10" s="79">
        <v>0</v>
      </c>
      <c r="L10" s="53">
        <f t="shared" ref="L10" si="12">SUM(J10:K10)</f>
        <v>7404</v>
      </c>
    </row>
    <row r="11" spans="1:12" s="33" customFormat="1" x14ac:dyDescent="0.25">
      <c r="A11" s="74">
        <v>43721</v>
      </c>
      <c r="B11" s="87" t="s">
        <v>392</v>
      </c>
      <c r="C11" s="87">
        <v>260</v>
      </c>
      <c r="D11" s="87" t="s">
        <v>201</v>
      </c>
      <c r="E11" s="87">
        <v>2100</v>
      </c>
      <c r="F11" s="87">
        <v>4</v>
      </c>
      <c r="G11" s="103">
        <v>8.5</v>
      </c>
      <c r="H11" s="103">
        <v>9.5</v>
      </c>
      <c r="I11" s="103">
        <v>11</v>
      </c>
      <c r="J11" s="54">
        <f t="shared" ref="J11" si="13">(H11-G11)*(E11*F11)</f>
        <v>8400</v>
      </c>
      <c r="K11" s="54">
        <f t="shared" ref="K11" si="14">(I11-H11)*(E11*F11)</f>
        <v>12600</v>
      </c>
      <c r="L11" s="53">
        <f t="shared" ref="L11" si="15">SUM(J11:K11)</f>
        <v>21000</v>
      </c>
    </row>
    <row r="12" spans="1:12" ht="15.75" customHeight="1" x14ac:dyDescent="0.25">
      <c r="A12" s="74">
        <v>43721</v>
      </c>
      <c r="B12" s="56" t="s">
        <v>277</v>
      </c>
      <c r="C12" s="56">
        <v>2260</v>
      </c>
      <c r="D12" s="56" t="s">
        <v>202</v>
      </c>
      <c r="E12" s="56">
        <v>250</v>
      </c>
      <c r="F12" s="56">
        <v>4</v>
      </c>
      <c r="G12" s="79">
        <v>38</v>
      </c>
      <c r="H12" s="79">
        <v>38</v>
      </c>
      <c r="I12" s="79">
        <v>0</v>
      </c>
      <c r="J12" s="54">
        <f t="shared" ref="J12" si="16">(H12-G12)*(E12*F12)</f>
        <v>0</v>
      </c>
      <c r="K12" s="79">
        <v>0</v>
      </c>
      <c r="L12" s="53">
        <f t="shared" ref="L12" si="17">SUM(J12:K12)</f>
        <v>0</v>
      </c>
    </row>
    <row r="13" spans="1:12" s="33" customFormat="1" ht="15.75" customHeight="1" x14ac:dyDescent="0.25">
      <c r="A13" s="74">
        <v>43720</v>
      </c>
      <c r="B13" s="56" t="s">
        <v>206</v>
      </c>
      <c r="C13" s="56">
        <v>380</v>
      </c>
      <c r="D13" s="56" t="s">
        <v>201</v>
      </c>
      <c r="E13" s="56">
        <v>2500</v>
      </c>
      <c r="F13" s="56">
        <v>4</v>
      </c>
      <c r="G13" s="79">
        <v>6</v>
      </c>
      <c r="H13" s="79">
        <v>5</v>
      </c>
      <c r="I13" s="79">
        <v>0</v>
      </c>
      <c r="J13" s="54">
        <f t="shared" ref="J13" si="18">(H13-G13)*(E13*F13)</f>
        <v>-10000</v>
      </c>
      <c r="K13" s="79">
        <v>0</v>
      </c>
      <c r="L13" s="53">
        <f t="shared" ref="L13" si="19">SUM(J13:K13)</f>
        <v>-10000</v>
      </c>
    </row>
    <row r="14" spans="1:12" s="33" customFormat="1" ht="15.75" customHeight="1" x14ac:dyDescent="0.25">
      <c r="A14" s="74">
        <v>43719</v>
      </c>
      <c r="B14" s="56" t="s">
        <v>224</v>
      </c>
      <c r="C14" s="56">
        <v>240</v>
      </c>
      <c r="D14" s="56" t="s">
        <v>201</v>
      </c>
      <c r="E14" s="56">
        <v>1800</v>
      </c>
      <c r="F14" s="56">
        <v>4</v>
      </c>
      <c r="G14" s="79">
        <v>5</v>
      </c>
      <c r="H14" s="79">
        <v>6</v>
      </c>
      <c r="I14" s="79">
        <v>0</v>
      </c>
      <c r="J14" s="54">
        <f t="shared" ref="J14:J15" si="20">(H14-G14)*(E14*F14)</f>
        <v>7200</v>
      </c>
      <c r="K14" s="79">
        <v>0</v>
      </c>
      <c r="L14" s="53">
        <f t="shared" ref="L14:L15" si="21">SUM(J14:K14)</f>
        <v>7200</v>
      </c>
    </row>
    <row r="15" spans="1:12" s="33" customFormat="1" ht="15.75" customHeight="1" x14ac:dyDescent="0.25">
      <c r="A15" s="51">
        <v>43717</v>
      </c>
      <c r="B15" s="56" t="s">
        <v>246</v>
      </c>
      <c r="C15" s="56">
        <v>120</v>
      </c>
      <c r="D15" s="56" t="s">
        <v>201</v>
      </c>
      <c r="E15" s="56">
        <v>3000</v>
      </c>
      <c r="F15" s="56">
        <v>4</v>
      </c>
      <c r="G15" s="79">
        <v>6</v>
      </c>
      <c r="H15" s="79">
        <v>6.5</v>
      </c>
      <c r="I15" s="79">
        <v>7.25</v>
      </c>
      <c r="J15" s="54">
        <f t="shared" si="20"/>
        <v>6000</v>
      </c>
      <c r="K15" s="54">
        <f t="shared" ref="K15" si="22">(I15-H15)*(E15*F15)</f>
        <v>9000</v>
      </c>
      <c r="L15" s="53">
        <f t="shared" si="21"/>
        <v>15000</v>
      </c>
    </row>
    <row r="16" spans="1:12" s="33" customFormat="1" ht="15.75" customHeight="1" x14ac:dyDescent="0.25">
      <c r="A16" s="51">
        <v>43714</v>
      </c>
      <c r="B16" s="56" t="s">
        <v>385</v>
      </c>
      <c r="C16" s="56">
        <v>260</v>
      </c>
      <c r="D16" s="56" t="s">
        <v>202</v>
      </c>
      <c r="E16" s="56">
        <v>2700</v>
      </c>
      <c r="F16" s="56">
        <v>4</v>
      </c>
      <c r="G16" s="79">
        <v>7</v>
      </c>
      <c r="H16" s="79">
        <v>8</v>
      </c>
      <c r="I16" s="79">
        <v>0</v>
      </c>
      <c r="J16" s="54">
        <f t="shared" ref="J16" si="23">(H16-G16)*(E16*F16)</f>
        <v>10800</v>
      </c>
      <c r="K16" s="79">
        <v>0</v>
      </c>
      <c r="L16" s="53">
        <f t="shared" ref="L16" si="24">SUM(J16:K16)</f>
        <v>10800</v>
      </c>
    </row>
    <row r="17" spans="1:12" s="33" customFormat="1" ht="15.75" customHeight="1" x14ac:dyDescent="0.25">
      <c r="A17" s="51">
        <v>43713</v>
      </c>
      <c r="B17" s="56" t="s">
        <v>206</v>
      </c>
      <c r="C17" s="56">
        <v>380</v>
      </c>
      <c r="D17" s="56" t="s">
        <v>202</v>
      </c>
      <c r="E17" s="56">
        <v>2500</v>
      </c>
      <c r="F17" s="56">
        <v>4</v>
      </c>
      <c r="G17" s="79">
        <v>5</v>
      </c>
      <c r="H17" s="79">
        <v>5.3</v>
      </c>
      <c r="I17" s="79">
        <v>0</v>
      </c>
      <c r="J17" s="54">
        <f t="shared" ref="J17:J33" si="25">(H17-G17)*(E17*F17)</f>
        <v>2999.9999999999982</v>
      </c>
      <c r="K17" s="79">
        <v>0</v>
      </c>
      <c r="L17" s="53">
        <f t="shared" ref="L17:L33" si="26">SUM(J17:K17)</f>
        <v>2999.9999999999982</v>
      </c>
    </row>
    <row r="18" spans="1:12" s="33" customFormat="1" ht="15.75" customHeight="1" x14ac:dyDescent="0.25">
      <c r="A18" s="51">
        <v>43713</v>
      </c>
      <c r="B18" s="56" t="s">
        <v>377</v>
      </c>
      <c r="C18" s="56">
        <v>185</v>
      </c>
      <c r="D18" s="56" t="s">
        <v>202</v>
      </c>
      <c r="E18" s="56">
        <v>3500</v>
      </c>
      <c r="F18" s="56">
        <v>4</v>
      </c>
      <c r="G18" s="79">
        <v>7</v>
      </c>
      <c r="H18" s="79">
        <v>6.5</v>
      </c>
      <c r="I18" s="79">
        <v>0</v>
      </c>
      <c r="J18" s="54">
        <f t="shared" si="25"/>
        <v>-7000</v>
      </c>
      <c r="K18" s="79">
        <v>0</v>
      </c>
      <c r="L18" s="53">
        <f t="shared" si="26"/>
        <v>-7000</v>
      </c>
    </row>
    <row r="19" spans="1:12" s="33" customFormat="1" ht="15.75" customHeight="1" x14ac:dyDescent="0.25">
      <c r="A19" s="51">
        <v>43712</v>
      </c>
      <c r="B19" s="56" t="s">
        <v>206</v>
      </c>
      <c r="C19" s="56">
        <v>360</v>
      </c>
      <c r="D19" s="56" t="s">
        <v>202</v>
      </c>
      <c r="E19" s="56">
        <v>2500</v>
      </c>
      <c r="F19" s="56">
        <v>4</v>
      </c>
      <c r="G19" s="79">
        <v>12</v>
      </c>
      <c r="H19" s="79">
        <v>13</v>
      </c>
      <c r="I19" s="79">
        <v>0</v>
      </c>
      <c r="J19" s="54">
        <f t="shared" si="25"/>
        <v>10000</v>
      </c>
      <c r="K19" s="79">
        <v>0</v>
      </c>
      <c r="L19" s="53">
        <f t="shared" si="26"/>
        <v>10000</v>
      </c>
    </row>
    <row r="20" spans="1:12" s="33" customFormat="1" x14ac:dyDescent="0.25">
      <c r="A20" s="51">
        <v>43711</v>
      </c>
      <c r="B20" s="56" t="s">
        <v>204</v>
      </c>
      <c r="C20" s="56">
        <v>340</v>
      </c>
      <c r="D20" s="56" t="s">
        <v>202</v>
      </c>
      <c r="E20" s="56">
        <v>1851</v>
      </c>
      <c r="F20" s="56">
        <v>4</v>
      </c>
      <c r="G20" s="79">
        <v>12.5</v>
      </c>
      <c r="H20" s="79">
        <v>14</v>
      </c>
      <c r="I20" s="79">
        <v>0</v>
      </c>
      <c r="J20" s="54">
        <f t="shared" si="25"/>
        <v>11106</v>
      </c>
      <c r="K20" s="79">
        <v>0</v>
      </c>
      <c r="L20" s="53">
        <f t="shared" si="26"/>
        <v>11106</v>
      </c>
    </row>
    <row r="21" spans="1:12" s="33" customFormat="1" x14ac:dyDescent="0.25">
      <c r="A21" s="114"/>
      <c r="B21" s="118"/>
      <c r="C21" s="118"/>
      <c r="D21" s="118"/>
      <c r="E21" s="118"/>
      <c r="F21" s="118"/>
      <c r="G21" s="119"/>
      <c r="H21" s="119"/>
      <c r="I21" s="119"/>
      <c r="J21" s="120"/>
      <c r="K21" s="119"/>
      <c r="L21" s="121"/>
    </row>
    <row r="22" spans="1:12" s="33" customFormat="1" x14ac:dyDescent="0.25">
      <c r="A22" s="51">
        <v>43706</v>
      </c>
      <c r="B22" s="56" t="s">
        <v>376</v>
      </c>
      <c r="C22" s="56">
        <v>135</v>
      </c>
      <c r="D22" s="56" t="s">
        <v>202</v>
      </c>
      <c r="E22" s="56">
        <v>4000</v>
      </c>
      <c r="F22" s="56">
        <v>4</v>
      </c>
      <c r="G22" s="79">
        <v>3.4</v>
      </c>
      <c r="H22" s="79">
        <v>4.4000000000000004</v>
      </c>
      <c r="I22" s="79">
        <v>5.4</v>
      </c>
      <c r="J22" s="54">
        <f t="shared" si="25"/>
        <v>16000.000000000007</v>
      </c>
      <c r="K22" s="54">
        <f t="shared" ref="K22" si="27">(I22-H22)*(E22*F22)</f>
        <v>16000</v>
      </c>
      <c r="L22" s="53">
        <f t="shared" si="26"/>
        <v>32000.000000000007</v>
      </c>
    </row>
    <row r="23" spans="1:12" s="33" customFormat="1" x14ac:dyDescent="0.25">
      <c r="A23" s="51">
        <v>43705</v>
      </c>
      <c r="B23" s="56" t="s">
        <v>116</v>
      </c>
      <c r="C23" s="56">
        <v>1650</v>
      </c>
      <c r="D23" s="56" t="s">
        <v>202</v>
      </c>
      <c r="E23" s="56">
        <v>600</v>
      </c>
      <c r="F23" s="56">
        <v>4</v>
      </c>
      <c r="G23" s="79">
        <v>19</v>
      </c>
      <c r="H23" s="79">
        <v>9</v>
      </c>
      <c r="I23" s="79">
        <v>0</v>
      </c>
      <c r="J23" s="54">
        <f t="shared" si="25"/>
        <v>-24000</v>
      </c>
      <c r="K23" s="56">
        <v>0</v>
      </c>
      <c r="L23" s="53">
        <f t="shared" si="26"/>
        <v>-24000</v>
      </c>
    </row>
    <row r="24" spans="1:12" s="33" customFormat="1" x14ac:dyDescent="0.25">
      <c r="A24" s="51">
        <v>43704</v>
      </c>
      <c r="B24" s="56" t="s">
        <v>63</v>
      </c>
      <c r="C24" s="56">
        <v>1600</v>
      </c>
      <c r="D24" s="56" t="s">
        <v>202</v>
      </c>
      <c r="E24" s="56">
        <v>400</v>
      </c>
      <c r="F24" s="56">
        <v>4</v>
      </c>
      <c r="G24" s="79">
        <v>11</v>
      </c>
      <c r="H24" s="79">
        <v>16</v>
      </c>
      <c r="I24" s="79">
        <v>0</v>
      </c>
      <c r="J24" s="54">
        <f t="shared" si="25"/>
        <v>8000</v>
      </c>
      <c r="K24" s="56">
        <v>0</v>
      </c>
      <c r="L24" s="53">
        <f t="shared" si="26"/>
        <v>8000</v>
      </c>
    </row>
    <row r="25" spans="1:12" s="33" customFormat="1" x14ac:dyDescent="0.25">
      <c r="A25" s="51">
        <v>43703</v>
      </c>
      <c r="B25" s="56" t="s">
        <v>206</v>
      </c>
      <c r="C25" s="56">
        <v>360</v>
      </c>
      <c r="D25" s="56" t="s">
        <v>202</v>
      </c>
      <c r="E25" s="56">
        <v>2500</v>
      </c>
      <c r="F25" s="56">
        <v>4</v>
      </c>
      <c r="G25" s="79">
        <v>9</v>
      </c>
      <c r="H25" s="79">
        <v>11</v>
      </c>
      <c r="I25" s="79">
        <v>12</v>
      </c>
      <c r="J25" s="54">
        <f t="shared" si="25"/>
        <v>20000</v>
      </c>
      <c r="K25" s="54">
        <f t="shared" ref="K25:K27" si="28">(I25-H25)*(E25*F25)</f>
        <v>10000</v>
      </c>
      <c r="L25" s="53">
        <f t="shared" si="26"/>
        <v>30000</v>
      </c>
    </row>
    <row r="26" spans="1:12" s="33" customFormat="1" x14ac:dyDescent="0.25">
      <c r="A26" s="51">
        <v>43699</v>
      </c>
      <c r="B26" s="56" t="s">
        <v>206</v>
      </c>
      <c r="C26" s="56">
        <v>360</v>
      </c>
      <c r="D26" s="56" t="s">
        <v>202</v>
      </c>
      <c r="E26" s="56">
        <v>2500</v>
      </c>
      <c r="F26" s="56">
        <v>4</v>
      </c>
      <c r="G26" s="79">
        <v>19</v>
      </c>
      <c r="H26" s="79">
        <v>0</v>
      </c>
      <c r="I26" s="79">
        <v>0</v>
      </c>
      <c r="J26" s="56">
        <v>0</v>
      </c>
      <c r="K26" s="56">
        <v>0</v>
      </c>
      <c r="L26" s="53" t="s">
        <v>293</v>
      </c>
    </row>
    <row r="27" spans="1:12" s="33" customFormat="1" x14ac:dyDescent="0.25">
      <c r="A27" s="51">
        <v>43698</v>
      </c>
      <c r="B27" s="56" t="s">
        <v>208</v>
      </c>
      <c r="C27" s="56">
        <v>230</v>
      </c>
      <c r="D27" s="56" t="s">
        <v>202</v>
      </c>
      <c r="E27" s="56">
        <v>2000</v>
      </c>
      <c r="F27" s="56">
        <v>4</v>
      </c>
      <c r="G27" s="79">
        <v>10</v>
      </c>
      <c r="H27" s="79">
        <v>12</v>
      </c>
      <c r="I27" s="79">
        <v>13.3</v>
      </c>
      <c r="J27" s="54">
        <f t="shared" si="25"/>
        <v>16000</v>
      </c>
      <c r="K27" s="54">
        <f t="shared" si="28"/>
        <v>10400.000000000005</v>
      </c>
      <c r="L27" s="53">
        <f t="shared" si="26"/>
        <v>26400.000000000007</v>
      </c>
    </row>
    <row r="28" spans="1:12" s="33" customFormat="1" x14ac:dyDescent="0.25">
      <c r="A28" s="51">
        <v>43698</v>
      </c>
      <c r="B28" s="56" t="s">
        <v>206</v>
      </c>
      <c r="C28" s="56">
        <v>360</v>
      </c>
      <c r="D28" s="56" t="s">
        <v>202</v>
      </c>
      <c r="E28" s="56">
        <v>2500</v>
      </c>
      <c r="F28" s="56">
        <v>4</v>
      </c>
      <c r="G28" s="79">
        <v>10</v>
      </c>
      <c r="H28" s="79">
        <v>12</v>
      </c>
      <c r="I28" s="79">
        <v>0</v>
      </c>
      <c r="J28" s="54">
        <f t="shared" si="25"/>
        <v>20000</v>
      </c>
      <c r="K28" s="56">
        <v>0</v>
      </c>
      <c r="L28" s="53">
        <f t="shared" si="26"/>
        <v>20000</v>
      </c>
    </row>
    <row r="29" spans="1:12" s="33" customFormat="1" x14ac:dyDescent="0.25">
      <c r="A29" s="51">
        <v>43697</v>
      </c>
      <c r="B29" s="56" t="s">
        <v>206</v>
      </c>
      <c r="C29" s="56">
        <v>360</v>
      </c>
      <c r="D29" s="56" t="s">
        <v>202</v>
      </c>
      <c r="E29" s="56">
        <v>2500</v>
      </c>
      <c r="F29" s="56">
        <v>4</v>
      </c>
      <c r="G29" s="79">
        <v>9</v>
      </c>
      <c r="H29" s="79">
        <v>11</v>
      </c>
      <c r="I29" s="79">
        <v>0</v>
      </c>
      <c r="J29" s="54">
        <f t="shared" si="25"/>
        <v>20000</v>
      </c>
      <c r="K29" s="56">
        <v>0</v>
      </c>
      <c r="L29" s="53">
        <f t="shared" si="26"/>
        <v>20000</v>
      </c>
    </row>
    <row r="30" spans="1:12" s="33" customFormat="1" x14ac:dyDescent="0.25">
      <c r="A30" s="51">
        <v>43696</v>
      </c>
      <c r="B30" s="56" t="s">
        <v>131</v>
      </c>
      <c r="C30" s="56">
        <v>150</v>
      </c>
      <c r="D30" s="56" t="s">
        <v>202</v>
      </c>
      <c r="E30" s="56">
        <v>6000</v>
      </c>
      <c r="F30" s="56">
        <v>4</v>
      </c>
      <c r="G30" s="79">
        <v>5</v>
      </c>
      <c r="H30" s="79">
        <v>6</v>
      </c>
      <c r="I30" s="79">
        <v>0</v>
      </c>
      <c r="J30" s="54">
        <f t="shared" si="25"/>
        <v>24000</v>
      </c>
      <c r="K30" s="56">
        <v>0</v>
      </c>
      <c r="L30" s="53">
        <f t="shared" si="26"/>
        <v>24000</v>
      </c>
    </row>
    <row r="31" spans="1:12" s="33" customFormat="1" x14ac:dyDescent="0.25">
      <c r="A31" s="51">
        <v>43693</v>
      </c>
      <c r="B31" s="56" t="s">
        <v>377</v>
      </c>
      <c r="C31" s="56">
        <v>175</v>
      </c>
      <c r="D31" s="56" t="s">
        <v>201</v>
      </c>
      <c r="E31" s="56">
        <v>3500</v>
      </c>
      <c r="F31" s="56">
        <v>4</v>
      </c>
      <c r="G31" s="79">
        <v>6</v>
      </c>
      <c r="H31" s="79">
        <v>7</v>
      </c>
      <c r="I31" s="79">
        <v>8</v>
      </c>
      <c r="J31" s="54">
        <f t="shared" si="25"/>
        <v>14000</v>
      </c>
      <c r="K31" s="54">
        <f t="shared" ref="K31" si="29">(I31-H31)*(E31*F31)</f>
        <v>14000</v>
      </c>
      <c r="L31" s="53">
        <f t="shared" si="26"/>
        <v>28000</v>
      </c>
    </row>
    <row r="32" spans="1:12" s="33" customFormat="1" x14ac:dyDescent="0.25">
      <c r="A32" s="51">
        <v>43686</v>
      </c>
      <c r="B32" s="36" t="s">
        <v>360</v>
      </c>
      <c r="C32" s="37">
        <v>182.5</v>
      </c>
      <c r="D32" s="37" t="s">
        <v>201</v>
      </c>
      <c r="E32" s="38">
        <v>2400</v>
      </c>
      <c r="F32" s="76">
        <v>4</v>
      </c>
      <c r="G32" s="38">
        <v>6.5</v>
      </c>
      <c r="H32" s="38">
        <v>5.5</v>
      </c>
      <c r="I32" s="79">
        <v>0</v>
      </c>
      <c r="J32" s="54">
        <f t="shared" ref="J32" si="30">(H32-G32)*(E32*F32)</f>
        <v>-9600</v>
      </c>
      <c r="K32" s="54">
        <v>0</v>
      </c>
      <c r="L32" s="53">
        <f t="shared" ref="L32" si="31">SUM(J32:K32)</f>
        <v>-9600</v>
      </c>
    </row>
    <row r="33" spans="1:12" s="33" customFormat="1" x14ac:dyDescent="0.25">
      <c r="A33" s="51">
        <v>43685</v>
      </c>
      <c r="B33" s="36" t="s">
        <v>246</v>
      </c>
      <c r="C33" s="37">
        <v>120</v>
      </c>
      <c r="D33" s="37" t="s">
        <v>201</v>
      </c>
      <c r="E33" s="38">
        <v>3000</v>
      </c>
      <c r="F33" s="76">
        <v>4</v>
      </c>
      <c r="G33" s="38">
        <v>6.5</v>
      </c>
      <c r="H33" s="38">
        <v>8</v>
      </c>
      <c r="I33" s="79">
        <v>0</v>
      </c>
      <c r="J33" s="54">
        <f t="shared" si="25"/>
        <v>18000</v>
      </c>
      <c r="K33" s="54">
        <v>0</v>
      </c>
      <c r="L33" s="53">
        <f t="shared" si="26"/>
        <v>18000</v>
      </c>
    </row>
    <row r="34" spans="1:12" s="33" customFormat="1" x14ac:dyDescent="0.25">
      <c r="A34" s="51">
        <v>43683</v>
      </c>
      <c r="B34" s="36" t="s">
        <v>359</v>
      </c>
      <c r="C34" s="37">
        <v>260</v>
      </c>
      <c r="D34" s="37" t="s">
        <v>201</v>
      </c>
      <c r="E34" s="38">
        <v>3200</v>
      </c>
      <c r="F34" s="76">
        <v>4</v>
      </c>
      <c r="G34" s="38">
        <v>6.5</v>
      </c>
      <c r="H34" s="38">
        <v>8</v>
      </c>
      <c r="I34" s="79">
        <v>0</v>
      </c>
      <c r="J34" s="54">
        <f t="shared" ref="J34" si="32">(H34-G34)*(E34*F34)</f>
        <v>19200</v>
      </c>
      <c r="K34" s="54">
        <v>0</v>
      </c>
      <c r="L34" s="53">
        <f t="shared" ref="L34" si="33">SUM(J34:K34)</f>
        <v>19200</v>
      </c>
    </row>
    <row r="35" spans="1:12" s="33" customFormat="1" x14ac:dyDescent="0.25">
      <c r="A35" s="51">
        <v>43682</v>
      </c>
      <c r="B35" s="36" t="s">
        <v>358</v>
      </c>
      <c r="C35" s="37">
        <v>200</v>
      </c>
      <c r="D35" s="37" t="s">
        <v>201</v>
      </c>
      <c r="E35" s="38">
        <v>2500</v>
      </c>
      <c r="F35" s="76">
        <v>4</v>
      </c>
      <c r="G35" s="38">
        <v>5.75</v>
      </c>
      <c r="H35" s="38">
        <v>6.75</v>
      </c>
      <c r="I35" s="79">
        <v>8</v>
      </c>
      <c r="J35" s="54">
        <f t="shared" ref="J35" si="34">(H35-G35)*(E35*F35)</f>
        <v>10000</v>
      </c>
      <c r="K35" s="54">
        <f t="shared" ref="K35" si="35">(I35-H35)*(E35*F35)</f>
        <v>12500</v>
      </c>
      <c r="L35" s="53">
        <f t="shared" ref="L35" si="36">SUM(J35:K35)</f>
        <v>22500</v>
      </c>
    </row>
    <row r="36" spans="1:12" s="33" customFormat="1" x14ac:dyDescent="0.25">
      <c r="A36" s="51">
        <v>43679</v>
      </c>
      <c r="B36" s="36" t="s">
        <v>334</v>
      </c>
      <c r="C36" s="37">
        <v>2180</v>
      </c>
      <c r="D36" s="37" t="s">
        <v>201</v>
      </c>
      <c r="E36" s="38">
        <v>250</v>
      </c>
      <c r="F36" s="76">
        <v>4</v>
      </c>
      <c r="G36" s="38">
        <v>60</v>
      </c>
      <c r="H36" s="38">
        <v>65</v>
      </c>
      <c r="I36" s="79">
        <v>0</v>
      </c>
      <c r="J36" s="54">
        <f t="shared" ref="J36" si="37">(H36-G36)*(E36*F36)</f>
        <v>5000</v>
      </c>
      <c r="K36" s="54">
        <v>0</v>
      </c>
      <c r="L36" s="53">
        <f t="shared" ref="L36" si="38">SUM(J36:K36)</f>
        <v>5000</v>
      </c>
    </row>
    <row r="37" spans="1:12" s="33" customFormat="1" x14ac:dyDescent="0.25">
      <c r="A37" s="51">
        <v>43678</v>
      </c>
      <c r="B37" s="36" t="s">
        <v>358</v>
      </c>
      <c r="C37" s="37">
        <v>195</v>
      </c>
      <c r="D37" s="37" t="s">
        <v>202</v>
      </c>
      <c r="E37" s="38">
        <v>2500</v>
      </c>
      <c r="F37" s="76">
        <v>4</v>
      </c>
      <c r="G37" s="38">
        <v>5.25</v>
      </c>
      <c r="H37" s="38">
        <v>6</v>
      </c>
      <c r="I37" s="56">
        <v>0</v>
      </c>
      <c r="J37" s="54">
        <f t="shared" ref="J37" si="39">(H37-G37)*(E37*F37)</f>
        <v>7500</v>
      </c>
      <c r="K37" s="54">
        <v>0</v>
      </c>
      <c r="L37" s="53">
        <f t="shared" ref="L37" si="40">SUM(J37:K37)</f>
        <v>7500</v>
      </c>
    </row>
    <row r="38" spans="1:12" s="33" customForma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2" s="33" customFormat="1" x14ac:dyDescent="0.25">
      <c r="A39" s="51">
        <v>43677</v>
      </c>
      <c r="B39" s="36" t="s">
        <v>243</v>
      </c>
      <c r="C39" s="37">
        <v>175</v>
      </c>
      <c r="D39" s="37" t="s">
        <v>202</v>
      </c>
      <c r="E39" s="38">
        <v>2800</v>
      </c>
      <c r="F39" s="76">
        <v>4</v>
      </c>
      <c r="G39" s="38">
        <v>6.5</v>
      </c>
      <c r="H39" s="38">
        <v>7.5</v>
      </c>
      <c r="I39" s="56">
        <v>9</v>
      </c>
      <c r="J39" s="54">
        <f t="shared" ref="J39:J41" si="41">(H39-G39)*(E39*F39)</f>
        <v>11200</v>
      </c>
      <c r="K39" s="54">
        <f t="shared" ref="K39" si="42">(I39-H39)*(E39*F39)</f>
        <v>16800</v>
      </c>
      <c r="L39" s="53">
        <f t="shared" ref="L39:L41" si="43">SUM(J39:K39)</f>
        <v>28000</v>
      </c>
    </row>
    <row r="40" spans="1:12" s="33" customFormat="1" x14ac:dyDescent="0.25">
      <c r="A40" s="51">
        <v>43677</v>
      </c>
      <c r="B40" s="36" t="s">
        <v>271</v>
      </c>
      <c r="C40" s="37">
        <v>350</v>
      </c>
      <c r="D40" s="37" t="s">
        <v>201</v>
      </c>
      <c r="E40" s="38">
        <v>3000</v>
      </c>
      <c r="F40" s="76">
        <v>4</v>
      </c>
      <c r="G40" s="38">
        <v>5.75</v>
      </c>
      <c r="H40" s="38">
        <v>6.75</v>
      </c>
      <c r="I40" s="56">
        <v>0</v>
      </c>
      <c r="J40" s="54">
        <f t="shared" si="41"/>
        <v>12000</v>
      </c>
      <c r="K40" s="54">
        <v>0</v>
      </c>
      <c r="L40" s="53">
        <f t="shared" si="43"/>
        <v>12000</v>
      </c>
    </row>
    <row r="41" spans="1:12" s="33" customFormat="1" x14ac:dyDescent="0.25">
      <c r="A41" s="51">
        <v>43677</v>
      </c>
      <c r="B41" s="36" t="s">
        <v>355</v>
      </c>
      <c r="C41" s="37">
        <v>100</v>
      </c>
      <c r="D41" s="37" t="s">
        <v>201</v>
      </c>
      <c r="E41" s="38">
        <v>6000</v>
      </c>
      <c r="F41" s="76">
        <v>4</v>
      </c>
      <c r="G41" s="38">
        <v>3.4</v>
      </c>
      <c r="H41" s="38">
        <v>3.9</v>
      </c>
      <c r="I41" s="56">
        <v>10</v>
      </c>
      <c r="J41" s="54">
        <f t="shared" si="41"/>
        <v>12000</v>
      </c>
      <c r="K41" s="54">
        <v>0</v>
      </c>
      <c r="L41" s="53">
        <f t="shared" si="43"/>
        <v>12000</v>
      </c>
    </row>
    <row r="42" spans="1:12" s="33" customFormat="1" x14ac:dyDescent="0.25">
      <c r="A42" s="51">
        <v>43676</v>
      </c>
      <c r="B42" s="36" t="s">
        <v>325</v>
      </c>
      <c r="C42" s="37">
        <v>230</v>
      </c>
      <c r="D42" s="37" t="s">
        <v>202</v>
      </c>
      <c r="E42" s="38">
        <v>2000</v>
      </c>
      <c r="F42" s="76">
        <v>4</v>
      </c>
      <c r="G42" s="38">
        <v>7.5</v>
      </c>
      <c r="H42" s="38">
        <v>8.5</v>
      </c>
      <c r="I42" s="79">
        <v>10</v>
      </c>
      <c r="J42" s="54">
        <f>(H42-G42)*(E42*F42)</f>
        <v>8000</v>
      </c>
      <c r="K42" s="54">
        <f t="shared" ref="K42" si="44">(I42-H42)*(E42*F42)</f>
        <v>12000</v>
      </c>
      <c r="L42" s="53">
        <f>SUM(J42:K42)</f>
        <v>20000</v>
      </c>
    </row>
    <row r="43" spans="1:12" s="33" customFormat="1" x14ac:dyDescent="0.25">
      <c r="A43" s="51">
        <v>43676</v>
      </c>
      <c r="B43" s="36" t="s">
        <v>271</v>
      </c>
      <c r="C43" s="37">
        <v>350</v>
      </c>
      <c r="D43" s="37" t="s">
        <v>201</v>
      </c>
      <c r="E43" s="38">
        <v>3000</v>
      </c>
      <c r="F43" s="76">
        <v>4</v>
      </c>
      <c r="G43" s="38">
        <v>10.75</v>
      </c>
      <c r="H43" s="38">
        <v>9.75</v>
      </c>
      <c r="I43" s="56">
        <v>0</v>
      </c>
      <c r="J43" s="52">
        <f t="shared" ref="J43:J44" si="45">(H43-G43)*(E43*F43)</f>
        <v>-12000</v>
      </c>
      <c r="K43" s="54">
        <v>0</v>
      </c>
      <c r="L43" s="53">
        <f t="shared" ref="L43:L44" si="46">SUM(J43:K43)</f>
        <v>-12000</v>
      </c>
    </row>
    <row r="44" spans="1:12" s="33" customFormat="1" x14ac:dyDescent="0.25">
      <c r="A44" s="51">
        <v>43676</v>
      </c>
      <c r="B44" s="36" t="s">
        <v>329</v>
      </c>
      <c r="C44" s="37">
        <v>1380</v>
      </c>
      <c r="D44" s="37" t="s">
        <v>201</v>
      </c>
      <c r="E44" s="38">
        <v>375</v>
      </c>
      <c r="F44" s="76">
        <v>4</v>
      </c>
      <c r="G44" s="38">
        <v>40</v>
      </c>
      <c r="H44" s="38">
        <v>34</v>
      </c>
      <c r="I44" s="56">
        <v>0</v>
      </c>
      <c r="J44" s="52">
        <f t="shared" si="45"/>
        <v>-9000</v>
      </c>
      <c r="K44" s="54">
        <v>0</v>
      </c>
      <c r="L44" s="53">
        <f t="shared" si="46"/>
        <v>-9000</v>
      </c>
    </row>
    <row r="45" spans="1:12" s="33" customFormat="1" x14ac:dyDescent="0.25">
      <c r="A45" s="51">
        <v>43675</v>
      </c>
      <c r="B45" s="36" t="s">
        <v>184</v>
      </c>
      <c r="C45" s="37">
        <v>210</v>
      </c>
      <c r="D45" s="37" t="s">
        <v>201</v>
      </c>
      <c r="E45" s="38">
        <v>4000</v>
      </c>
      <c r="F45" s="76">
        <v>4</v>
      </c>
      <c r="G45" s="38">
        <v>5.25</v>
      </c>
      <c r="H45" s="38">
        <v>4.5</v>
      </c>
      <c r="I45" s="56">
        <v>0</v>
      </c>
      <c r="J45" s="52">
        <f t="shared" ref="J45:J46" si="47">(H45-G45)*(E45*F45)</f>
        <v>-12000</v>
      </c>
      <c r="K45" s="54">
        <v>0</v>
      </c>
      <c r="L45" s="53">
        <f t="shared" ref="L45:L46" si="48">SUM(J45:K45)</f>
        <v>-12000</v>
      </c>
    </row>
    <row r="46" spans="1:12" s="33" customFormat="1" x14ac:dyDescent="0.25">
      <c r="A46" s="51">
        <v>43675</v>
      </c>
      <c r="B46" s="36" t="s">
        <v>219</v>
      </c>
      <c r="C46" s="37">
        <v>135</v>
      </c>
      <c r="D46" s="37" t="s">
        <v>201</v>
      </c>
      <c r="E46" s="38">
        <v>5334</v>
      </c>
      <c r="F46" s="76">
        <v>4</v>
      </c>
      <c r="G46" s="38">
        <v>3.5</v>
      </c>
      <c r="H46" s="38">
        <v>3</v>
      </c>
      <c r="I46" s="56">
        <v>0</v>
      </c>
      <c r="J46" s="52">
        <f t="shared" si="47"/>
        <v>-10668</v>
      </c>
      <c r="K46" s="54">
        <v>0</v>
      </c>
      <c r="L46" s="53">
        <f t="shared" si="48"/>
        <v>-10668</v>
      </c>
    </row>
    <row r="47" spans="1:12" s="33" customFormat="1" x14ac:dyDescent="0.25">
      <c r="A47" s="51">
        <v>43672</v>
      </c>
      <c r="B47" s="36" t="s">
        <v>253</v>
      </c>
      <c r="C47" s="37">
        <v>275</v>
      </c>
      <c r="D47" s="37" t="s">
        <v>201</v>
      </c>
      <c r="E47" s="38">
        <v>2100</v>
      </c>
      <c r="F47" s="76">
        <v>4</v>
      </c>
      <c r="G47" s="38">
        <v>9.5</v>
      </c>
      <c r="H47" s="38">
        <v>10.5</v>
      </c>
      <c r="I47" s="79">
        <v>12</v>
      </c>
      <c r="J47" s="52">
        <f t="shared" ref="J47" si="49">(H47-G47)*(E47*F47)</f>
        <v>8400</v>
      </c>
      <c r="K47" s="54">
        <f t="shared" ref="K47" si="50">(I47-H47)*(E47*F47)</f>
        <v>12600</v>
      </c>
      <c r="L47" s="53">
        <f t="shared" ref="L47" si="51">SUM(J47:K47)</f>
        <v>21000</v>
      </c>
    </row>
    <row r="48" spans="1:12" s="33" customFormat="1" x14ac:dyDescent="0.25">
      <c r="A48" s="51">
        <v>43671</v>
      </c>
      <c r="B48" s="36" t="s">
        <v>184</v>
      </c>
      <c r="C48" s="37">
        <v>212.5</v>
      </c>
      <c r="D48" s="37" t="s">
        <v>201</v>
      </c>
      <c r="E48" s="38">
        <v>4000</v>
      </c>
      <c r="F48" s="76">
        <v>4</v>
      </c>
      <c r="G48" s="38">
        <v>5.25</v>
      </c>
      <c r="H48" s="38">
        <v>6</v>
      </c>
      <c r="I48" s="56">
        <v>0</v>
      </c>
      <c r="J48" s="54">
        <f t="shared" ref="J48:J49" si="52">(H48-G48)*(E48*F48)</f>
        <v>12000</v>
      </c>
      <c r="K48" s="54">
        <v>0</v>
      </c>
      <c r="L48" s="53">
        <f t="shared" ref="L48:L49" si="53">SUM(J48:K48)</f>
        <v>12000</v>
      </c>
    </row>
    <row r="49" spans="1:12" s="33" customFormat="1" x14ac:dyDescent="0.25">
      <c r="A49" s="51">
        <v>43671</v>
      </c>
      <c r="B49" s="36" t="s">
        <v>299</v>
      </c>
      <c r="C49" s="37">
        <v>400</v>
      </c>
      <c r="D49" s="37" t="s">
        <v>201</v>
      </c>
      <c r="E49" s="38">
        <v>2500</v>
      </c>
      <c r="F49" s="76">
        <v>4</v>
      </c>
      <c r="G49" s="38">
        <v>8.25</v>
      </c>
      <c r="H49" s="38">
        <v>7.25</v>
      </c>
      <c r="I49" s="56">
        <v>0</v>
      </c>
      <c r="J49" s="59">
        <f t="shared" si="52"/>
        <v>-10000</v>
      </c>
      <c r="K49" s="54">
        <v>0</v>
      </c>
      <c r="L49" s="53">
        <f t="shared" si="53"/>
        <v>-10000</v>
      </c>
    </row>
    <row r="50" spans="1:12" s="33" customFormat="1" x14ac:dyDescent="0.25">
      <c r="A50" s="51">
        <v>43670</v>
      </c>
      <c r="B50" s="36" t="s">
        <v>205</v>
      </c>
      <c r="C50" s="37">
        <v>67.5</v>
      </c>
      <c r="D50" s="37" t="s">
        <v>201</v>
      </c>
      <c r="E50" s="38">
        <v>7000</v>
      </c>
      <c r="F50" s="76">
        <v>4</v>
      </c>
      <c r="G50" s="38">
        <v>1.5</v>
      </c>
      <c r="H50" s="38">
        <v>2</v>
      </c>
      <c r="I50" s="56">
        <v>0</v>
      </c>
      <c r="J50" s="54">
        <f t="shared" ref="J50" si="54">(H50-G50)*(E50*F50)</f>
        <v>14000</v>
      </c>
      <c r="K50" s="54">
        <v>0</v>
      </c>
      <c r="L50" s="53">
        <f t="shared" ref="L50" si="55">SUM(J50:K50)</f>
        <v>14000</v>
      </c>
    </row>
    <row r="51" spans="1:12" s="33" customFormat="1" x14ac:dyDescent="0.25">
      <c r="A51" s="51">
        <v>43669</v>
      </c>
      <c r="B51" s="36" t="s">
        <v>291</v>
      </c>
      <c r="C51" s="37">
        <v>265</v>
      </c>
      <c r="D51" s="37" t="s">
        <v>201</v>
      </c>
      <c r="E51" s="38">
        <v>2400</v>
      </c>
      <c r="F51" s="76">
        <v>4</v>
      </c>
      <c r="G51" s="38">
        <v>2.25</v>
      </c>
      <c r="H51" s="38">
        <v>3.25</v>
      </c>
      <c r="I51" s="56">
        <v>4.75</v>
      </c>
      <c r="J51" s="54">
        <f t="shared" ref="J51" si="56">(H51-G51)*(E51*F51)</f>
        <v>9600</v>
      </c>
      <c r="K51" s="54">
        <f t="shared" ref="K51" si="57">(I51-H51)*(E51*F51)</f>
        <v>14400</v>
      </c>
      <c r="L51" s="53">
        <f t="shared" ref="L51" si="58">SUM(J51:K51)</f>
        <v>24000</v>
      </c>
    </row>
    <row r="52" spans="1:12" s="33" customFormat="1" x14ac:dyDescent="0.25">
      <c r="A52" s="51">
        <v>43668</v>
      </c>
      <c r="B52" s="36" t="s">
        <v>289</v>
      </c>
      <c r="C52" s="37">
        <v>250</v>
      </c>
      <c r="D52" s="37" t="s">
        <v>201</v>
      </c>
      <c r="E52" s="38">
        <v>2700</v>
      </c>
      <c r="F52" s="76">
        <v>4</v>
      </c>
      <c r="G52" s="38">
        <v>4.5</v>
      </c>
      <c r="H52" s="38">
        <v>5.5</v>
      </c>
      <c r="I52" s="56">
        <v>0</v>
      </c>
      <c r="J52" s="54">
        <f t="shared" ref="J52" si="59">(H52-G52)*(E52*F52)</f>
        <v>10800</v>
      </c>
      <c r="K52" s="54">
        <v>0</v>
      </c>
      <c r="L52" s="53">
        <f t="shared" ref="L52" si="60">SUM(J52:K52)</f>
        <v>10800</v>
      </c>
    </row>
    <row r="53" spans="1:12" s="33" customFormat="1" x14ac:dyDescent="0.25">
      <c r="A53" s="51">
        <v>43665</v>
      </c>
      <c r="B53" s="36" t="s">
        <v>342</v>
      </c>
      <c r="C53" s="37">
        <v>150</v>
      </c>
      <c r="D53" s="37" t="s">
        <v>201</v>
      </c>
      <c r="E53" s="38">
        <v>6000</v>
      </c>
      <c r="F53" s="76">
        <v>4</v>
      </c>
      <c r="G53" s="38">
        <v>2</v>
      </c>
      <c r="H53" s="38">
        <v>2.25</v>
      </c>
      <c r="I53" s="56">
        <v>0</v>
      </c>
      <c r="J53" s="54">
        <f t="shared" ref="J53" si="61">(H53-G53)*(E53*F53)</f>
        <v>6000</v>
      </c>
      <c r="K53" s="54">
        <v>0</v>
      </c>
      <c r="L53" s="53">
        <f t="shared" ref="L53" si="62">SUM(J53:K53)</f>
        <v>6000</v>
      </c>
    </row>
    <row r="54" spans="1:12" s="33" customFormat="1" x14ac:dyDescent="0.25">
      <c r="A54" s="51">
        <v>43664</v>
      </c>
      <c r="B54" s="36" t="s">
        <v>330</v>
      </c>
      <c r="C54" s="37">
        <v>200</v>
      </c>
      <c r="D54" s="37" t="s">
        <v>201</v>
      </c>
      <c r="E54" s="38">
        <v>3500</v>
      </c>
      <c r="F54" s="76">
        <v>4</v>
      </c>
      <c r="G54" s="38">
        <v>3.5</v>
      </c>
      <c r="H54" s="38">
        <v>4</v>
      </c>
      <c r="I54" s="56">
        <v>0</v>
      </c>
      <c r="J54" s="54">
        <v>0</v>
      </c>
      <c r="K54" s="54">
        <v>0</v>
      </c>
      <c r="L54" s="53" t="s">
        <v>293</v>
      </c>
    </row>
    <row r="55" spans="1:12" s="33" customFormat="1" x14ac:dyDescent="0.25">
      <c r="A55" s="51">
        <v>43664</v>
      </c>
      <c r="B55" s="36" t="s">
        <v>346</v>
      </c>
      <c r="C55" s="37">
        <v>80</v>
      </c>
      <c r="D55" s="37" t="s">
        <v>201</v>
      </c>
      <c r="E55" s="38">
        <v>8000</v>
      </c>
      <c r="F55" s="76">
        <v>4</v>
      </c>
      <c r="G55" s="38">
        <v>2.6</v>
      </c>
      <c r="H55" s="38">
        <v>2.75</v>
      </c>
      <c r="I55" s="56">
        <v>0</v>
      </c>
      <c r="J55" s="54">
        <f t="shared" ref="J55" si="63">(H55-G55)*(E55*F55)</f>
        <v>4799.9999999999973</v>
      </c>
      <c r="K55" s="54">
        <v>0</v>
      </c>
      <c r="L55" s="53">
        <f t="shared" ref="L55" si="64">SUM(J55:K55)</f>
        <v>4799.9999999999973</v>
      </c>
    </row>
    <row r="56" spans="1:12" s="33" customFormat="1" x14ac:dyDescent="0.25">
      <c r="A56" s="51">
        <v>43664</v>
      </c>
      <c r="B56" s="36" t="s">
        <v>271</v>
      </c>
      <c r="C56" s="37">
        <v>370</v>
      </c>
      <c r="D56" s="37" t="s">
        <v>201</v>
      </c>
      <c r="E56" s="38">
        <v>3000</v>
      </c>
      <c r="F56" s="76">
        <v>4</v>
      </c>
      <c r="G56" s="38">
        <v>6.5</v>
      </c>
      <c r="H56" s="38">
        <v>5.5</v>
      </c>
      <c r="I56" s="56">
        <v>0</v>
      </c>
      <c r="J56" s="59">
        <f t="shared" ref="J56" si="65">(H56-G56)*(E56*F56)</f>
        <v>-12000</v>
      </c>
      <c r="K56" s="54">
        <v>0</v>
      </c>
      <c r="L56" s="53">
        <f t="shared" ref="L56" si="66">SUM(J56:K56)</f>
        <v>-12000</v>
      </c>
    </row>
    <row r="57" spans="1:12" s="33" customFormat="1" x14ac:dyDescent="0.25">
      <c r="A57" s="51">
        <v>43663</v>
      </c>
      <c r="B57" s="36" t="s">
        <v>322</v>
      </c>
      <c r="C57" s="37">
        <v>185</v>
      </c>
      <c r="D57" s="37" t="s">
        <v>201</v>
      </c>
      <c r="E57" s="38">
        <v>3000</v>
      </c>
      <c r="F57" s="76">
        <v>4</v>
      </c>
      <c r="G57" s="38">
        <v>2.5</v>
      </c>
      <c r="H57" s="38">
        <v>2.6</v>
      </c>
      <c r="I57" s="56">
        <v>0</v>
      </c>
      <c r="J57" s="54">
        <f t="shared" ref="J57:J58" si="67">(H57-G57)*(E57*F57)</f>
        <v>1200.0000000000011</v>
      </c>
      <c r="K57" s="54">
        <v>0</v>
      </c>
      <c r="L57" s="53">
        <f t="shared" ref="L57:L58" si="68">SUM(J57:K57)</f>
        <v>1200.0000000000011</v>
      </c>
    </row>
    <row r="58" spans="1:12" s="33" customFormat="1" x14ac:dyDescent="0.25">
      <c r="A58" s="51">
        <v>43663</v>
      </c>
      <c r="B58" s="36" t="s">
        <v>342</v>
      </c>
      <c r="C58" s="37">
        <v>155</v>
      </c>
      <c r="D58" s="37" t="s">
        <v>201</v>
      </c>
      <c r="E58" s="38">
        <v>6000</v>
      </c>
      <c r="F58" s="76">
        <v>4</v>
      </c>
      <c r="G58" s="38">
        <v>2.5</v>
      </c>
      <c r="H58" s="38">
        <v>3</v>
      </c>
      <c r="I58" s="56">
        <v>0</v>
      </c>
      <c r="J58" s="54">
        <f t="shared" si="67"/>
        <v>12000</v>
      </c>
      <c r="K58" s="54">
        <v>0</v>
      </c>
      <c r="L58" s="53">
        <f t="shared" si="68"/>
        <v>12000</v>
      </c>
    </row>
    <row r="59" spans="1:12" s="33" customFormat="1" x14ac:dyDescent="0.25">
      <c r="A59" s="51">
        <v>43662</v>
      </c>
      <c r="B59" s="36" t="s">
        <v>206</v>
      </c>
      <c r="C59" s="37">
        <v>420</v>
      </c>
      <c r="D59" s="37" t="s">
        <v>201</v>
      </c>
      <c r="E59" s="38">
        <v>2500</v>
      </c>
      <c r="F59" s="76">
        <v>4</v>
      </c>
      <c r="G59" s="38">
        <v>3.6</v>
      </c>
      <c r="H59" s="38">
        <v>4.5999999999999996</v>
      </c>
      <c r="I59" s="56">
        <v>6.1</v>
      </c>
      <c r="J59" s="54">
        <f t="shared" ref="J59:J61" si="69">(H59-G59)*(E59*F59)</f>
        <v>9999.9999999999964</v>
      </c>
      <c r="K59" s="54">
        <f t="shared" ref="K59" si="70">(I59-H59)*(E59*F59)</f>
        <v>15000</v>
      </c>
      <c r="L59" s="53">
        <f t="shared" ref="L59:L61" si="71">SUM(J59:K59)</f>
        <v>24999.999999999996</v>
      </c>
    </row>
    <row r="60" spans="1:12" s="33" customFormat="1" x14ac:dyDescent="0.25">
      <c r="A60" s="51">
        <v>43662</v>
      </c>
      <c r="B60" s="36" t="s">
        <v>271</v>
      </c>
      <c r="C60" s="37">
        <v>365</v>
      </c>
      <c r="D60" s="37" t="s">
        <v>201</v>
      </c>
      <c r="E60" s="38">
        <v>3000</v>
      </c>
      <c r="F60" s="76">
        <v>4</v>
      </c>
      <c r="G60" s="38">
        <v>5</v>
      </c>
      <c r="H60" s="38">
        <v>6</v>
      </c>
      <c r="I60" s="56">
        <v>7.5</v>
      </c>
      <c r="J60" s="54">
        <f t="shared" ref="J60" si="72">(H60-G60)*(E60*F60)</f>
        <v>12000</v>
      </c>
      <c r="K60" s="54">
        <f t="shared" ref="K60" si="73">(I60-H60)*(E60*F60)</f>
        <v>18000</v>
      </c>
      <c r="L60" s="53">
        <f t="shared" ref="L60" si="74">SUM(J60:K60)</f>
        <v>30000</v>
      </c>
    </row>
    <row r="61" spans="1:12" s="33" customFormat="1" x14ac:dyDescent="0.25">
      <c r="A61" s="51">
        <v>43662</v>
      </c>
      <c r="B61" s="36" t="s">
        <v>191</v>
      </c>
      <c r="C61" s="37">
        <v>150</v>
      </c>
      <c r="D61" s="37" t="s">
        <v>201</v>
      </c>
      <c r="E61" s="38">
        <v>3750</v>
      </c>
      <c r="F61" s="76">
        <v>4</v>
      </c>
      <c r="G61" s="38">
        <v>5</v>
      </c>
      <c r="H61" s="38">
        <v>3.5</v>
      </c>
      <c r="I61" s="56">
        <v>0</v>
      </c>
      <c r="J61" s="59">
        <f t="shared" si="69"/>
        <v>-22500</v>
      </c>
      <c r="K61" s="54">
        <v>0</v>
      </c>
      <c r="L61" s="53">
        <f t="shared" si="71"/>
        <v>-22500</v>
      </c>
    </row>
    <row r="62" spans="1:12" s="33" customFormat="1" x14ac:dyDescent="0.25">
      <c r="A62" s="51">
        <v>43661</v>
      </c>
      <c r="B62" s="36" t="s">
        <v>203</v>
      </c>
      <c r="C62" s="37">
        <v>185</v>
      </c>
      <c r="D62" s="37" t="s">
        <v>201</v>
      </c>
      <c r="E62" s="38">
        <v>2800</v>
      </c>
      <c r="F62" s="76">
        <v>4</v>
      </c>
      <c r="G62" s="38">
        <v>4.5</v>
      </c>
      <c r="H62" s="38">
        <v>5.5</v>
      </c>
      <c r="I62" s="79">
        <v>7</v>
      </c>
      <c r="J62" s="54">
        <f t="shared" ref="J62" si="75">(H62-G62)*(E62*F62)</f>
        <v>11200</v>
      </c>
      <c r="K62" s="54">
        <f>(I62-H62)*(E62*F62)</f>
        <v>16800</v>
      </c>
      <c r="L62" s="53">
        <f t="shared" ref="L62" si="76">SUM(J62:K62)</f>
        <v>28000</v>
      </c>
    </row>
    <row r="63" spans="1:12" s="33" customFormat="1" x14ac:dyDescent="0.25">
      <c r="A63" s="51">
        <v>43658</v>
      </c>
      <c r="B63" s="36" t="s">
        <v>206</v>
      </c>
      <c r="C63" s="37">
        <v>420</v>
      </c>
      <c r="D63" s="37" t="s">
        <v>201</v>
      </c>
      <c r="E63" s="38">
        <v>2500</v>
      </c>
      <c r="F63" s="76">
        <v>4</v>
      </c>
      <c r="G63" s="38">
        <v>4.75</v>
      </c>
      <c r="H63" s="38">
        <v>5.75</v>
      </c>
      <c r="I63" s="56">
        <v>7.25</v>
      </c>
      <c r="J63" s="54">
        <f t="shared" ref="J63" si="77">(H63-G63)*(E63*F63)</f>
        <v>10000</v>
      </c>
      <c r="K63" s="54">
        <f>(I63-H63)*(E63*F63)</f>
        <v>15000</v>
      </c>
      <c r="L63" s="53">
        <f t="shared" ref="L63" si="78">SUM(J63:K63)</f>
        <v>25000</v>
      </c>
    </row>
    <row r="64" spans="1:12" s="33" customFormat="1" x14ac:dyDescent="0.25">
      <c r="A64" s="51">
        <v>43657</v>
      </c>
      <c r="B64" s="36" t="s">
        <v>203</v>
      </c>
      <c r="C64" s="37">
        <v>180</v>
      </c>
      <c r="D64" s="37" t="s">
        <v>201</v>
      </c>
      <c r="E64" s="38">
        <v>2800</v>
      </c>
      <c r="F64" s="76">
        <v>4</v>
      </c>
      <c r="G64" s="38">
        <v>5.75</v>
      </c>
      <c r="H64" s="38">
        <v>6.75</v>
      </c>
      <c r="I64" s="56">
        <v>8.25</v>
      </c>
      <c r="J64" s="54">
        <f t="shared" ref="J64" si="79">(H64-G64)*(E64*F64)</f>
        <v>11200</v>
      </c>
      <c r="K64" s="54">
        <f>(I64-H64)*(E64*F64)</f>
        <v>16800</v>
      </c>
      <c r="L64" s="53">
        <f t="shared" ref="L64" si="80">SUM(J64:K64)</f>
        <v>28000</v>
      </c>
    </row>
    <row r="65" spans="1:12" s="33" customFormat="1" x14ac:dyDescent="0.25">
      <c r="A65" s="51">
        <v>43656</v>
      </c>
      <c r="B65" s="36" t="s">
        <v>266</v>
      </c>
      <c r="C65" s="37">
        <v>425</v>
      </c>
      <c r="D65" s="37" t="s">
        <v>201</v>
      </c>
      <c r="E65" s="38">
        <v>1375</v>
      </c>
      <c r="F65" s="76">
        <v>4</v>
      </c>
      <c r="G65" s="38">
        <v>9.75</v>
      </c>
      <c r="H65" s="38">
        <v>11.25</v>
      </c>
      <c r="I65" s="56">
        <v>0</v>
      </c>
      <c r="J65" s="54">
        <f t="shared" ref="J65" si="81">(H65-G65)*(E65*F65)</f>
        <v>8250</v>
      </c>
      <c r="K65" s="54">
        <v>0</v>
      </c>
      <c r="L65" s="53">
        <f t="shared" ref="L65" si="82">SUM(J65:K65)</f>
        <v>8250</v>
      </c>
    </row>
    <row r="66" spans="1:12" s="33" customFormat="1" x14ac:dyDescent="0.25">
      <c r="A66" s="51">
        <v>43655</v>
      </c>
      <c r="B66" s="36" t="s">
        <v>254</v>
      </c>
      <c r="C66" s="37">
        <v>260</v>
      </c>
      <c r="D66" s="37" t="s">
        <v>202</v>
      </c>
      <c r="E66" s="38">
        <v>2000</v>
      </c>
      <c r="F66" s="76">
        <v>4</v>
      </c>
      <c r="G66" s="38">
        <v>7</v>
      </c>
      <c r="H66" s="38">
        <v>7.25</v>
      </c>
      <c r="I66" s="56">
        <v>0</v>
      </c>
      <c r="J66" s="54">
        <f t="shared" ref="J66" si="83">(H66-G66)*(E66*F66)</f>
        <v>2000</v>
      </c>
      <c r="K66" s="54">
        <v>0</v>
      </c>
      <c r="L66" s="53">
        <f t="shared" ref="L66" si="84">SUM(J66:K66)</f>
        <v>2000</v>
      </c>
    </row>
    <row r="67" spans="1:12" s="33" customFormat="1" x14ac:dyDescent="0.25">
      <c r="A67" s="51">
        <v>43654</v>
      </c>
      <c r="B67" s="36" t="s">
        <v>271</v>
      </c>
      <c r="C67" s="37">
        <v>360</v>
      </c>
      <c r="D67" s="37" t="s">
        <v>201</v>
      </c>
      <c r="E67" s="38">
        <v>3000</v>
      </c>
      <c r="F67" s="76">
        <v>4</v>
      </c>
      <c r="G67" s="38">
        <v>6.75</v>
      </c>
      <c r="H67" s="38">
        <v>7.75</v>
      </c>
      <c r="I67" s="56">
        <v>0</v>
      </c>
      <c r="J67" s="54">
        <f t="shared" ref="J67:J68" si="85">(H67-G67)*(E67*F67)</f>
        <v>12000</v>
      </c>
      <c r="K67" s="54">
        <v>0</v>
      </c>
      <c r="L67" s="53">
        <f t="shared" ref="L67:L68" si="86">SUM(J67:K67)</f>
        <v>12000</v>
      </c>
    </row>
    <row r="68" spans="1:12" s="33" customFormat="1" x14ac:dyDescent="0.25">
      <c r="A68" s="51">
        <v>43654</v>
      </c>
      <c r="B68" s="36" t="s">
        <v>267</v>
      </c>
      <c r="C68" s="37">
        <v>90</v>
      </c>
      <c r="D68" s="37" t="s">
        <v>201</v>
      </c>
      <c r="E68" s="38">
        <v>2200</v>
      </c>
      <c r="F68" s="76">
        <v>4</v>
      </c>
      <c r="G68" s="38">
        <v>9.5</v>
      </c>
      <c r="H68" s="38">
        <v>8.5</v>
      </c>
      <c r="I68" s="56">
        <v>0</v>
      </c>
      <c r="J68" s="59">
        <f t="shared" si="85"/>
        <v>-8800</v>
      </c>
      <c r="K68" s="54">
        <v>0</v>
      </c>
      <c r="L68" s="53">
        <f t="shared" si="86"/>
        <v>-8800</v>
      </c>
    </row>
    <row r="69" spans="1:12" s="33" customFormat="1" x14ac:dyDescent="0.25">
      <c r="A69" s="51">
        <v>43654</v>
      </c>
      <c r="B69" s="36" t="s">
        <v>291</v>
      </c>
      <c r="C69" s="37">
        <v>280</v>
      </c>
      <c r="D69" s="37" t="s">
        <v>201</v>
      </c>
      <c r="E69" s="38">
        <v>2400</v>
      </c>
      <c r="F69" s="76">
        <v>4</v>
      </c>
      <c r="G69" s="38">
        <v>5.25</v>
      </c>
      <c r="H69" s="38">
        <v>6.25</v>
      </c>
      <c r="I69" s="56">
        <v>0</v>
      </c>
      <c r="J69" s="54">
        <v>0</v>
      </c>
      <c r="K69" s="54">
        <v>0</v>
      </c>
      <c r="L69" s="53" t="s">
        <v>293</v>
      </c>
    </row>
    <row r="70" spans="1:12" s="33" customFormat="1" x14ac:dyDescent="0.25">
      <c r="A70" s="51">
        <v>43651</v>
      </c>
      <c r="B70" s="36" t="s">
        <v>329</v>
      </c>
      <c r="C70" s="37">
        <v>1600</v>
      </c>
      <c r="D70" s="37" t="s">
        <v>201</v>
      </c>
      <c r="E70" s="38">
        <v>375</v>
      </c>
      <c r="F70" s="76">
        <v>4</v>
      </c>
      <c r="G70" s="38">
        <v>23</v>
      </c>
      <c r="H70" s="38">
        <v>17</v>
      </c>
      <c r="I70" s="56">
        <v>0</v>
      </c>
      <c r="J70" s="59">
        <f t="shared" ref="J70:J71" si="87">(H70-G70)*(E70*F70)</f>
        <v>-9000</v>
      </c>
      <c r="K70" s="54">
        <v>0</v>
      </c>
      <c r="L70" s="53">
        <f t="shared" ref="L70:L71" si="88">SUM(J70:K70)</f>
        <v>-9000</v>
      </c>
    </row>
    <row r="71" spans="1:12" s="33" customFormat="1" x14ac:dyDescent="0.25">
      <c r="A71" s="51">
        <v>43651</v>
      </c>
      <c r="B71" s="36" t="s">
        <v>330</v>
      </c>
      <c r="C71" s="37">
        <v>200</v>
      </c>
      <c r="D71" s="37" t="s">
        <v>201</v>
      </c>
      <c r="E71" s="38">
        <v>3500</v>
      </c>
      <c r="F71" s="76">
        <v>4</v>
      </c>
      <c r="G71" s="38">
        <v>5.5</v>
      </c>
      <c r="H71" s="38">
        <v>6</v>
      </c>
      <c r="I71" s="56">
        <v>0</v>
      </c>
      <c r="J71" s="54">
        <f t="shared" si="87"/>
        <v>7000</v>
      </c>
      <c r="K71" s="54">
        <v>0</v>
      </c>
      <c r="L71" s="53">
        <f t="shared" si="88"/>
        <v>7000</v>
      </c>
    </row>
    <row r="72" spans="1:12" s="33" customFormat="1" x14ac:dyDescent="0.25">
      <c r="A72" s="51">
        <v>43650</v>
      </c>
      <c r="B72" s="36" t="s">
        <v>325</v>
      </c>
      <c r="C72" s="37">
        <v>300</v>
      </c>
      <c r="D72" s="37" t="s">
        <v>201</v>
      </c>
      <c r="E72" s="38">
        <v>2000</v>
      </c>
      <c r="F72" s="76">
        <v>4</v>
      </c>
      <c r="G72" s="38">
        <v>8.25</v>
      </c>
      <c r="H72" s="38">
        <v>9.25</v>
      </c>
      <c r="I72" s="56">
        <v>0</v>
      </c>
      <c r="J72" s="54">
        <f t="shared" ref="J72:J73" si="89">(H72-G72)*(E72*F72)</f>
        <v>8000</v>
      </c>
      <c r="K72" s="54">
        <v>0</v>
      </c>
      <c r="L72" s="53">
        <f t="shared" ref="L72:L73" si="90">SUM(J72:K72)</f>
        <v>8000</v>
      </c>
    </row>
    <row r="73" spans="1:12" s="33" customFormat="1" x14ac:dyDescent="0.25">
      <c r="A73" s="51">
        <v>43649</v>
      </c>
      <c r="B73" s="36" t="s">
        <v>306</v>
      </c>
      <c r="C73" s="37">
        <v>160</v>
      </c>
      <c r="D73" s="37" t="s">
        <v>201</v>
      </c>
      <c r="E73" s="38">
        <v>4000</v>
      </c>
      <c r="F73" s="76">
        <v>4</v>
      </c>
      <c r="G73" s="38">
        <v>6.5</v>
      </c>
      <c r="H73" s="38">
        <v>6.75</v>
      </c>
      <c r="I73" s="56">
        <v>0</v>
      </c>
      <c r="J73" s="54">
        <f t="shared" si="89"/>
        <v>4000</v>
      </c>
      <c r="K73" s="54">
        <v>0</v>
      </c>
      <c r="L73" s="53">
        <f t="shared" si="90"/>
        <v>4000</v>
      </c>
    </row>
    <row r="74" spans="1:12" s="33" customFormat="1" x14ac:dyDescent="0.25">
      <c r="A74" s="51">
        <v>43648</v>
      </c>
      <c r="B74" s="36" t="s">
        <v>164</v>
      </c>
      <c r="C74" s="37">
        <v>165</v>
      </c>
      <c r="D74" s="37" t="s">
        <v>201</v>
      </c>
      <c r="E74" s="38">
        <v>3750</v>
      </c>
      <c r="F74" s="76">
        <v>4</v>
      </c>
      <c r="G74" s="38">
        <v>4</v>
      </c>
      <c r="H74" s="38">
        <v>4.75</v>
      </c>
      <c r="I74" s="56">
        <v>0</v>
      </c>
      <c r="J74" s="54">
        <f t="shared" ref="J74" si="91">(H74-G74)*(E74*F74)</f>
        <v>11250</v>
      </c>
      <c r="K74" s="54">
        <v>0</v>
      </c>
      <c r="L74" s="53">
        <f t="shared" ref="L74" si="92">SUM(J74:K74)</f>
        <v>11250</v>
      </c>
    </row>
    <row r="75" spans="1:12" s="33" customFormat="1" x14ac:dyDescent="0.25">
      <c r="A75" s="51">
        <v>43647</v>
      </c>
      <c r="B75" s="36" t="s">
        <v>322</v>
      </c>
      <c r="C75" s="37">
        <v>200</v>
      </c>
      <c r="D75" s="37" t="s">
        <v>201</v>
      </c>
      <c r="E75" s="38">
        <v>3000</v>
      </c>
      <c r="F75" s="76">
        <v>4</v>
      </c>
      <c r="G75" s="38">
        <v>6.5</v>
      </c>
      <c r="H75" s="38">
        <v>7.2</v>
      </c>
      <c r="I75" s="56">
        <v>0</v>
      </c>
      <c r="J75" s="54">
        <f t="shared" ref="J75" si="93">(H75-G75)*(E75*F75)</f>
        <v>8400.0000000000018</v>
      </c>
      <c r="K75" s="54">
        <v>0</v>
      </c>
      <c r="L75" s="53">
        <f t="shared" ref="L75" si="94">SUM(J75:K75)</f>
        <v>8400.0000000000018</v>
      </c>
    </row>
    <row r="76" spans="1:12" s="33" customForma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1:12" s="33" customFormat="1" x14ac:dyDescent="0.25">
      <c r="A77" s="51">
        <v>43644</v>
      </c>
      <c r="B77" s="36" t="s">
        <v>319</v>
      </c>
      <c r="C77" s="37">
        <v>115</v>
      </c>
      <c r="D77" s="37" t="s">
        <v>202</v>
      </c>
      <c r="E77" s="38">
        <v>6000</v>
      </c>
      <c r="F77" s="76">
        <v>4</v>
      </c>
      <c r="G77" s="38">
        <v>4.5</v>
      </c>
      <c r="H77" s="38">
        <v>5</v>
      </c>
      <c r="I77" s="56">
        <v>6</v>
      </c>
      <c r="J77" s="54">
        <f t="shared" ref="J77" si="95">(H77-G77)*(E77*F77)</f>
        <v>12000</v>
      </c>
      <c r="K77" s="54">
        <f>(I77-H77)*(E77*F77)</f>
        <v>24000</v>
      </c>
      <c r="L77" s="53">
        <f t="shared" ref="L77" si="96">SUM(J77:K77)</f>
        <v>36000</v>
      </c>
    </row>
    <row r="78" spans="1:12" s="33" customFormat="1" x14ac:dyDescent="0.25">
      <c r="A78" s="51">
        <v>43643</v>
      </c>
      <c r="B78" s="36" t="s">
        <v>278</v>
      </c>
      <c r="C78" s="37">
        <v>140</v>
      </c>
      <c r="D78" s="37" t="s">
        <v>201</v>
      </c>
      <c r="E78" s="38">
        <v>4800</v>
      </c>
      <c r="F78" s="76">
        <v>4</v>
      </c>
      <c r="G78" s="38">
        <v>1.5</v>
      </c>
      <c r="H78" s="38">
        <v>2</v>
      </c>
      <c r="I78" s="56">
        <v>0</v>
      </c>
      <c r="J78" s="54">
        <f t="shared" ref="J78" si="97">(H78-G78)*(E78*F78)</f>
        <v>9600</v>
      </c>
      <c r="K78" s="54">
        <v>0</v>
      </c>
      <c r="L78" s="53">
        <f t="shared" ref="L78" si="98">SUM(J78:K78)</f>
        <v>9600</v>
      </c>
    </row>
    <row r="79" spans="1:12" s="33" customFormat="1" x14ac:dyDescent="0.25">
      <c r="A79" s="51">
        <v>43642</v>
      </c>
      <c r="B79" s="36" t="s">
        <v>286</v>
      </c>
      <c r="C79" s="37">
        <v>100</v>
      </c>
      <c r="D79" s="37" t="s">
        <v>201</v>
      </c>
      <c r="E79" s="38">
        <v>3200</v>
      </c>
      <c r="F79" s="76">
        <v>4</v>
      </c>
      <c r="G79" s="38">
        <v>1.5</v>
      </c>
      <c r="H79" s="38">
        <v>2.5</v>
      </c>
      <c r="I79" s="56">
        <v>0</v>
      </c>
      <c r="J79" s="54">
        <f t="shared" ref="J79" si="99">(H79-G79)*(E79*F79)</f>
        <v>12800</v>
      </c>
      <c r="K79" s="54">
        <v>0</v>
      </c>
      <c r="L79" s="53">
        <f t="shared" ref="L79" si="100">SUM(J79:K79)</f>
        <v>12800</v>
      </c>
    </row>
    <row r="80" spans="1:12" s="33" customFormat="1" x14ac:dyDescent="0.25">
      <c r="A80" s="51">
        <v>43641</v>
      </c>
      <c r="B80" s="36" t="s">
        <v>315</v>
      </c>
      <c r="C80" s="37">
        <v>260</v>
      </c>
      <c r="D80" s="37" t="s">
        <v>201</v>
      </c>
      <c r="E80" s="38">
        <v>2200</v>
      </c>
      <c r="F80" s="76">
        <v>4</v>
      </c>
      <c r="G80" s="38">
        <v>1.75</v>
      </c>
      <c r="H80" s="38">
        <v>2</v>
      </c>
      <c r="I80" s="56">
        <v>0</v>
      </c>
      <c r="J80" s="54">
        <f t="shared" ref="J80:J81" si="101">(H80-G80)*(E80*F80)</f>
        <v>2200</v>
      </c>
      <c r="K80" s="54">
        <v>0</v>
      </c>
      <c r="L80" s="53">
        <f t="shared" ref="L80:L81" si="102">SUM(J80:K80)</f>
        <v>2200</v>
      </c>
    </row>
    <row r="81" spans="1:12" s="33" customFormat="1" x14ac:dyDescent="0.25">
      <c r="A81" s="51">
        <v>43641</v>
      </c>
      <c r="B81" s="36" t="s">
        <v>286</v>
      </c>
      <c r="C81" s="37">
        <v>95</v>
      </c>
      <c r="D81" s="37" t="s">
        <v>201</v>
      </c>
      <c r="E81" s="38">
        <v>3200</v>
      </c>
      <c r="F81" s="76">
        <v>4</v>
      </c>
      <c r="G81" s="38">
        <v>2.5</v>
      </c>
      <c r="H81" s="38">
        <v>3.5</v>
      </c>
      <c r="I81" s="56">
        <v>0</v>
      </c>
      <c r="J81" s="54">
        <f t="shared" si="101"/>
        <v>12800</v>
      </c>
      <c r="K81" s="54">
        <v>0</v>
      </c>
      <c r="L81" s="53">
        <f t="shared" si="102"/>
        <v>12800</v>
      </c>
    </row>
    <row r="82" spans="1:12" s="33" customFormat="1" x14ac:dyDescent="0.25">
      <c r="A82" s="51">
        <v>43640</v>
      </c>
      <c r="B82" s="36" t="s">
        <v>299</v>
      </c>
      <c r="C82" s="37">
        <v>400</v>
      </c>
      <c r="D82" s="37" t="s">
        <v>201</v>
      </c>
      <c r="E82" s="38">
        <v>2500</v>
      </c>
      <c r="F82" s="76">
        <v>4</v>
      </c>
      <c r="G82" s="38">
        <v>8.5</v>
      </c>
      <c r="H82" s="38">
        <v>9.5</v>
      </c>
      <c r="I82" s="56">
        <v>0</v>
      </c>
      <c r="J82" s="54">
        <f>(H82-G82)*(E82*F82)</f>
        <v>10000</v>
      </c>
      <c r="K82" s="54">
        <v>0</v>
      </c>
      <c r="L82" s="53">
        <f t="shared" ref="L82:L84" si="103">SUM(J82:K82)</f>
        <v>10000</v>
      </c>
    </row>
    <row r="83" spans="1:12" s="33" customFormat="1" x14ac:dyDescent="0.25">
      <c r="A83" s="51">
        <v>43640</v>
      </c>
      <c r="B83" s="36" t="s">
        <v>311</v>
      </c>
      <c r="C83" s="37">
        <v>120</v>
      </c>
      <c r="D83" s="37" t="s">
        <v>201</v>
      </c>
      <c r="E83" s="38">
        <v>4000</v>
      </c>
      <c r="F83" s="76">
        <v>4</v>
      </c>
      <c r="G83" s="38">
        <v>1.75</v>
      </c>
      <c r="H83" s="38">
        <v>2.4</v>
      </c>
      <c r="I83" s="56">
        <v>0</v>
      </c>
      <c r="J83" s="54">
        <f t="shared" ref="J83:J99" si="104">(H83-G83)*(E83*F83)</f>
        <v>10399.999999999998</v>
      </c>
      <c r="K83" s="54">
        <v>0</v>
      </c>
      <c r="L83" s="53">
        <f t="shared" si="103"/>
        <v>10399.999999999998</v>
      </c>
    </row>
    <row r="84" spans="1:12" s="33" customFormat="1" x14ac:dyDescent="0.25">
      <c r="A84" s="51">
        <v>43637</v>
      </c>
      <c r="B84" s="36" t="s">
        <v>307</v>
      </c>
      <c r="C84" s="37">
        <v>350</v>
      </c>
      <c r="D84" s="37" t="s">
        <v>201</v>
      </c>
      <c r="E84" s="38">
        <v>1851</v>
      </c>
      <c r="F84" s="76">
        <v>4</v>
      </c>
      <c r="G84" s="38">
        <v>4.5</v>
      </c>
      <c r="H84" s="38">
        <v>3</v>
      </c>
      <c r="I84" s="56">
        <v>0</v>
      </c>
      <c r="J84" s="54">
        <f>(H84-G84)*(E84*F84)</f>
        <v>-11106</v>
      </c>
      <c r="K84" s="54">
        <v>0</v>
      </c>
      <c r="L84" s="53">
        <f t="shared" si="103"/>
        <v>-11106</v>
      </c>
    </row>
    <row r="85" spans="1:12" s="33" customFormat="1" x14ac:dyDescent="0.25">
      <c r="A85" s="51">
        <v>43637</v>
      </c>
      <c r="B85" s="36" t="s">
        <v>308</v>
      </c>
      <c r="C85" s="37">
        <v>195</v>
      </c>
      <c r="D85" s="37" t="s">
        <v>202</v>
      </c>
      <c r="E85" s="38">
        <v>3500</v>
      </c>
      <c r="F85" s="76">
        <v>4</v>
      </c>
      <c r="G85" s="38">
        <v>2.5</v>
      </c>
      <c r="H85" s="38">
        <v>3.25</v>
      </c>
      <c r="I85" s="56">
        <v>0</v>
      </c>
      <c r="J85" s="54">
        <v>0</v>
      </c>
      <c r="K85" s="54">
        <v>0</v>
      </c>
      <c r="L85" s="53" t="s">
        <v>293</v>
      </c>
    </row>
    <row r="86" spans="1:12" s="33" customFormat="1" x14ac:dyDescent="0.25">
      <c r="A86" s="51">
        <v>43636</v>
      </c>
      <c r="B86" s="36" t="s">
        <v>289</v>
      </c>
      <c r="C86" s="37">
        <v>250</v>
      </c>
      <c r="D86" s="37" t="s">
        <v>201</v>
      </c>
      <c r="E86" s="38">
        <v>2250</v>
      </c>
      <c r="F86" s="76">
        <v>4</v>
      </c>
      <c r="G86" s="38">
        <v>3.25</v>
      </c>
      <c r="H86" s="38">
        <v>4.25</v>
      </c>
      <c r="I86" s="56">
        <v>5.75</v>
      </c>
      <c r="J86" s="54">
        <f t="shared" si="104"/>
        <v>9000</v>
      </c>
      <c r="K86" s="54">
        <f>(I86-H86)*(E86*F86)</f>
        <v>13500</v>
      </c>
      <c r="L86" s="53">
        <f t="shared" ref="L86:L99" si="105">SUM(J86:K86)</f>
        <v>22500</v>
      </c>
    </row>
    <row r="87" spans="1:12" s="33" customFormat="1" x14ac:dyDescent="0.25">
      <c r="A87" s="51">
        <v>43635</v>
      </c>
      <c r="B87" s="36" t="s">
        <v>291</v>
      </c>
      <c r="C87" s="37">
        <v>270</v>
      </c>
      <c r="D87" s="37" t="s">
        <v>201</v>
      </c>
      <c r="E87" s="38">
        <v>2400</v>
      </c>
      <c r="F87" s="76">
        <v>4</v>
      </c>
      <c r="G87" s="38">
        <v>7.9</v>
      </c>
      <c r="H87" s="38">
        <v>9.4</v>
      </c>
      <c r="I87" s="56">
        <v>0</v>
      </c>
      <c r="J87" s="54">
        <f t="shared" si="104"/>
        <v>14400</v>
      </c>
      <c r="K87" s="54">
        <v>0</v>
      </c>
      <c r="L87" s="53">
        <f t="shared" si="105"/>
        <v>14400</v>
      </c>
    </row>
    <row r="88" spans="1:12" s="33" customFormat="1" x14ac:dyDescent="0.25">
      <c r="A88" s="51">
        <v>43634</v>
      </c>
      <c r="B88" s="36" t="s">
        <v>253</v>
      </c>
      <c r="C88" s="37">
        <v>300</v>
      </c>
      <c r="D88" s="37" t="s">
        <v>201</v>
      </c>
      <c r="E88" s="38">
        <v>2100</v>
      </c>
      <c r="F88" s="76">
        <v>4</v>
      </c>
      <c r="G88" s="38">
        <v>5.25</v>
      </c>
      <c r="H88" s="38">
        <v>6.75</v>
      </c>
      <c r="I88" s="56">
        <v>0</v>
      </c>
      <c r="J88" s="54">
        <f t="shared" si="104"/>
        <v>12600</v>
      </c>
      <c r="K88" s="54">
        <v>0</v>
      </c>
      <c r="L88" s="53">
        <f t="shared" si="105"/>
        <v>12600</v>
      </c>
    </row>
    <row r="89" spans="1:12" s="33" customFormat="1" x14ac:dyDescent="0.25">
      <c r="A89" s="51">
        <v>43633</v>
      </c>
      <c r="B89" s="36" t="s">
        <v>232</v>
      </c>
      <c r="C89" s="37">
        <v>120</v>
      </c>
      <c r="D89" s="37" t="s">
        <v>201</v>
      </c>
      <c r="E89" s="38">
        <v>2850</v>
      </c>
      <c r="F89" s="76">
        <v>4</v>
      </c>
      <c r="G89" s="38">
        <v>6</v>
      </c>
      <c r="H89" s="38">
        <v>7</v>
      </c>
      <c r="I89" s="56">
        <v>0</v>
      </c>
      <c r="J89" s="54">
        <f t="shared" si="104"/>
        <v>11400</v>
      </c>
      <c r="K89" s="54">
        <v>0</v>
      </c>
      <c r="L89" s="53">
        <f t="shared" si="105"/>
        <v>11400</v>
      </c>
    </row>
    <row r="90" spans="1:12" s="33" customFormat="1" x14ac:dyDescent="0.25">
      <c r="A90" s="51">
        <v>43630</v>
      </c>
      <c r="B90" s="36" t="s">
        <v>191</v>
      </c>
      <c r="C90" s="37">
        <v>170</v>
      </c>
      <c r="D90" s="37" t="s">
        <v>201</v>
      </c>
      <c r="E90" s="38">
        <v>3750</v>
      </c>
      <c r="F90" s="76">
        <v>4</v>
      </c>
      <c r="G90" s="38">
        <v>3</v>
      </c>
      <c r="H90" s="38">
        <v>2</v>
      </c>
      <c r="I90" s="56">
        <v>0</v>
      </c>
      <c r="J90" s="54">
        <f t="shared" si="104"/>
        <v>-15000</v>
      </c>
      <c r="K90" s="54">
        <v>0</v>
      </c>
      <c r="L90" s="53">
        <f t="shared" si="105"/>
        <v>-15000</v>
      </c>
    </row>
    <row r="91" spans="1:12" s="33" customFormat="1" x14ac:dyDescent="0.25">
      <c r="A91" s="51">
        <v>43630</v>
      </c>
      <c r="B91" s="36" t="s">
        <v>256</v>
      </c>
      <c r="C91" s="37">
        <v>310</v>
      </c>
      <c r="D91" s="37" t="s">
        <v>201</v>
      </c>
      <c r="E91" s="38">
        <v>2667</v>
      </c>
      <c r="F91" s="76">
        <v>4</v>
      </c>
      <c r="G91" s="38">
        <v>7</v>
      </c>
      <c r="H91" s="38">
        <v>6</v>
      </c>
      <c r="I91" s="56">
        <v>0</v>
      </c>
      <c r="J91" s="54">
        <f t="shared" si="104"/>
        <v>-10668</v>
      </c>
      <c r="K91" s="54">
        <v>0</v>
      </c>
      <c r="L91" s="53">
        <f t="shared" si="105"/>
        <v>-10668</v>
      </c>
    </row>
    <row r="92" spans="1:12" s="33" customFormat="1" x14ac:dyDescent="0.25">
      <c r="A92" s="51">
        <v>43629</v>
      </c>
      <c r="B92" s="36" t="s">
        <v>299</v>
      </c>
      <c r="C92" s="37">
        <v>420</v>
      </c>
      <c r="D92" s="37" t="s">
        <v>201</v>
      </c>
      <c r="E92" s="38">
        <v>2500</v>
      </c>
      <c r="F92" s="76">
        <v>4</v>
      </c>
      <c r="G92" s="38">
        <v>10.5</v>
      </c>
      <c r="H92" s="38">
        <v>11.5</v>
      </c>
      <c r="I92" s="56">
        <v>0</v>
      </c>
      <c r="J92" s="54">
        <v>0</v>
      </c>
      <c r="K92" s="54">
        <v>0</v>
      </c>
      <c r="L92" s="53" t="s">
        <v>293</v>
      </c>
    </row>
    <row r="93" spans="1:12" s="33" customFormat="1" x14ac:dyDescent="0.25">
      <c r="A93" s="51">
        <v>43629</v>
      </c>
      <c r="B93" s="36" t="s">
        <v>191</v>
      </c>
      <c r="C93" s="37">
        <v>170</v>
      </c>
      <c r="D93" s="37" t="s">
        <v>201</v>
      </c>
      <c r="E93" s="38">
        <v>3750</v>
      </c>
      <c r="F93" s="76">
        <v>4</v>
      </c>
      <c r="G93" s="38">
        <v>2.5</v>
      </c>
      <c r="H93" s="38">
        <v>2.75</v>
      </c>
      <c r="I93" s="56">
        <v>0</v>
      </c>
      <c r="J93" s="54">
        <f t="shared" si="104"/>
        <v>3750</v>
      </c>
      <c r="K93" s="54">
        <v>0</v>
      </c>
      <c r="L93" s="53">
        <f t="shared" si="105"/>
        <v>3750</v>
      </c>
    </row>
    <row r="94" spans="1:12" s="33" customFormat="1" x14ac:dyDescent="0.25">
      <c r="A94" s="51">
        <v>43628</v>
      </c>
      <c r="B94" s="36" t="s">
        <v>296</v>
      </c>
      <c r="C94" s="37">
        <v>110</v>
      </c>
      <c r="D94" s="37" t="s">
        <v>201</v>
      </c>
      <c r="E94" s="38">
        <v>2200</v>
      </c>
      <c r="F94" s="76">
        <v>4</v>
      </c>
      <c r="G94" s="38">
        <v>4.25</v>
      </c>
      <c r="H94" s="38">
        <v>5.5</v>
      </c>
      <c r="I94" s="56">
        <v>0</v>
      </c>
      <c r="J94" s="54">
        <f t="shared" si="104"/>
        <v>11000</v>
      </c>
      <c r="K94" s="54">
        <v>0</v>
      </c>
      <c r="L94" s="53">
        <f t="shared" si="105"/>
        <v>11000</v>
      </c>
    </row>
    <row r="95" spans="1:12" s="33" customFormat="1" x14ac:dyDescent="0.25">
      <c r="A95" s="51">
        <v>43627</v>
      </c>
      <c r="B95" s="36" t="s">
        <v>291</v>
      </c>
      <c r="C95" s="37">
        <v>280</v>
      </c>
      <c r="D95" s="37" t="s">
        <v>201</v>
      </c>
      <c r="E95" s="38">
        <v>2400</v>
      </c>
      <c r="F95" s="76">
        <v>4</v>
      </c>
      <c r="G95" s="38">
        <v>4.9000000000000004</v>
      </c>
      <c r="H95" s="38">
        <v>5.35</v>
      </c>
      <c r="I95" s="56">
        <v>0</v>
      </c>
      <c r="J95" s="54">
        <f t="shared" si="104"/>
        <v>4319.9999999999927</v>
      </c>
      <c r="K95" s="54">
        <v>0</v>
      </c>
      <c r="L95" s="53">
        <f t="shared" si="105"/>
        <v>4319.9999999999927</v>
      </c>
    </row>
    <row r="96" spans="1:12" s="33" customFormat="1" x14ac:dyDescent="0.25">
      <c r="A96" s="51">
        <v>43626</v>
      </c>
      <c r="B96" s="36" t="s">
        <v>291</v>
      </c>
      <c r="C96" s="37">
        <v>277.5</v>
      </c>
      <c r="D96" s="37" t="s">
        <v>201</v>
      </c>
      <c r="E96" s="38">
        <v>2400</v>
      </c>
      <c r="F96" s="76">
        <v>4</v>
      </c>
      <c r="G96" s="38">
        <v>5.25</v>
      </c>
      <c r="H96" s="38">
        <v>6.25</v>
      </c>
      <c r="I96" s="56">
        <v>0</v>
      </c>
      <c r="J96" s="54">
        <f t="shared" si="104"/>
        <v>9600</v>
      </c>
      <c r="K96" s="54">
        <v>0</v>
      </c>
      <c r="L96" s="53">
        <f t="shared" si="105"/>
        <v>9600</v>
      </c>
    </row>
    <row r="97" spans="1:12" s="33" customFormat="1" x14ac:dyDescent="0.25">
      <c r="A97" s="51">
        <v>43623</v>
      </c>
      <c r="B97" s="36" t="s">
        <v>289</v>
      </c>
      <c r="C97" s="37">
        <v>250</v>
      </c>
      <c r="D97" s="37" t="s">
        <v>201</v>
      </c>
      <c r="E97" s="38">
        <v>2250</v>
      </c>
      <c r="F97" s="76">
        <v>4</v>
      </c>
      <c r="G97" s="38">
        <v>9.5</v>
      </c>
      <c r="H97" s="38">
        <v>10.5</v>
      </c>
      <c r="I97" s="56">
        <v>12</v>
      </c>
      <c r="J97" s="54">
        <f t="shared" si="104"/>
        <v>9000</v>
      </c>
      <c r="K97" s="54">
        <f>(I97-H97)*E97</f>
        <v>3375</v>
      </c>
      <c r="L97" s="53">
        <f t="shared" si="105"/>
        <v>12375</v>
      </c>
    </row>
    <row r="98" spans="1:12" s="33" customFormat="1" x14ac:dyDescent="0.25">
      <c r="A98" s="51">
        <v>43619</v>
      </c>
      <c r="B98" s="36" t="s">
        <v>286</v>
      </c>
      <c r="C98" s="37">
        <v>125</v>
      </c>
      <c r="D98" s="37" t="s">
        <v>201</v>
      </c>
      <c r="E98" s="38">
        <v>3200</v>
      </c>
      <c r="F98" s="76">
        <v>4</v>
      </c>
      <c r="G98" s="38">
        <v>5.75</v>
      </c>
      <c r="H98" s="38">
        <v>6.75</v>
      </c>
      <c r="I98" s="56">
        <v>0</v>
      </c>
      <c r="J98" s="54">
        <f t="shared" si="104"/>
        <v>12800</v>
      </c>
      <c r="K98" s="54">
        <v>0</v>
      </c>
      <c r="L98" s="53">
        <f t="shared" si="105"/>
        <v>12800</v>
      </c>
    </row>
    <row r="99" spans="1:12" s="33" customFormat="1" x14ac:dyDescent="0.25">
      <c r="A99" s="51">
        <v>43619</v>
      </c>
      <c r="B99" s="36" t="s">
        <v>192</v>
      </c>
      <c r="C99" s="37">
        <v>1360</v>
      </c>
      <c r="D99" s="37" t="s">
        <v>201</v>
      </c>
      <c r="E99" s="38">
        <v>550</v>
      </c>
      <c r="F99" s="76">
        <v>4</v>
      </c>
      <c r="G99" s="38">
        <v>39</v>
      </c>
      <c r="H99" s="38">
        <v>45</v>
      </c>
      <c r="I99" s="56">
        <v>0</v>
      </c>
      <c r="J99" s="54">
        <f t="shared" si="104"/>
        <v>13200</v>
      </c>
      <c r="K99" s="54">
        <v>0</v>
      </c>
      <c r="L99" s="53">
        <f t="shared" si="105"/>
        <v>13200</v>
      </c>
    </row>
    <row r="100" spans="1:12" s="33" customForma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 spans="1:12" s="33" customFormat="1" x14ac:dyDescent="0.25">
      <c r="A101" s="51">
        <v>43609</v>
      </c>
      <c r="B101" s="36" t="s">
        <v>220</v>
      </c>
      <c r="C101" s="37">
        <v>115</v>
      </c>
      <c r="D101" s="37" t="s">
        <v>201</v>
      </c>
      <c r="E101" s="38">
        <v>8000</v>
      </c>
      <c r="F101" s="38"/>
      <c r="G101" s="38">
        <v>2.85</v>
      </c>
      <c r="H101" s="38">
        <v>3.2</v>
      </c>
      <c r="I101" s="56">
        <v>3.6</v>
      </c>
      <c r="J101" s="54">
        <f t="shared" ref="J101:J102" si="106">(H101-G101)*E101</f>
        <v>2800.0000000000009</v>
      </c>
      <c r="K101" s="54">
        <f>(I101-H101)*E101</f>
        <v>3199.9999999999991</v>
      </c>
      <c r="L101" s="53">
        <f t="shared" ref="L101:L102" si="107">SUM(J101:K101)</f>
        <v>6000</v>
      </c>
    </row>
    <row r="102" spans="1:12" s="33" customFormat="1" x14ac:dyDescent="0.25">
      <c r="A102" s="51">
        <v>43608</v>
      </c>
      <c r="B102" s="36" t="s">
        <v>285</v>
      </c>
      <c r="C102" s="37">
        <v>400</v>
      </c>
      <c r="D102" s="37" t="s">
        <v>201</v>
      </c>
      <c r="E102" s="38">
        <v>1800</v>
      </c>
      <c r="F102" s="38"/>
      <c r="G102" s="38">
        <v>7.5</v>
      </c>
      <c r="H102" s="38">
        <v>6</v>
      </c>
      <c r="I102" s="56" t="s">
        <v>21</v>
      </c>
      <c r="J102" s="59">
        <f t="shared" si="106"/>
        <v>-2700</v>
      </c>
      <c r="K102" s="54">
        <v>0</v>
      </c>
      <c r="L102" s="55">
        <f t="shared" si="107"/>
        <v>-2700</v>
      </c>
    </row>
    <row r="103" spans="1:12" s="33" customFormat="1" x14ac:dyDescent="0.25">
      <c r="A103" s="51">
        <v>43607</v>
      </c>
      <c r="B103" s="36" t="s">
        <v>220</v>
      </c>
      <c r="C103" s="37">
        <v>110</v>
      </c>
      <c r="D103" s="37" t="s">
        <v>201</v>
      </c>
      <c r="E103" s="38">
        <v>8000</v>
      </c>
      <c r="F103" s="38"/>
      <c r="G103" s="38">
        <v>5</v>
      </c>
      <c r="H103" s="38">
        <v>5.4</v>
      </c>
      <c r="I103" s="56">
        <v>6</v>
      </c>
      <c r="J103" s="54">
        <f t="shared" ref="J103" si="108">(H103-G103)*E103</f>
        <v>3200.0000000000027</v>
      </c>
      <c r="K103" s="54">
        <f>(I103-H103)*E103</f>
        <v>4799.9999999999973</v>
      </c>
      <c r="L103" s="53">
        <f t="shared" ref="L103" si="109">SUM(J103:K103)</f>
        <v>8000</v>
      </c>
    </row>
    <row r="104" spans="1:12" s="33" customFormat="1" x14ac:dyDescent="0.25">
      <c r="A104" s="51">
        <v>43606</v>
      </c>
      <c r="B104" s="36" t="s">
        <v>284</v>
      </c>
      <c r="C104" s="37">
        <v>125</v>
      </c>
      <c r="D104" s="37" t="s">
        <v>201</v>
      </c>
      <c r="E104" s="38">
        <v>4000</v>
      </c>
      <c r="F104" s="38"/>
      <c r="G104" s="38">
        <v>7.2</v>
      </c>
      <c r="H104" s="38">
        <v>6.2</v>
      </c>
      <c r="I104" s="56" t="s">
        <v>21</v>
      </c>
      <c r="J104" s="59">
        <f t="shared" ref="J104" si="110">(H104-G104)*E104</f>
        <v>-4000</v>
      </c>
      <c r="K104" s="54" t="s">
        <v>21</v>
      </c>
      <c r="L104" s="55">
        <f t="shared" ref="L104" si="111">SUM(J104:K104)</f>
        <v>-4000</v>
      </c>
    </row>
    <row r="105" spans="1:12" s="33" customFormat="1" x14ac:dyDescent="0.25">
      <c r="A105" s="51">
        <v>43602</v>
      </c>
      <c r="B105" s="36" t="s">
        <v>207</v>
      </c>
      <c r="C105" s="37">
        <v>390</v>
      </c>
      <c r="D105" s="37" t="s">
        <v>201</v>
      </c>
      <c r="E105" s="38">
        <v>2750</v>
      </c>
      <c r="F105" s="38"/>
      <c r="G105" s="38">
        <v>13</v>
      </c>
      <c r="H105" s="38">
        <v>14</v>
      </c>
      <c r="I105" s="56">
        <v>15</v>
      </c>
      <c r="J105" s="54">
        <f t="shared" ref="J105" si="112">(H105-G105)*E105</f>
        <v>2750</v>
      </c>
      <c r="K105" s="54">
        <f>(I105-H105)*E105</f>
        <v>2750</v>
      </c>
      <c r="L105" s="53">
        <f t="shared" ref="L105" si="113">SUM(J105:K105)</f>
        <v>5500</v>
      </c>
    </row>
    <row r="106" spans="1:12" s="33" customFormat="1" x14ac:dyDescent="0.25">
      <c r="A106" s="51">
        <v>43600</v>
      </c>
      <c r="B106" s="36" t="s">
        <v>144</v>
      </c>
      <c r="C106" s="37">
        <v>560</v>
      </c>
      <c r="D106" s="37" t="s">
        <v>202</v>
      </c>
      <c r="E106" s="38">
        <v>1100</v>
      </c>
      <c r="F106" s="38"/>
      <c r="G106" s="38">
        <v>26</v>
      </c>
      <c r="H106" s="38">
        <v>29</v>
      </c>
      <c r="I106" s="56">
        <v>32</v>
      </c>
      <c r="J106" s="54">
        <f t="shared" ref="J106" si="114">(H106-G106)*E106</f>
        <v>3300</v>
      </c>
      <c r="K106" s="54">
        <f>(I106-H106)*E106</f>
        <v>3300</v>
      </c>
      <c r="L106" s="53">
        <f t="shared" ref="L106" si="115">SUM(J106:K106)</f>
        <v>6600</v>
      </c>
    </row>
    <row r="107" spans="1:12" s="33" customFormat="1" x14ac:dyDescent="0.25">
      <c r="A107" s="51">
        <v>43599</v>
      </c>
      <c r="B107" s="36" t="s">
        <v>174</v>
      </c>
      <c r="C107" s="37">
        <v>180</v>
      </c>
      <c r="D107" s="37" t="s">
        <v>202</v>
      </c>
      <c r="E107" s="38">
        <v>3000</v>
      </c>
      <c r="F107" s="38"/>
      <c r="G107" s="38">
        <v>7.5</v>
      </c>
      <c r="H107" s="38">
        <v>7.5</v>
      </c>
      <c r="I107" s="56" t="s">
        <v>21</v>
      </c>
      <c r="J107" s="54">
        <f t="shared" ref="J107" si="116">(H107-G107)*E107</f>
        <v>0</v>
      </c>
      <c r="K107" s="54">
        <v>0</v>
      </c>
      <c r="L107" s="53">
        <f t="shared" ref="L107" si="117">SUM(J107:K107)</f>
        <v>0</v>
      </c>
    </row>
    <row r="108" spans="1:12" s="33" customFormat="1" x14ac:dyDescent="0.25">
      <c r="A108" s="51">
        <v>43598</v>
      </c>
      <c r="B108" s="36" t="s">
        <v>244</v>
      </c>
      <c r="C108" s="37">
        <v>450</v>
      </c>
      <c r="D108" s="37" t="s">
        <v>202</v>
      </c>
      <c r="E108" s="38">
        <v>1100</v>
      </c>
      <c r="F108" s="38"/>
      <c r="G108" s="38">
        <v>26</v>
      </c>
      <c r="H108" s="38">
        <v>30</v>
      </c>
      <c r="I108" s="56" t="s">
        <v>21</v>
      </c>
      <c r="J108" s="54">
        <f t="shared" ref="J108" si="118">(H108-G108)*E108</f>
        <v>4400</v>
      </c>
      <c r="K108" s="54">
        <v>0</v>
      </c>
      <c r="L108" s="53">
        <f t="shared" ref="L108" si="119">SUM(J108:K108)</f>
        <v>4400</v>
      </c>
    </row>
    <row r="109" spans="1:12" s="33" customFormat="1" x14ac:dyDescent="0.25">
      <c r="A109" s="51">
        <v>43595</v>
      </c>
      <c r="B109" s="36" t="s">
        <v>217</v>
      </c>
      <c r="C109" s="37">
        <v>125</v>
      </c>
      <c r="D109" s="37" t="s">
        <v>201</v>
      </c>
      <c r="E109" s="38">
        <v>3200</v>
      </c>
      <c r="F109" s="38"/>
      <c r="G109" s="38">
        <v>6</v>
      </c>
      <c r="H109" s="38">
        <v>7.3</v>
      </c>
      <c r="I109" s="56" t="s">
        <v>21</v>
      </c>
      <c r="J109" s="54">
        <f t="shared" ref="J109:J113" si="120">(H109-G109)*E109</f>
        <v>4159.9999999999991</v>
      </c>
      <c r="K109" s="54">
        <v>0</v>
      </c>
      <c r="L109" s="53">
        <f t="shared" ref="L109:L110" si="121">SUM(J109:K109)</f>
        <v>4159.9999999999991</v>
      </c>
    </row>
    <row r="110" spans="1:12" s="33" customFormat="1" x14ac:dyDescent="0.25">
      <c r="A110" s="51">
        <v>43594</v>
      </c>
      <c r="B110" s="36" t="s">
        <v>278</v>
      </c>
      <c r="C110" s="37">
        <v>130</v>
      </c>
      <c r="D110" s="37" t="s">
        <v>202</v>
      </c>
      <c r="E110" s="38">
        <v>4000</v>
      </c>
      <c r="F110" s="38"/>
      <c r="G110" s="38">
        <v>5</v>
      </c>
      <c r="H110" s="38">
        <v>5.7</v>
      </c>
      <c r="I110" s="56" t="s">
        <v>21</v>
      </c>
      <c r="J110" s="54">
        <f t="shared" si="120"/>
        <v>2800.0000000000009</v>
      </c>
      <c r="K110" s="54">
        <v>0</v>
      </c>
      <c r="L110" s="53">
        <f t="shared" si="121"/>
        <v>2800.0000000000009</v>
      </c>
    </row>
    <row r="111" spans="1:12" s="33" customFormat="1" x14ac:dyDescent="0.25">
      <c r="A111" s="51">
        <v>43592</v>
      </c>
      <c r="B111" s="36" t="s">
        <v>156</v>
      </c>
      <c r="C111" s="37">
        <v>130</v>
      </c>
      <c r="D111" s="37" t="s">
        <v>202</v>
      </c>
      <c r="E111" s="38">
        <v>1500</v>
      </c>
      <c r="F111" s="38"/>
      <c r="G111" s="38">
        <v>17</v>
      </c>
      <c r="H111" s="38">
        <v>19.5</v>
      </c>
      <c r="I111" s="56">
        <v>23</v>
      </c>
      <c r="J111" s="54">
        <f t="shared" si="120"/>
        <v>3750</v>
      </c>
      <c r="K111" s="54">
        <f>(I111-H111)*E111</f>
        <v>5250</v>
      </c>
      <c r="L111" s="53">
        <f t="shared" ref="L111:L112" si="122">SUM(J111:K111)</f>
        <v>9000</v>
      </c>
    </row>
    <row r="112" spans="1:12" s="33" customFormat="1" x14ac:dyDescent="0.25">
      <c r="A112" s="51">
        <v>43591</v>
      </c>
      <c r="B112" s="36" t="s">
        <v>268</v>
      </c>
      <c r="C112" s="37">
        <v>310</v>
      </c>
      <c r="D112" s="37" t="s">
        <v>201</v>
      </c>
      <c r="E112" s="38">
        <v>3000</v>
      </c>
      <c r="F112" s="38"/>
      <c r="G112" s="38">
        <v>10.6</v>
      </c>
      <c r="H112" s="38">
        <v>11.5</v>
      </c>
      <c r="I112" s="56" t="s">
        <v>21</v>
      </c>
      <c r="J112" s="54">
        <f t="shared" si="120"/>
        <v>2700.0000000000009</v>
      </c>
      <c r="K112" s="54">
        <v>0</v>
      </c>
      <c r="L112" s="53">
        <f t="shared" si="122"/>
        <v>2700.0000000000009</v>
      </c>
    </row>
    <row r="113" spans="1:12" s="33" customFormat="1" x14ac:dyDescent="0.25">
      <c r="A113" s="51">
        <v>43588</v>
      </c>
      <c r="B113" s="36" t="s">
        <v>116</v>
      </c>
      <c r="C113" s="37">
        <v>1660</v>
      </c>
      <c r="D113" s="37" t="s">
        <v>201</v>
      </c>
      <c r="E113" s="38">
        <v>600</v>
      </c>
      <c r="F113" s="38"/>
      <c r="G113" s="38">
        <v>48</v>
      </c>
      <c r="H113" s="38">
        <v>54</v>
      </c>
      <c r="I113" s="56">
        <v>62</v>
      </c>
      <c r="J113" s="54">
        <f t="shared" si="120"/>
        <v>3600</v>
      </c>
      <c r="K113" s="54">
        <f>(I113-H113)*E113</f>
        <v>4800</v>
      </c>
      <c r="L113" s="53">
        <f t="shared" ref="L113" si="123">SUM(J113:K113)</f>
        <v>8400</v>
      </c>
    </row>
    <row r="114" spans="1:12" s="33" customFormat="1" x14ac:dyDescent="0.25">
      <c r="A114" s="51">
        <v>43587</v>
      </c>
      <c r="B114" s="36" t="s">
        <v>277</v>
      </c>
      <c r="C114" s="37">
        <v>2360</v>
      </c>
      <c r="D114" s="37" t="s">
        <v>201</v>
      </c>
      <c r="E114" s="38">
        <v>250</v>
      </c>
      <c r="F114" s="38"/>
      <c r="G114" s="38">
        <v>60</v>
      </c>
      <c r="H114" s="38">
        <v>72</v>
      </c>
      <c r="I114" s="56" t="s">
        <v>21</v>
      </c>
      <c r="J114" s="54">
        <f t="shared" ref="J114:J121" si="124">(H114-G114)*E114</f>
        <v>3000</v>
      </c>
      <c r="K114" s="54">
        <v>0</v>
      </c>
      <c r="L114" s="53">
        <f t="shared" ref="L114:L121" si="125">SUM(J114:K114)</f>
        <v>3000</v>
      </c>
    </row>
    <row r="115" spans="1:12" s="33" customFormat="1" x14ac:dyDescent="0.25">
      <c r="A115" s="60"/>
      <c r="B115" s="68"/>
      <c r="C115" s="69"/>
      <c r="D115" s="69"/>
      <c r="E115" s="67"/>
      <c r="F115" s="67"/>
      <c r="G115" s="67"/>
      <c r="H115" s="67"/>
      <c r="I115" s="70"/>
      <c r="J115" s="71"/>
      <c r="K115" s="71"/>
      <c r="L115" s="72"/>
    </row>
    <row r="116" spans="1:12" s="33" customFormat="1" x14ac:dyDescent="0.25">
      <c r="A116" s="51">
        <v>43585</v>
      </c>
      <c r="B116" s="36" t="s">
        <v>222</v>
      </c>
      <c r="C116" s="37">
        <v>85</v>
      </c>
      <c r="D116" s="37" t="s">
        <v>202</v>
      </c>
      <c r="E116" s="38">
        <v>6000</v>
      </c>
      <c r="F116" s="38"/>
      <c r="G116" s="38">
        <v>3.1</v>
      </c>
      <c r="H116" s="38">
        <v>3.7</v>
      </c>
      <c r="I116" s="56" t="s">
        <v>21</v>
      </c>
      <c r="J116" s="54">
        <f t="shared" si="124"/>
        <v>3600.0000000000005</v>
      </c>
      <c r="K116" s="54">
        <v>0</v>
      </c>
      <c r="L116" s="53">
        <f t="shared" si="125"/>
        <v>3600.0000000000005</v>
      </c>
    </row>
    <row r="117" spans="1:12" s="33" customFormat="1" x14ac:dyDescent="0.25">
      <c r="A117" s="51">
        <v>43581</v>
      </c>
      <c r="B117" s="36" t="s">
        <v>219</v>
      </c>
      <c r="C117" s="37">
        <v>360</v>
      </c>
      <c r="D117" s="37" t="s">
        <v>201</v>
      </c>
      <c r="E117" s="38">
        <v>2667</v>
      </c>
      <c r="F117" s="38"/>
      <c r="G117" s="38">
        <v>8.4499999999999993</v>
      </c>
      <c r="H117" s="38">
        <v>10</v>
      </c>
      <c r="I117" s="56" t="s">
        <v>21</v>
      </c>
      <c r="J117" s="54">
        <f t="shared" si="124"/>
        <v>4133.8500000000022</v>
      </c>
      <c r="K117" s="54">
        <v>0</v>
      </c>
      <c r="L117" s="53">
        <f t="shared" si="125"/>
        <v>4133.8500000000022</v>
      </c>
    </row>
    <row r="118" spans="1:12" s="33" customFormat="1" x14ac:dyDescent="0.25">
      <c r="A118" s="51">
        <v>43580</v>
      </c>
      <c r="B118" s="36" t="s">
        <v>237</v>
      </c>
      <c r="C118" s="37">
        <v>240</v>
      </c>
      <c r="D118" s="37" t="s">
        <v>201</v>
      </c>
      <c r="E118" s="38">
        <v>1750</v>
      </c>
      <c r="F118" s="38"/>
      <c r="G118" s="38">
        <v>9</v>
      </c>
      <c r="H118" s="38">
        <v>6.5</v>
      </c>
      <c r="I118" s="56" t="s">
        <v>21</v>
      </c>
      <c r="J118" s="54">
        <f t="shared" si="124"/>
        <v>-4375</v>
      </c>
      <c r="K118" s="54">
        <v>0</v>
      </c>
      <c r="L118" s="53">
        <f t="shared" si="125"/>
        <v>-4375</v>
      </c>
    </row>
    <row r="119" spans="1:12" s="33" customFormat="1" x14ac:dyDescent="0.25">
      <c r="A119" s="51">
        <v>43579</v>
      </c>
      <c r="B119" s="36" t="s">
        <v>63</v>
      </c>
      <c r="C119" s="37">
        <v>1700</v>
      </c>
      <c r="D119" s="37" t="s">
        <v>201</v>
      </c>
      <c r="E119" s="38">
        <v>400</v>
      </c>
      <c r="F119" s="38"/>
      <c r="G119" s="38">
        <v>29</v>
      </c>
      <c r="H119" s="38">
        <v>36</v>
      </c>
      <c r="I119" s="56">
        <v>42</v>
      </c>
      <c r="J119" s="54">
        <f t="shared" si="124"/>
        <v>2800</v>
      </c>
      <c r="K119" s="54">
        <f>(I119-H119)*E119</f>
        <v>2400</v>
      </c>
      <c r="L119" s="53">
        <f t="shared" si="125"/>
        <v>5200</v>
      </c>
    </row>
    <row r="120" spans="1:12" s="33" customFormat="1" x14ac:dyDescent="0.25">
      <c r="A120" s="51">
        <v>43578</v>
      </c>
      <c r="B120" s="36" t="s">
        <v>163</v>
      </c>
      <c r="C120" s="37">
        <v>1120</v>
      </c>
      <c r="D120" s="37" t="s">
        <v>201</v>
      </c>
      <c r="E120" s="38">
        <v>750</v>
      </c>
      <c r="F120" s="38"/>
      <c r="G120" s="38">
        <v>21</v>
      </c>
      <c r="H120" s="38">
        <v>16</v>
      </c>
      <c r="I120" s="56" t="s">
        <v>21</v>
      </c>
      <c r="J120" s="54">
        <f t="shared" si="124"/>
        <v>-3750</v>
      </c>
      <c r="K120" s="54">
        <v>0</v>
      </c>
      <c r="L120" s="53">
        <f t="shared" si="125"/>
        <v>-3750</v>
      </c>
    </row>
    <row r="121" spans="1:12" s="33" customFormat="1" x14ac:dyDescent="0.25">
      <c r="A121" s="51">
        <v>43577</v>
      </c>
      <c r="B121" s="36" t="s">
        <v>220</v>
      </c>
      <c r="C121" s="37">
        <v>100</v>
      </c>
      <c r="D121" s="37" t="s">
        <v>202</v>
      </c>
      <c r="E121" s="38">
        <v>8000</v>
      </c>
      <c r="F121" s="38"/>
      <c r="G121" s="38">
        <v>2.5499999999999998</v>
      </c>
      <c r="H121" s="38">
        <v>3</v>
      </c>
      <c r="I121" s="56">
        <v>3.5</v>
      </c>
      <c r="J121" s="54">
        <f t="shared" si="124"/>
        <v>3600.0000000000014</v>
      </c>
      <c r="K121" s="54">
        <f>(I121-H121)*E121</f>
        <v>4000</v>
      </c>
      <c r="L121" s="53">
        <f t="shared" si="125"/>
        <v>7600.0000000000018</v>
      </c>
    </row>
    <row r="122" spans="1:12" s="33" customFormat="1" x14ac:dyDescent="0.25">
      <c r="A122" s="46">
        <v>43567</v>
      </c>
      <c r="B122" s="47" t="s">
        <v>264</v>
      </c>
      <c r="C122" s="48">
        <v>76</v>
      </c>
      <c r="D122" s="48" t="s">
        <v>227</v>
      </c>
      <c r="E122" s="49">
        <v>7500</v>
      </c>
      <c r="F122" s="49"/>
      <c r="G122" s="49">
        <v>2.2000000000000002</v>
      </c>
      <c r="H122" s="49">
        <v>3.5</v>
      </c>
      <c r="I122" s="49">
        <v>0</v>
      </c>
      <c r="J122" s="54">
        <f t="shared" ref="J122:J126" si="126">(H122-G122)*E122</f>
        <v>9749.9999999999982</v>
      </c>
      <c r="K122" s="39">
        <v>0</v>
      </c>
      <c r="L122" s="53">
        <f t="shared" ref="L122:L126" si="127">(J122+K122)</f>
        <v>9749.9999999999982</v>
      </c>
    </row>
    <row r="123" spans="1:12" s="33" customFormat="1" x14ac:dyDescent="0.25">
      <c r="A123" s="46">
        <v>43566</v>
      </c>
      <c r="B123" s="47" t="s">
        <v>267</v>
      </c>
      <c r="C123" s="48">
        <v>270</v>
      </c>
      <c r="D123" s="48" t="s">
        <v>230</v>
      </c>
      <c r="E123" s="49">
        <v>1750</v>
      </c>
      <c r="F123" s="49"/>
      <c r="G123" s="49">
        <v>11.75</v>
      </c>
      <c r="H123" s="49">
        <v>12.35</v>
      </c>
      <c r="I123" s="49">
        <v>0</v>
      </c>
      <c r="J123" s="54">
        <f t="shared" ref="J123" si="128">(H123-G123)*E123</f>
        <v>1049.9999999999993</v>
      </c>
      <c r="K123" s="39">
        <v>0</v>
      </c>
      <c r="L123" s="53">
        <f t="shared" ref="L123" si="129">(J123+K123)</f>
        <v>1049.9999999999993</v>
      </c>
    </row>
    <row r="124" spans="1:12" s="33" customFormat="1" x14ac:dyDescent="0.25">
      <c r="A124" s="46">
        <v>43565</v>
      </c>
      <c r="B124" s="47" t="s">
        <v>265</v>
      </c>
      <c r="C124" s="48">
        <v>100</v>
      </c>
      <c r="D124" s="48" t="s">
        <v>227</v>
      </c>
      <c r="E124" s="49">
        <v>7000</v>
      </c>
      <c r="F124" s="49"/>
      <c r="G124" s="49">
        <v>2.5</v>
      </c>
      <c r="H124" s="49">
        <v>2.35</v>
      </c>
      <c r="I124" s="49">
        <v>0</v>
      </c>
      <c r="J124" s="59">
        <f t="shared" si="126"/>
        <v>-1049.9999999999993</v>
      </c>
      <c r="K124" s="39">
        <v>0</v>
      </c>
      <c r="L124" s="53">
        <f t="shared" si="127"/>
        <v>-1049.9999999999993</v>
      </c>
    </row>
    <row r="125" spans="1:12" s="33" customFormat="1" x14ac:dyDescent="0.25">
      <c r="A125" s="46">
        <v>43564</v>
      </c>
      <c r="B125" s="47" t="s">
        <v>266</v>
      </c>
      <c r="C125" s="48">
        <v>390</v>
      </c>
      <c r="D125" s="48" t="s">
        <v>227</v>
      </c>
      <c r="E125" s="49">
        <v>2750</v>
      </c>
      <c r="F125" s="49"/>
      <c r="G125" s="49">
        <v>10.5</v>
      </c>
      <c r="H125" s="49">
        <v>11.5</v>
      </c>
      <c r="I125" s="49">
        <v>0</v>
      </c>
      <c r="J125" s="54">
        <f t="shared" si="126"/>
        <v>2750</v>
      </c>
      <c r="K125" s="39">
        <v>0</v>
      </c>
      <c r="L125" s="53">
        <f t="shared" si="127"/>
        <v>2750</v>
      </c>
    </row>
    <row r="126" spans="1:12" s="33" customFormat="1" x14ac:dyDescent="0.25">
      <c r="A126" s="46">
        <v>43563</v>
      </c>
      <c r="B126" s="47" t="s">
        <v>268</v>
      </c>
      <c r="C126" s="48">
        <v>320</v>
      </c>
      <c r="D126" s="48" t="s">
        <v>227</v>
      </c>
      <c r="E126" s="49">
        <v>3000</v>
      </c>
      <c r="F126" s="49"/>
      <c r="G126" s="49">
        <v>8.75</v>
      </c>
      <c r="H126" s="49">
        <v>7.75</v>
      </c>
      <c r="I126" s="49">
        <v>0</v>
      </c>
      <c r="J126" s="59">
        <f t="shared" si="126"/>
        <v>-3000</v>
      </c>
      <c r="K126" s="39">
        <v>0</v>
      </c>
      <c r="L126" s="53">
        <f t="shared" si="127"/>
        <v>-3000</v>
      </c>
    </row>
    <row r="127" spans="1:12" s="33" customFormat="1" x14ac:dyDescent="0.25">
      <c r="A127" s="46">
        <v>43563</v>
      </c>
      <c r="B127" s="47" t="s">
        <v>266</v>
      </c>
      <c r="C127" s="48">
        <v>400</v>
      </c>
      <c r="D127" s="48" t="s">
        <v>227</v>
      </c>
      <c r="E127" s="49">
        <v>2750</v>
      </c>
      <c r="F127" s="49"/>
      <c r="G127" s="49">
        <v>4.25</v>
      </c>
      <c r="H127" s="49">
        <v>4.9000000000000004</v>
      </c>
      <c r="I127" s="49">
        <v>0</v>
      </c>
      <c r="J127" s="54">
        <f t="shared" ref="J127" si="130">(H127-G127)*E127</f>
        <v>1787.5000000000009</v>
      </c>
      <c r="K127" s="39">
        <v>0</v>
      </c>
      <c r="L127" s="53">
        <f t="shared" ref="L127" si="131">(J127+K127)</f>
        <v>1787.5000000000009</v>
      </c>
    </row>
    <row r="128" spans="1:12" s="33" customFormat="1" x14ac:dyDescent="0.25">
      <c r="A128" s="46">
        <v>43560</v>
      </c>
      <c r="B128" s="47" t="s">
        <v>179</v>
      </c>
      <c r="C128" s="48">
        <v>760</v>
      </c>
      <c r="D128" s="48" t="s">
        <v>227</v>
      </c>
      <c r="E128" s="49">
        <v>1200</v>
      </c>
      <c r="F128" s="49"/>
      <c r="G128" s="49">
        <v>23</v>
      </c>
      <c r="H128" s="49">
        <v>25</v>
      </c>
      <c r="I128" s="49">
        <v>0</v>
      </c>
      <c r="J128" s="54">
        <f t="shared" ref="J128:J134" si="132">(H128-G128)*E128</f>
        <v>2400</v>
      </c>
      <c r="K128" s="39">
        <v>0</v>
      </c>
      <c r="L128" s="53">
        <f t="shared" ref="L128:L134" si="133">(J128+K128)</f>
        <v>2400</v>
      </c>
    </row>
    <row r="129" spans="1:12" s="33" customFormat="1" x14ac:dyDescent="0.25">
      <c r="A129" s="46">
        <v>43559</v>
      </c>
      <c r="B129" s="47" t="s">
        <v>152</v>
      </c>
      <c r="C129" s="48">
        <v>310</v>
      </c>
      <c r="D129" s="48" t="s">
        <v>227</v>
      </c>
      <c r="E129" s="49">
        <v>2750</v>
      </c>
      <c r="F129" s="49"/>
      <c r="G129" s="49">
        <v>7.75</v>
      </c>
      <c r="H129" s="49">
        <v>8.75</v>
      </c>
      <c r="I129" s="49">
        <v>0</v>
      </c>
      <c r="J129" s="54">
        <f t="shared" si="132"/>
        <v>2750</v>
      </c>
      <c r="K129" s="39">
        <v>0</v>
      </c>
      <c r="L129" s="53">
        <f t="shared" si="133"/>
        <v>2750</v>
      </c>
    </row>
    <row r="130" spans="1:12" s="33" customFormat="1" x14ac:dyDescent="0.25">
      <c r="A130" s="46">
        <v>43558</v>
      </c>
      <c r="B130" s="47" t="s">
        <v>264</v>
      </c>
      <c r="C130" s="48">
        <v>75</v>
      </c>
      <c r="D130" s="48" t="s">
        <v>227</v>
      </c>
      <c r="E130" s="49">
        <v>7500</v>
      </c>
      <c r="F130" s="49"/>
      <c r="G130" s="49">
        <v>3.6</v>
      </c>
      <c r="H130" s="49">
        <v>4.0999999999999996</v>
      </c>
      <c r="I130" s="49">
        <v>0</v>
      </c>
      <c r="J130" s="54">
        <v>0</v>
      </c>
      <c r="K130" s="39">
        <v>0</v>
      </c>
      <c r="L130" s="53" t="s">
        <v>255</v>
      </c>
    </row>
    <row r="131" spans="1:12" s="33" customFormat="1" x14ac:dyDescent="0.25">
      <c r="A131" s="46">
        <v>43558</v>
      </c>
      <c r="B131" s="47" t="s">
        <v>269</v>
      </c>
      <c r="C131" s="48">
        <v>140</v>
      </c>
      <c r="D131" s="48" t="s">
        <v>227</v>
      </c>
      <c r="E131" s="49">
        <v>4000</v>
      </c>
      <c r="F131" s="49"/>
      <c r="G131" s="49">
        <v>5.0999999999999996</v>
      </c>
      <c r="H131" s="49">
        <v>4.0999999999999996</v>
      </c>
      <c r="I131" s="49">
        <v>0</v>
      </c>
      <c r="J131" s="54">
        <f t="shared" si="132"/>
        <v>-4000</v>
      </c>
      <c r="K131" s="39">
        <v>0</v>
      </c>
      <c r="L131" s="53">
        <f t="shared" si="133"/>
        <v>-4000</v>
      </c>
    </row>
    <row r="132" spans="1:12" s="33" customFormat="1" x14ac:dyDescent="0.25">
      <c r="A132" s="46">
        <v>43557</v>
      </c>
      <c r="B132" s="47" t="s">
        <v>270</v>
      </c>
      <c r="C132" s="48">
        <v>105</v>
      </c>
      <c r="D132" s="48" t="s">
        <v>227</v>
      </c>
      <c r="E132" s="49">
        <v>6000</v>
      </c>
      <c r="F132" s="49"/>
      <c r="G132" s="49">
        <v>6.75</v>
      </c>
      <c r="H132" s="49">
        <v>7.5</v>
      </c>
      <c r="I132" s="49">
        <v>0</v>
      </c>
      <c r="J132" s="54">
        <f t="shared" si="132"/>
        <v>4500</v>
      </c>
      <c r="K132" s="39">
        <v>0</v>
      </c>
      <c r="L132" s="53">
        <f t="shared" si="133"/>
        <v>4500</v>
      </c>
    </row>
    <row r="133" spans="1:12" s="33" customFormat="1" x14ac:dyDescent="0.25">
      <c r="A133" s="46">
        <v>43556</v>
      </c>
      <c r="B133" s="47" t="s">
        <v>208</v>
      </c>
      <c r="C133" s="48">
        <v>305</v>
      </c>
      <c r="D133" s="48" t="s">
        <v>227</v>
      </c>
      <c r="E133" s="49">
        <v>2000</v>
      </c>
      <c r="F133" s="49"/>
      <c r="G133" s="49">
        <v>13.5</v>
      </c>
      <c r="H133" s="49">
        <v>14.5</v>
      </c>
      <c r="I133" s="49">
        <v>0</v>
      </c>
      <c r="J133" s="54">
        <f t="shared" si="132"/>
        <v>2000</v>
      </c>
      <c r="K133" s="39">
        <v>0</v>
      </c>
      <c r="L133" s="53">
        <f t="shared" si="133"/>
        <v>2000</v>
      </c>
    </row>
    <row r="134" spans="1:12" s="33" customFormat="1" x14ac:dyDescent="0.25">
      <c r="A134" s="46">
        <v>43556</v>
      </c>
      <c r="B134" s="47" t="s">
        <v>148</v>
      </c>
      <c r="C134" s="48">
        <v>1400</v>
      </c>
      <c r="D134" s="48" t="s">
        <v>227</v>
      </c>
      <c r="E134" s="49">
        <v>500</v>
      </c>
      <c r="F134" s="49"/>
      <c r="G134" s="49">
        <v>38.5</v>
      </c>
      <c r="H134" s="49">
        <v>42.5</v>
      </c>
      <c r="I134" s="49">
        <v>48</v>
      </c>
      <c r="J134" s="54">
        <f t="shared" si="132"/>
        <v>2000</v>
      </c>
      <c r="K134" s="39">
        <f t="shared" ref="K134" si="134">(I134-H134)*E134</f>
        <v>2750</v>
      </c>
      <c r="L134" s="53">
        <f t="shared" si="133"/>
        <v>4750</v>
      </c>
    </row>
    <row r="135" spans="1:12" s="33" customFormat="1" x14ac:dyDescent="0.25">
      <c r="A135" s="46">
        <v>43556</v>
      </c>
      <c r="B135" s="47" t="s">
        <v>206</v>
      </c>
      <c r="C135" s="48">
        <v>390</v>
      </c>
      <c r="D135" s="48" t="s">
        <v>227</v>
      </c>
      <c r="E135" s="49">
        <v>2500</v>
      </c>
      <c r="F135" s="49"/>
      <c r="G135" s="49">
        <v>12.75</v>
      </c>
      <c r="H135" s="49">
        <v>11.75</v>
      </c>
      <c r="I135" s="49">
        <v>0</v>
      </c>
      <c r="J135" s="54">
        <f t="shared" ref="J135" si="135">(H135-G135)*E135</f>
        <v>-2500</v>
      </c>
      <c r="K135" s="39">
        <v>0</v>
      </c>
      <c r="L135" s="53">
        <f t="shared" ref="L135" si="136">(J135+K135)</f>
        <v>-2500</v>
      </c>
    </row>
    <row r="136" spans="1:12" s="33" customFormat="1" x14ac:dyDescent="0.25">
      <c r="A136" s="46">
        <v>43556</v>
      </c>
      <c r="B136" s="47" t="s">
        <v>271</v>
      </c>
      <c r="C136" s="48">
        <v>330</v>
      </c>
      <c r="D136" s="48" t="s">
        <v>227</v>
      </c>
      <c r="E136" s="49">
        <v>3000</v>
      </c>
      <c r="F136" s="49"/>
      <c r="G136" s="49">
        <v>9.5</v>
      </c>
      <c r="H136" s="49">
        <v>10</v>
      </c>
      <c r="I136" s="49">
        <v>0</v>
      </c>
      <c r="J136" s="54">
        <f t="shared" ref="J136" si="137">(H136-G136)*E136</f>
        <v>1500</v>
      </c>
      <c r="K136" s="39">
        <v>0</v>
      </c>
      <c r="L136" s="53">
        <f t="shared" ref="L136" si="138">(J136+K136)</f>
        <v>1500</v>
      </c>
    </row>
    <row r="137" spans="1:12" s="33" customForma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 spans="1:12" x14ac:dyDescent="0.25">
      <c r="A138" s="51">
        <v>43496</v>
      </c>
      <c r="B138" s="36" t="s">
        <v>200</v>
      </c>
      <c r="C138" s="37">
        <v>900</v>
      </c>
      <c r="D138" s="37" t="s">
        <v>201</v>
      </c>
      <c r="E138" s="38">
        <v>700</v>
      </c>
      <c r="F138" s="38"/>
      <c r="G138" s="38">
        <v>27.5</v>
      </c>
      <c r="H138" s="38">
        <v>27.5</v>
      </c>
      <c r="I138" s="56" t="s">
        <v>21</v>
      </c>
      <c r="J138" s="54">
        <v>0</v>
      </c>
      <c r="K138" s="39">
        <v>0</v>
      </c>
      <c r="L138" s="53">
        <v>0</v>
      </c>
    </row>
    <row r="139" spans="1:12" x14ac:dyDescent="0.25">
      <c r="A139" s="51">
        <v>43494</v>
      </c>
      <c r="B139" s="36" t="s">
        <v>174</v>
      </c>
      <c r="C139" s="37">
        <v>210</v>
      </c>
      <c r="D139" s="37" t="s">
        <v>202</v>
      </c>
      <c r="E139" s="38">
        <v>3000</v>
      </c>
      <c r="F139" s="38"/>
      <c r="G139" s="38">
        <v>7.4</v>
      </c>
      <c r="H139" s="38">
        <v>8.8000000000000007</v>
      </c>
      <c r="I139" s="56">
        <v>10</v>
      </c>
      <c r="J139" s="54">
        <v>4200.0000000000009</v>
      </c>
      <c r="K139" s="39">
        <v>3599.9999999999977</v>
      </c>
      <c r="L139" s="53">
        <v>0</v>
      </c>
    </row>
    <row r="140" spans="1:12" x14ac:dyDescent="0.25">
      <c r="A140" s="51">
        <v>43490</v>
      </c>
      <c r="B140" s="36" t="s">
        <v>203</v>
      </c>
      <c r="C140" s="37">
        <v>175</v>
      </c>
      <c r="D140" s="37" t="s">
        <v>202</v>
      </c>
      <c r="E140" s="38">
        <v>2500</v>
      </c>
      <c r="F140" s="38"/>
      <c r="G140" s="38">
        <v>7</v>
      </c>
      <c r="H140" s="38">
        <v>8.5</v>
      </c>
      <c r="I140" s="56">
        <v>12</v>
      </c>
      <c r="J140" s="54">
        <v>3750</v>
      </c>
      <c r="K140" s="39">
        <v>8750</v>
      </c>
      <c r="L140" s="53">
        <v>0</v>
      </c>
    </row>
    <row r="141" spans="1:12" x14ac:dyDescent="0.25">
      <c r="A141" s="51">
        <v>43489</v>
      </c>
      <c r="B141" s="36" t="s">
        <v>204</v>
      </c>
      <c r="C141" s="37">
        <v>310</v>
      </c>
      <c r="D141" s="37" t="s">
        <v>202</v>
      </c>
      <c r="E141" s="38">
        <v>1700</v>
      </c>
      <c r="F141" s="38"/>
      <c r="G141" s="38">
        <v>14</v>
      </c>
      <c r="H141" s="38">
        <v>16.2</v>
      </c>
      <c r="I141" s="56" t="s">
        <v>21</v>
      </c>
      <c r="J141" s="54">
        <v>3739.9999999999986</v>
      </c>
      <c r="K141" s="39">
        <v>0</v>
      </c>
      <c r="L141" s="53">
        <v>0</v>
      </c>
    </row>
    <row r="142" spans="1:12" x14ac:dyDescent="0.25">
      <c r="A142" s="51">
        <v>43488</v>
      </c>
      <c r="B142" s="36" t="s">
        <v>154</v>
      </c>
      <c r="C142" s="37">
        <v>800</v>
      </c>
      <c r="D142" s="37" t="s">
        <v>202</v>
      </c>
      <c r="E142" s="38">
        <v>750</v>
      </c>
      <c r="F142" s="38"/>
      <c r="G142" s="38">
        <v>20</v>
      </c>
      <c r="H142" s="38">
        <v>25</v>
      </c>
      <c r="I142" s="56">
        <v>28</v>
      </c>
      <c r="J142" s="54">
        <v>3750</v>
      </c>
      <c r="K142" s="39">
        <v>2250</v>
      </c>
      <c r="L142" s="53">
        <v>0</v>
      </c>
    </row>
    <row r="143" spans="1:12" x14ac:dyDescent="0.25">
      <c r="A143" s="51">
        <v>43487</v>
      </c>
      <c r="B143" s="36" t="s">
        <v>163</v>
      </c>
      <c r="C143" s="37">
        <v>960</v>
      </c>
      <c r="D143" s="37" t="s">
        <v>201</v>
      </c>
      <c r="E143" s="38">
        <v>750</v>
      </c>
      <c r="F143" s="38"/>
      <c r="G143" s="38">
        <v>26</v>
      </c>
      <c r="H143" s="38">
        <v>32</v>
      </c>
      <c r="I143" s="56" t="s">
        <v>21</v>
      </c>
      <c r="J143" s="54">
        <v>4500</v>
      </c>
      <c r="K143" s="39">
        <v>0</v>
      </c>
      <c r="L143" s="53">
        <v>0</v>
      </c>
    </row>
    <row r="144" spans="1:12" x14ac:dyDescent="0.25">
      <c r="A144" s="51">
        <v>43486</v>
      </c>
      <c r="B144" s="36" t="s">
        <v>109</v>
      </c>
      <c r="C144" s="37">
        <v>2550</v>
      </c>
      <c r="D144" s="37" t="s">
        <v>201</v>
      </c>
      <c r="E144" s="38">
        <v>250</v>
      </c>
      <c r="F144" s="38"/>
      <c r="G144" s="38">
        <v>89</v>
      </c>
      <c r="H144" s="38">
        <v>101</v>
      </c>
      <c r="I144" s="56" t="s">
        <v>21</v>
      </c>
      <c r="J144" s="54">
        <v>3000</v>
      </c>
      <c r="K144" s="39">
        <v>0</v>
      </c>
      <c r="L144" s="53">
        <v>0</v>
      </c>
    </row>
    <row r="145" spans="1:12" x14ac:dyDescent="0.25">
      <c r="A145" s="51">
        <v>43116</v>
      </c>
      <c r="B145" s="36" t="s">
        <v>205</v>
      </c>
      <c r="C145" s="37">
        <v>85</v>
      </c>
      <c r="D145" s="37" t="s">
        <v>201</v>
      </c>
      <c r="E145" s="38">
        <v>7000</v>
      </c>
      <c r="F145" s="38"/>
      <c r="G145" s="38">
        <v>2.6</v>
      </c>
      <c r="H145" s="38">
        <v>2.9</v>
      </c>
      <c r="I145" s="56" t="s">
        <v>21</v>
      </c>
      <c r="J145" s="54">
        <v>2099.9999999999986</v>
      </c>
      <c r="K145" s="39">
        <v>0</v>
      </c>
      <c r="L145" s="53">
        <v>0</v>
      </c>
    </row>
    <row r="146" spans="1:12" x14ac:dyDescent="0.25">
      <c r="A146" s="51">
        <v>43115</v>
      </c>
      <c r="B146" s="36" t="s">
        <v>206</v>
      </c>
      <c r="C146" s="37">
        <v>380</v>
      </c>
      <c r="D146" s="37" t="s">
        <v>201</v>
      </c>
      <c r="E146" s="38">
        <v>2500</v>
      </c>
      <c r="F146" s="38"/>
      <c r="G146" s="38">
        <v>11.5</v>
      </c>
      <c r="H146" s="38">
        <v>13.2</v>
      </c>
      <c r="I146" s="56" t="s">
        <v>21</v>
      </c>
      <c r="J146" s="54">
        <v>4249.9999999999982</v>
      </c>
      <c r="K146" s="39">
        <v>0</v>
      </c>
      <c r="L146" s="53">
        <v>0</v>
      </c>
    </row>
    <row r="147" spans="1:12" x14ac:dyDescent="0.25">
      <c r="A147" s="51">
        <v>43111</v>
      </c>
      <c r="B147" s="36" t="s">
        <v>148</v>
      </c>
      <c r="C147" s="37">
        <v>1100</v>
      </c>
      <c r="D147" s="37" t="s">
        <v>202</v>
      </c>
      <c r="E147" s="38">
        <v>500</v>
      </c>
      <c r="F147" s="38"/>
      <c r="G147" s="38">
        <v>32</v>
      </c>
      <c r="H147" s="38">
        <v>32</v>
      </c>
      <c r="I147" s="56" t="s">
        <v>21</v>
      </c>
      <c r="J147" s="54">
        <v>0</v>
      </c>
      <c r="K147" s="39">
        <v>0</v>
      </c>
      <c r="L147" s="53">
        <v>0</v>
      </c>
    </row>
    <row r="148" spans="1:12" x14ac:dyDescent="0.25">
      <c r="A148" s="51">
        <v>43109</v>
      </c>
      <c r="B148" s="36" t="s">
        <v>69</v>
      </c>
      <c r="C148" s="37">
        <v>1200</v>
      </c>
      <c r="D148" s="37" t="s">
        <v>201</v>
      </c>
      <c r="E148" s="38">
        <v>750</v>
      </c>
      <c r="F148" s="38"/>
      <c r="G148" s="38">
        <v>42</v>
      </c>
      <c r="H148" s="38">
        <v>38</v>
      </c>
      <c r="I148" s="56" t="s">
        <v>21</v>
      </c>
      <c r="J148" s="54">
        <v>-3000</v>
      </c>
      <c r="K148" s="39">
        <v>0</v>
      </c>
      <c r="L148" s="53">
        <v>0</v>
      </c>
    </row>
    <row r="149" spans="1:12" x14ac:dyDescent="0.25">
      <c r="A149" s="51">
        <v>43108</v>
      </c>
      <c r="B149" s="36" t="s">
        <v>207</v>
      </c>
      <c r="C149" s="37">
        <v>375</v>
      </c>
      <c r="D149" s="37" t="s">
        <v>201</v>
      </c>
      <c r="E149" s="38">
        <v>2750</v>
      </c>
      <c r="F149" s="38"/>
      <c r="G149" s="38">
        <v>10.4</v>
      </c>
      <c r="H149" s="38">
        <v>12</v>
      </c>
      <c r="I149" s="56" t="s">
        <v>21</v>
      </c>
      <c r="J149" s="54">
        <v>4399.9999999999991</v>
      </c>
      <c r="K149" s="39">
        <v>0</v>
      </c>
      <c r="L149" s="53">
        <v>0</v>
      </c>
    </row>
    <row r="150" spans="1:12" x14ac:dyDescent="0.25">
      <c r="A150" s="51">
        <v>43104</v>
      </c>
      <c r="B150" s="36" t="s">
        <v>208</v>
      </c>
      <c r="C150" s="37">
        <v>290</v>
      </c>
      <c r="D150" s="37" t="s">
        <v>201</v>
      </c>
      <c r="E150" s="38">
        <v>2000</v>
      </c>
      <c r="F150" s="38"/>
      <c r="G150" s="38">
        <v>9.25</v>
      </c>
      <c r="H150" s="38">
        <v>10.7</v>
      </c>
      <c r="I150" s="56" t="s">
        <v>21</v>
      </c>
      <c r="J150" s="54">
        <v>2899.9999999999986</v>
      </c>
      <c r="K150" s="39">
        <v>0</v>
      </c>
      <c r="L150" s="53">
        <v>0</v>
      </c>
    </row>
    <row r="151" spans="1:12" x14ac:dyDescent="0.25">
      <c r="A151" s="51">
        <v>43468</v>
      </c>
      <c r="B151" s="36" t="s">
        <v>209</v>
      </c>
      <c r="C151" s="37">
        <v>220</v>
      </c>
      <c r="D151" s="37" t="s">
        <v>202</v>
      </c>
      <c r="E151" s="38">
        <v>2500</v>
      </c>
      <c r="F151" s="38"/>
      <c r="G151" s="38">
        <v>9</v>
      </c>
      <c r="H151" s="38">
        <v>10.5</v>
      </c>
      <c r="I151" s="56" t="s">
        <v>21</v>
      </c>
      <c r="J151" s="54">
        <v>3750</v>
      </c>
      <c r="K151" s="39">
        <v>0</v>
      </c>
      <c r="L151" s="53">
        <v>0</v>
      </c>
    </row>
    <row r="152" spans="1:12" x14ac:dyDescent="0.25">
      <c r="A152" s="51">
        <v>43467</v>
      </c>
      <c r="B152" s="36" t="s">
        <v>210</v>
      </c>
      <c r="C152" s="37">
        <v>95</v>
      </c>
      <c r="D152" s="37" t="s">
        <v>202</v>
      </c>
      <c r="E152" s="38">
        <v>4000</v>
      </c>
      <c r="F152" s="38"/>
      <c r="G152" s="38">
        <v>4.5999999999999996</v>
      </c>
      <c r="H152" s="38">
        <v>5.2</v>
      </c>
      <c r="I152" s="56" t="s">
        <v>21</v>
      </c>
      <c r="J152" s="54">
        <v>2400.0000000000023</v>
      </c>
      <c r="K152" s="39">
        <v>0</v>
      </c>
      <c r="L152" s="53">
        <v>0</v>
      </c>
    </row>
    <row r="153" spans="1:12" x14ac:dyDescent="0.25">
      <c r="A153" s="51">
        <v>43462</v>
      </c>
      <c r="B153" s="36" t="s">
        <v>144</v>
      </c>
      <c r="C153" s="37">
        <v>720</v>
      </c>
      <c r="D153" s="37" t="s">
        <v>201</v>
      </c>
      <c r="E153" s="38">
        <v>1100</v>
      </c>
      <c r="F153" s="38"/>
      <c r="G153" s="38">
        <v>22</v>
      </c>
      <c r="H153" s="38">
        <v>23.25</v>
      </c>
      <c r="I153" s="56" t="s">
        <v>21</v>
      </c>
      <c r="J153" s="54">
        <v>1375</v>
      </c>
      <c r="K153" s="39">
        <v>0</v>
      </c>
      <c r="L153" s="53">
        <v>0</v>
      </c>
    </row>
    <row r="154" spans="1:12" x14ac:dyDescent="0.25">
      <c r="A154" s="51">
        <v>43461</v>
      </c>
      <c r="B154" s="36" t="s">
        <v>131</v>
      </c>
      <c r="C154" s="37">
        <v>115</v>
      </c>
      <c r="D154" s="37" t="s">
        <v>201</v>
      </c>
      <c r="E154" s="38">
        <v>6000</v>
      </c>
      <c r="F154" s="38"/>
      <c r="G154" s="38">
        <v>3.6</v>
      </c>
      <c r="H154" s="38">
        <v>2.7</v>
      </c>
      <c r="I154" s="56" t="s">
        <v>21</v>
      </c>
      <c r="J154" s="54">
        <v>-5399.9999999999991</v>
      </c>
      <c r="K154" s="39">
        <v>0</v>
      </c>
      <c r="L154" s="53">
        <v>0</v>
      </c>
    </row>
    <row r="155" spans="1:12" x14ac:dyDescent="0.25">
      <c r="A155" s="51">
        <v>43460</v>
      </c>
      <c r="B155" s="36" t="s">
        <v>211</v>
      </c>
      <c r="C155" s="37">
        <v>1540</v>
      </c>
      <c r="D155" s="37" t="s">
        <v>202</v>
      </c>
      <c r="E155" s="38">
        <v>300</v>
      </c>
      <c r="F155" s="38"/>
      <c r="G155" s="38">
        <v>26</v>
      </c>
      <c r="H155" s="38">
        <v>14</v>
      </c>
      <c r="I155" s="56">
        <v>45</v>
      </c>
      <c r="J155" s="54">
        <v>-3600</v>
      </c>
      <c r="K155" s="39">
        <v>9300</v>
      </c>
      <c r="L155" s="53">
        <v>5700</v>
      </c>
    </row>
    <row r="156" spans="1:12" x14ac:dyDescent="0.25">
      <c r="A156" s="51">
        <v>43458</v>
      </c>
      <c r="B156" s="36" t="s">
        <v>180</v>
      </c>
      <c r="C156" s="37">
        <v>1260</v>
      </c>
      <c r="D156" s="37" t="s">
        <v>202</v>
      </c>
      <c r="E156" s="38">
        <v>500</v>
      </c>
      <c r="F156" s="38"/>
      <c r="G156" s="38">
        <v>28</v>
      </c>
      <c r="H156" s="38">
        <v>36</v>
      </c>
      <c r="I156" s="56">
        <v>45</v>
      </c>
      <c r="J156" s="54">
        <v>4000</v>
      </c>
      <c r="K156" s="39">
        <v>4500</v>
      </c>
      <c r="L156" s="53">
        <v>8500</v>
      </c>
    </row>
    <row r="157" spans="1:12" x14ac:dyDescent="0.25">
      <c r="A157" s="51">
        <v>43454</v>
      </c>
      <c r="B157" s="36" t="s">
        <v>212</v>
      </c>
      <c r="C157" s="37">
        <v>1840</v>
      </c>
      <c r="D157" s="37" t="s">
        <v>202</v>
      </c>
      <c r="E157" s="38">
        <v>600</v>
      </c>
      <c r="F157" s="38"/>
      <c r="G157" s="38">
        <v>25</v>
      </c>
      <c r="H157" s="38">
        <v>30.35</v>
      </c>
      <c r="I157" s="56" t="s">
        <v>21</v>
      </c>
      <c r="J157" s="54">
        <v>3210.0000000000009</v>
      </c>
      <c r="K157" s="39">
        <v>0</v>
      </c>
      <c r="L157" s="53">
        <v>3210.0000000000009</v>
      </c>
    </row>
    <row r="158" spans="1:12" x14ac:dyDescent="0.25">
      <c r="A158" s="51">
        <v>43453</v>
      </c>
      <c r="B158" s="36" t="s">
        <v>135</v>
      </c>
      <c r="C158" s="37">
        <v>150</v>
      </c>
      <c r="D158" s="37" t="s">
        <v>201</v>
      </c>
      <c r="E158" s="38">
        <v>4500</v>
      </c>
      <c r="F158" s="38"/>
      <c r="G158" s="38">
        <v>5.3</v>
      </c>
      <c r="H158" s="38">
        <v>6.5</v>
      </c>
      <c r="I158" s="56">
        <v>8</v>
      </c>
      <c r="J158" s="54">
        <v>5400.0000000000009</v>
      </c>
      <c r="K158" s="39">
        <v>6750</v>
      </c>
      <c r="L158" s="53">
        <v>12150</v>
      </c>
    </row>
    <row r="159" spans="1:12" x14ac:dyDescent="0.25">
      <c r="A159" s="51">
        <v>43452</v>
      </c>
      <c r="B159" s="36" t="s">
        <v>127</v>
      </c>
      <c r="C159" s="37">
        <v>1360</v>
      </c>
      <c r="D159" s="37" t="s">
        <v>201</v>
      </c>
      <c r="E159" s="38">
        <v>700</v>
      </c>
      <c r="F159" s="38"/>
      <c r="G159" s="38">
        <v>39</v>
      </c>
      <c r="H159" s="38">
        <v>45</v>
      </c>
      <c r="I159" s="56" t="s">
        <v>21</v>
      </c>
      <c r="J159" s="54">
        <v>4200</v>
      </c>
      <c r="K159" s="39">
        <v>0</v>
      </c>
      <c r="L159" s="53">
        <v>4200</v>
      </c>
    </row>
    <row r="160" spans="1:12" x14ac:dyDescent="0.25">
      <c r="A160" s="51">
        <v>43448</v>
      </c>
      <c r="B160" s="36" t="s">
        <v>213</v>
      </c>
      <c r="C160" s="37">
        <v>720</v>
      </c>
      <c r="D160" s="37" t="s">
        <v>202</v>
      </c>
      <c r="E160" s="38">
        <v>1000</v>
      </c>
      <c r="F160" s="38"/>
      <c r="G160" s="38">
        <v>22</v>
      </c>
      <c r="H160" s="38">
        <v>25</v>
      </c>
      <c r="I160" s="56" t="s">
        <v>21</v>
      </c>
      <c r="J160" s="54">
        <v>3000</v>
      </c>
      <c r="K160" s="39">
        <v>0</v>
      </c>
      <c r="L160" s="53">
        <v>3000</v>
      </c>
    </row>
    <row r="161" spans="1:12" x14ac:dyDescent="0.25">
      <c r="A161" s="51">
        <v>43446</v>
      </c>
      <c r="B161" s="36" t="s">
        <v>208</v>
      </c>
      <c r="C161" s="37">
        <v>260</v>
      </c>
      <c r="D161" s="37" t="s">
        <v>201</v>
      </c>
      <c r="E161" s="38">
        <v>2000</v>
      </c>
      <c r="F161" s="38"/>
      <c r="G161" s="38">
        <v>11.5</v>
      </c>
      <c r="H161" s="38">
        <v>9.5</v>
      </c>
      <c r="I161" s="56" t="s">
        <v>21</v>
      </c>
      <c r="J161" s="54">
        <v>-4000</v>
      </c>
      <c r="K161" s="39">
        <v>0</v>
      </c>
      <c r="L161" s="53">
        <v>-4000</v>
      </c>
    </row>
    <row r="162" spans="1:12" x14ac:dyDescent="0.25">
      <c r="A162" s="51">
        <v>43446</v>
      </c>
      <c r="B162" s="36" t="s">
        <v>207</v>
      </c>
      <c r="C162" s="37">
        <v>345</v>
      </c>
      <c r="D162" s="37" t="s">
        <v>201</v>
      </c>
      <c r="E162" s="38">
        <v>2750</v>
      </c>
      <c r="F162" s="38"/>
      <c r="G162" s="38">
        <v>9.5</v>
      </c>
      <c r="H162" s="38">
        <v>11</v>
      </c>
      <c r="I162" s="56">
        <v>12.5</v>
      </c>
      <c r="J162" s="54">
        <v>4125</v>
      </c>
      <c r="K162" s="39">
        <v>4125</v>
      </c>
      <c r="L162" s="53">
        <v>8250</v>
      </c>
    </row>
    <row r="163" spans="1:12" x14ac:dyDescent="0.25">
      <c r="A163" s="51">
        <v>43445</v>
      </c>
      <c r="B163" s="36" t="s">
        <v>214</v>
      </c>
      <c r="C163" s="37">
        <v>400</v>
      </c>
      <c r="D163" s="37" t="s">
        <v>201</v>
      </c>
      <c r="E163" s="38">
        <v>1100</v>
      </c>
      <c r="F163" s="38"/>
      <c r="G163" s="38">
        <v>27</v>
      </c>
      <c r="H163" s="38">
        <v>31</v>
      </c>
      <c r="I163" s="38" t="s">
        <v>21</v>
      </c>
      <c r="J163" s="54">
        <v>4400</v>
      </c>
      <c r="K163" s="39">
        <v>0</v>
      </c>
      <c r="L163" s="53">
        <v>4400</v>
      </c>
    </row>
    <row r="164" spans="1:12" x14ac:dyDescent="0.25">
      <c r="A164" s="51">
        <v>43444</v>
      </c>
      <c r="B164" s="36" t="s">
        <v>215</v>
      </c>
      <c r="C164" s="37">
        <v>580</v>
      </c>
      <c r="D164" s="37" t="s">
        <v>202</v>
      </c>
      <c r="E164" s="38">
        <v>1000</v>
      </c>
      <c r="F164" s="38"/>
      <c r="G164" s="38">
        <v>25</v>
      </c>
      <c r="H164" s="38">
        <v>27.75</v>
      </c>
      <c r="I164" s="38" t="s">
        <v>21</v>
      </c>
      <c r="J164" s="54">
        <v>2750</v>
      </c>
      <c r="K164" s="39">
        <v>0</v>
      </c>
      <c r="L164" s="53">
        <v>2750</v>
      </c>
    </row>
    <row r="165" spans="1:12" x14ac:dyDescent="0.25">
      <c r="A165" s="51">
        <v>43437</v>
      </c>
      <c r="B165" s="36" t="s">
        <v>216</v>
      </c>
      <c r="C165" s="37">
        <v>760</v>
      </c>
      <c r="D165" s="37" t="s">
        <v>202</v>
      </c>
      <c r="E165" s="38">
        <v>1000</v>
      </c>
      <c r="F165" s="38"/>
      <c r="G165" s="38">
        <v>24</v>
      </c>
      <c r="H165" s="38">
        <v>24</v>
      </c>
      <c r="I165" s="38" t="s">
        <v>21</v>
      </c>
      <c r="J165" s="54">
        <v>0</v>
      </c>
      <c r="K165" s="39">
        <v>0</v>
      </c>
      <c r="L165" s="53">
        <v>0</v>
      </c>
    </row>
    <row r="166" spans="1:12" x14ac:dyDescent="0.25">
      <c r="A166" s="35">
        <v>43431</v>
      </c>
      <c r="B166" s="36" t="s">
        <v>217</v>
      </c>
      <c r="C166" s="37">
        <v>150</v>
      </c>
      <c r="D166" s="37" t="s">
        <v>201</v>
      </c>
      <c r="E166" s="38">
        <v>2500</v>
      </c>
      <c r="F166" s="38"/>
      <c r="G166" s="38">
        <v>4.5</v>
      </c>
      <c r="H166" s="38">
        <v>5.25</v>
      </c>
      <c r="I166" s="38" t="s">
        <v>21</v>
      </c>
      <c r="J166" s="54">
        <v>1875</v>
      </c>
      <c r="K166" s="39">
        <v>0</v>
      </c>
      <c r="L166" s="53">
        <v>1875</v>
      </c>
    </row>
    <row r="167" spans="1:12" x14ac:dyDescent="0.25">
      <c r="A167" s="35">
        <v>43425</v>
      </c>
      <c r="B167" s="36" t="s">
        <v>218</v>
      </c>
      <c r="C167" s="37">
        <v>620</v>
      </c>
      <c r="D167" s="37" t="s">
        <v>201</v>
      </c>
      <c r="E167" s="38">
        <v>1200</v>
      </c>
      <c r="F167" s="38"/>
      <c r="G167" s="38">
        <v>14.5</v>
      </c>
      <c r="H167" s="38">
        <v>17.5</v>
      </c>
      <c r="I167" s="38" t="s">
        <v>21</v>
      </c>
      <c r="J167" s="54">
        <v>3600</v>
      </c>
      <c r="K167" s="39">
        <v>0</v>
      </c>
      <c r="L167" s="53">
        <v>3600</v>
      </c>
    </row>
    <row r="168" spans="1:12" x14ac:dyDescent="0.25">
      <c r="A168" s="35">
        <v>43423</v>
      </c>
      <c r="B168" s="36" t="s">
        <v>219</v>
      </c>
      <c r="C168" s="37">
        <v>340</v>
      </c>
      <c r="D168" s="37" t="s">
        <v>202</v>
      </c>
      <c r="E168" s="38">
        <v>2266</v>
      </c>
      <c r="F168" s="38"/>
      <c r="G168" s="38">
        <v>12.4</v>
      </c>
      <c r="H168" s="38">
        <v>11</v>
      </c>
      <c r="I168" s="38" t="s">
        <v>21</v>
      </c>
      <c r="J168" s="54">
        <v>-3172.400000000001</v>
      </c>
      <c r="K168" s="39">
        <v>0</v>
      </c>
      <c r="L168" s="53">
        <v>-3172.400000000001</v>
      </c>
    </row>
    <row r="169" spans="1:12" x14ac:dyDescent="0.25">
      <c r="A169" s="35">
        <v>43420</v>
      </c>
      <c r="B169" s="36" t="s">
        <v>112</v>
      </c>
      <c r="C169" s="37">
        <v>320</v>
      </c>
      <c r="D169" s="37" t="s">
        <v>202</v>
      </c>
      <c r="E169" s="38">
        <v>1500</v>
      </c>
      <c r="F169" s="38"/>
      <c r="G169" s="38">
        <v>20.25</v>
      </c>
      <c r="H169" s="38">
        <v>22</v>
      </c>
      <c r="I169" s="38" t="s">
        <v>21</v>
      </c>
      <c r="J169" s="54">
        <v>2625</v>
      </c>
      <c r="K169" s="39">
        <v>0</v>
      </c>
      <c r="L169" s="53">
        <v>2625</v>
      </c>
    </row>
    <row r="170" spans="1:12" x14ac:dyDescent="0.25">
      <c r="A170" s="35">
        <v>43419</v>
      </c>
      <c r="B170" s="36" t="s">
        <v>220</v>
      </c>
      <c r="C170" s="37">
        <v>90</v>
      </c>
      <c r="D170" s="37" t="s">
        <v>201</v>
      </c>
      <c r="E170" s="38">
        <v>8000</v>
      </c>
      <c r="F170" s="38"/>
      <c r="G170" s="38">
        <v>3.4</v>
      </c>
      <c r="H170" s="38">
        <v>3.6</v>
      </c>
      <c r="I170" s="38" t="s">
        <v>21</v>
      </c>
      <c r="J170" s="54">
        <v>1600.0000000000014</v>
      </c>
      <c r="K170" s="39">
        <v>0</v>
      </c>
      <c r="L170" s="53">
        <v>1600.0000000000014</v>
      </c>
    </row>
    <row r="171" spans="1:12" x14ac:dyDescent="0.25">
      <c r="A171" s="35">
        <v>43406</v>
      </c>
      <c r="B171" s="36" t="s">
        <v>221</v>
      </c>
      <c r="C171" s="37">
        <v>1500</v>
      </c>
      <c r="D171" s="37" t="s">
        <v>202</v>
      </c>
      <c r="E171" s="38">
        <v>1500</v>
      </c>
      <c r="F171" s="38"/>
      <c r="G171" s="38">
        <v>9</v>
      </c>
      <c r="H171" s="38">
        <v>10.6</v>
      </c>
      <c r="I171" s="38" t="s">
        <v>21</v>
      </c>
      <c r="J171" s="54">
        <v>2399.9999999999995</v>
      </c>
      <c r="K171" s="39">
        <v>0</v>
      </c>
      <c r="L171" s="53">
        <v>2399.9999999999995</v>
      </c>
    </row>
    <row r="172" spans="1:12" x14ac:dyDescent="0.25">
      <c r="A172" s="35">
        <v>43389</v>
      </c>
      <c r="B172" s="36" t="s">
        <v>222</v>
      </c>
      <c r="C172" s="37">
        <v>80</v>
      </c>
      <c r="D172" s="37" t="s">
        <v>201</v>
      </c>
      <c r="E172" s="38">
        <v>6000</v>
      </c>
      <c r="F172" s="38"/>
      <c r="G172" s="38">
        <v>2.4500000000000002</v>
      </c>
      <c r="H172" s="38">
        <v>3.1</v>
      </c>
      <c r="I172" s="38" t="s">
        <v>21</v>
      </c>
      <c r="J172" s="54">
        <v>3899.9999999999995</v>
      </c>
      <c r="K172" s="39">
        <v>0</v>
      </c>
      <c r="L172" s="53">
        <v>3899.9999999999995</v>
      </c>
    </row>
    <row r="173" spans="1:12" x14ac:dyDescent="0.25">
      <c r="A173" s="35">
        <v>43406</v>
      </c>
      <c r="B173" s="36" t="s">
        <v>223</v>
      </c>
      <c r="C173" s="37">
        <v>190</v>
      </c>
      <c r="D173" s="37" t="s">
        <v>202</v>
      </c>
      <c r="E173" s="38">
        <v>1250</v>
      </c>
      <c r="F173" s="38"/>
      <c r="G173" s="38">
        <v>9.8000000000000007</v>
      </c>
      <c r="H173" s="38">
        <v>11.5</v>
      </c>
      <c r="I173" s="38" t="s">
        <v>21</v>
      </c>
      <c r="J173" s="54">
        <v>2124.9999999999991</v>
      </c>
      <c r="K173" s="39">
        <v>0</v>
      </c>
      <c r="L173" s="53">
        <v>2124.9999999999991</v>
      </c>
    </row>
    <row r="174" spans="1:12" x14ac:dyDescent="0.25">
      <c r="A174" s="35">
        <v>43404</v>
      </c>
      <c r="B174" s="36" t="s">
        <v>224</v>
      </c>
      <c r="C174" s="37">
        <v>640</v>
      </c>
      <c r="D174" s="37" t="s">
        <v>201</v>
      </c>
      <c r="E174" s="38">
        <v>900</v>
      </c>
      <c r="F174" s="38"/>
      <c r="G174" s="38">
        <v>33.5</v>
      </c>
      <c r="H174" s="38">
        <v>38</v>
      </c>
      <c r="I174" s="38" t="s">
        <v>21</v>
      </c>
      <c r="J174" s="54">
        <v>4050</v>
      </c>
      <c r="K174" s="39">
        <v>0</v>
      </c>
      <c r="L174" s="53">
        <v>4050</v>
      </c>
    </row>
    <row r="175" spans="1:12" x14ac:dyDescent="0.25">
      <c r="A175" s="35">
        <v>43395</v>
      </c>
      <c r="B175" s="36" t="s">
        <v>221</v>
      </c>
      <c r="C175" s="37">
        <v>1500</v>
      </c>
      <c r="D175" s="37" t="s">
        <v>202</v>
      </c>
      <c r="E175" s="38">
        <v>1500</v>
      </c>
      <c r="F175" s="38"/>
      <c r="G175" s="38">
        <v>9</v>
      </c>
      <c r="H175" s="38">
        <v>10.6</v>
      </c>
      <c r="I175" s="38" t="s">
        <v>21</v>
      </c>
      <c r="J175" s="54">
        <v>2399.9999999999995</v>
      </c>
      <c r="K175" s="39">
        <v>0</v>
      </c>
      <c r="L175" s="53">
        <v>2399.9999999999995</v>
      </c>
    </row>
    <row r="176" spans="1:12" x14ac:dyDescent="0.25">
      <c r="A176" s="35">
        <v>43389</v>
      </c>
      <c r="B176" s="36" t="s">
        <v>222</v>
      </c>
      <c r="C176" s="37">
        <v>80</v>
      </c>
      <c r="D176" s="37" t="s">
        <v>201</v>
      </c>
      <c r="E176" s="38">
        <v>6000</v>
      </c>
      <c r="F176" s="38"/>
      <c r="G176" s="38">
        <v>2.4500000000000002</v>
      </c>
      <c r="H176" s="38">
        <v>3.1</v>
      </c>
      <c r="I176" s="38" t="s">
        <v>21</v>
      </c>
      <c r="J176" s="54">
        <v>3899.9999999999995</v>
      </c>
      <c r="K176" s="39">
        <v>0</v>
      </c>
      <c r="L176" s="53">
        <v>3899.9999999999995</v>
      </c>
    </row>
    <row r="177" spans="1:12" x14ac:dyDescent="0.25">
      <c r="A177" s="35">
        <v>43383</v>
      </c>
      <c r="B177" s="36" t="s">
        <v>68</v>
      </c>
      <c r="C177" s="37">
        <v>400</v>
      </c>
      <c r="D177" s="37" t="s">
        <v>201</v>
      </c>
      <c r="E177" s="38">
        <v>1250</v>
      </c>
      <c r="F177" s="38"/>
      <c r="G177" s="38">
        <v>20</v>
      </c>
      <c r="H177" s="38">
        <v>24</v>
      </c>
      <c r="I177" s="38" t="s">
        <v>21</v>
      </c>
      <c r="J177" s="54">
        <v>5000</v>
      </c>
      <c r="K177" s="39">
        <v>0</v>
      </c>
      <c r="L177" s="53">
        <v>5000</v>
      </c>
    </row>
    <row r="178" spans="1:12" x14ac:dyDescent="0.25">
      <c r="A178" s="35">
        <v>43382</v>
      </c>
      <c r="B178" s="36" t="s">
        <v>212</v>
      </c>
      <c r="C178" s="37">
        <v>1500</v>
      </c>
      <c r="D178" s="37" t="s">
        <v>202</v>
      </c>
      <c r="E178" s="38">
        <v>600</v>
      </c>
      <c r="F178" s="38"/>
      <c r="G178" s="38">
        <v>47</v>
      </c>
      <c r="H178" s="38">
        <v>53</v>
      </c>
      <c r="I178" s="38" t="s">
        <v>21</v>
      </c>
      <c r="J178" s="54">
        <v>3600</v>
      </c>
      <c r="K178" s="39">
        <v>0</v>
      </c>
      <c r="L178" s="53">
        <v>3600</v>
      </c>
    </row>
    <row r="179" spans="1:12" x14ac:dyDescent="0.25">
      <c r="A179" s="35">
        <v>43377</v>
      </c>
      <c r="B179" s="36" t="s">
        <v>214</v>
      </c>
      <c r="C179" s="37">
        <v>600</v>
      </c>
      <c r="D179" s="37" t="s">
        <v>202</v>
      </c>
      <c r="E179" s="38">
        <v>1100</v>
      </c>
      <c r="F179" s="38"/>
      <c r="G179" s="38">
        <v>17</v>
      </c>
      <c r="H179" s="38">
        <v>21</v>
      </c>
      <c r="I179" s="38">
        <v>25</v>
      </c>
      <c r="J179" s="54">
        <v>4400</v>
      </c>
      <c r="K179" s="39">
        <v>4400</v>
      </c>
      <c r="L179" s="53">
        <v>8800</v>
      </c>
    </row>
    <row r="180" spans="1:12" x14ac:dyDescent="0.25">
      <c r="A180" s="35">
        <v>43374</v>
      </c>
      <c r="B180" s="36" t="s">
        <v>145</v>
      </c>
      <c r="C180" s="37">
        <v>1220</v>
      </c>
      <c r="D180" s="37" t="s">
        <v>202</v>
      </c>
      <c r="E180" s="38">
        <v>750</v>
      </c>
      <c r="F180" s="38"/>
      <c r="G180" s="38">
        <v>34.5</v>
      </c>
      <c r="H180" s="38">
        <v>34.5</v>
      </c>
      <c r="I180" s="38" t="s">
        <v>21</v>
      </c>
      <c r="J180" s="54">
        <v>0</v>
      </c>
      <c r="K180" s="39">
        <v>0</v>
      </c>
      <c r="L180" s="53">
        <v>0</v>
      </c>
    </row>
    <row r="181" spans="1:12" x14ac:dyDescent="0.25">
      <c r="A181" s="35">
        <v>43368</v>
      </c>
      <c r="B181" s="36" t="s">
        <v>144</v>
      </c>
      <c r="C181" s="37">
        <v>640</v>
      </c>
      <c r="D181" s="37" t="s">
        <v>202</v>
      </c>
      <c r="E181" s="38">
        <v>1100</v>
      </c>
      <c r="F181" s="38"/>
      <c r="G181" s="38">
        <v>14</v>
      </c>
      <c r="H181" s="38">
        <v>17</v>
      </c>
      <c r="I181" s="38">
        <v>20</v>
      </c>
      <c r="J181" s="54">
        <v>3300</v>
      </c>
      <c r="K181" s="39">
        <v>3300</v>
      </c>
      <c r="L181" s="53">
        <v>6600</v>
      </c>
    </row>
    <row r="182" spans="1:12" x14ac:dyDescent="0.25">
      <c r="A182" s="35">
        <v>43367</v>
      </c>
      <c r="B182" s="36" t="s">
        <v>131</v>
      </c>
      <c r="C182" s="37">
        <v>105</v>
      </c>
      <c r="D182" s="37" t="s">
        <v>202</v>
      </c>
      <c r="E182" s="38">
        <v>6000</v>
      </c>
      <c r="F182" s="38"/>
      <c r="G182" s="38">
        <v>5.0999999999999996</v>
      </c>
      <c r="H182" s="38">
        <v>5.9</v>
      </c>
      <c r="I182" s="38">
        <v>7</v>
      </c>
      <c r="J182" s="54">
        <v>4800.0000000000045</v>
      </c>
      <c r="K182" s="39">
        <v>6599.9999999999982</v>
      </c>
      <c r="L182" s="53">
        <v>11400.000000000004</v>
      </c>
    </row>
    <row r="183" spans="1:12" x14ac:dyDescent="0.25">
      <c r="A183" s="35">
        <v>43367</v>
      </c>
      <c r="B183" s="36" t="s">
        <v>225</v>
      </c>
      <c r="C183" s="37">
        <v>380</v>
      </c>
      <c r="D183" s="37" t="s">
        <v>202</v>
      </c>
      <c r="E183" s="38">
        <v>1500</v>
      </c>
      <c r="F183" s="38"/>
      <c r="G183" s="38">
        <v>12</v>
      </c>
      <c r="H183" s="38">
        <v>15</v>
      </c>
      <c r="I183" s="38">
        <v>20</v>
      </c>
      <c r="J183" s="54">
        <v>4500</v>
      </c>
      <c r="K183" s="39">
        <v>7500</v>
      </c>
      <c r="L183" s="53">
        <v>12000</v>
      </c>
    </row>
    <row r="184" spans="1:12" x14ac:dyDescent="0.25">
      <c r="A184" s="35">
        <v>43361</v>
      </c>
      <c r="B184" s="36" t="s">
        <v>222</v>
      </c>
      <c r="C184" s="37">
        <v>90</v>
      </c>
      <c r="D184" s="37" t="s">
        <v>202</v>
      </c>
      <c r="E184" s="38">
        <v>6000</v>
      </c>
      <c r="F184" s="38"/>
      <c r="G184" s="38">
        <v>3.4</v>
      </c>
      <c r="H184" s="38">
        <v>4.0999999999999996</v>
      </c>
      <c r="I184" s="38" t="s">
        <v>21</v>
      </c>
      <c r="J184" s="54">
        <v>4199.9999999999982</v>
      </c>
      <c r="K184" s="39">
        <v>0</v>
      </c>
      <c r="L184" s="53">
        <v>4199.9999999999982</v>
      </c>
    </row>
    <row r="185" spans="1:12" x14ac:dyDescent="0.25">
      <c r="A185" s="35">
        <v>43360</v>
      </c>
      <c r="B185" s="36" t="s">
        <v>109</v>
      </c>
      <c r="C185" s="37">
        <v>25550</v>
      </c>
      <c r="D185" s="37" t="s">
        <v>202</v>
      </c>
      <c r="E185" s="38">
        <v>500</v>
      </c>
      <c r="F185" s="38"/>
      <c r="G185" s="38">
        <v>30</v>
      </c>
      <c r="H185" s="38">
        <v>33.5</v>
      </c>
      <c r="I185" s="38" t="s">
        <v>21</v>
      </c>
      <c r="J185" s="54">
        <v>1750</v>
      </c>
      <c r="K185" s="39">
        <v>0</v>
      </c>
      <c r="L185" s="53">
        <v>1750</v>
      </c>
    </row>
    <row r="186" spans="1:12" x14ac:dyDescent="0.25">
      <c r="A186" s="35">
        <v>43357</v>
      </c>
      <c r="B186" s="36" t="s">
        <v>226</v>
      </c>
      <c r="C186" s="37">
        <v>115</v>
      </c>
      <c r="D186" s="37" t="s">
        <v>201</v>
      </c>
      <c r="E186" s="38">
        <v>5000</v>
      </c>
      <c r="F186" s="38"/>
      <c r="G186" s="38">
        <v>3.85</v>
      </c>
      <c r="H186" s="38">
        <v>4.5</v>
      </c>
      <c r="I186" s="38">
        <v>6</v>
      </c>
      <c r="J186" s="54">
        <v>3249.9999999999995</v>
      </c>
      <c r="K186" s="39">
        <v>7500</v>
      </c>
      <c r="L186" s="53">
        <v>10750</v>
      </c>
    </row>
    <row r="187" spans="1:12" x14ac:dyDescent="0.25">
      <c r="A187" s="35">
        <v>43355</v>
      </c>
      <c r="B187" s="36" t="s">
        <v>131</v>
      </c>
      <c r="C187" s="37">
        <v>105</v>
      </c>
      <c r="D187" s="37" t="s">
        <v>202</v>
      </c>
      <c r="E187" s="38">
        <v>6000</v>
      </c>
      <c r="F187" s="38"/>
      <c r="G187" s="38">
        <v>4.3499999999999996</v>
      </c>
      <c r="H187" s="38">
        <v>4.75</v>
      </c>
      <c r="I187" s="38" t="s">
        <v>21</v>
      </c>
      <c r="J187" s="54">
        <v>2400.0000000000023</v>
      </c>
      <c r="K187" s="39">
        <v>0</v>
      </c>
      <c r="L187" s="53">
        <v>2400.0000000000023</v>
      </c>
    </row>
    <row r="188" spans="1:12" x14ac:dyDescent="0.25">
      <c r="A188" s="35">
        <v>43354</v>
      </c>
      <c r="B188" s="36" t="s">
        <v>139</v>
      </c>
      <c r="C188" s="37">
        <v>1200</v>
      </c>
      <c r="D188" s="37" t="s">
        <v>227</v>
      </c>
      <c r="E188" s="38">
        <v>1200</v>
      </c>
      <c r="F188" s="38"/>
      <c r="G188" s="38">
        <v>26</v>
      </c>
      <c r="H188" s="38">
        <v>29</v>
      </c>
      <c r="I188" s="38">
        <v>32</v>
      </c>
      <c r="J188" s="54">
        <v>3600</v>
      </c>
      <c r="K188" s="39">
        <v>3600</v>
      </c>
      <c r="L188" s="53">
        <v>7200</v>
      </c>
    </row>
    <row r="189" spans="1:12" x14ac:dyDescent="0.25">
      <c r="A189" s="35">
        <v>43353</v>
      </c>
      <c r="B189" s="36" t="s">
        <v>228</v>
      </c>
      <c r="C189" s="37">
        <v>620</v>
      </c>
      <c r="D189" s="37" t="s">
        <v>227</v>
      </c>
      <c r="E189" s="38">
        <v>1000</v>
      </c>
      <c r="F189" s="38"/>
      <c r="G189" s="38">
        <v>19</v>
      </c>
      <c r="H189" s="38">
        <v>19</v>
      </c>
      <c r="I189" s="38" t="s">
        <v>21</v>
      </c>
      <c r="J189" s="54">
        <v>0</v>
      </c>
      <c r="K189" s="39">
        <v>0</v>
      </c>
      <c r="L189" s="53">
        <v>0</v>
      </c>
    </row>
    <row r="190" spans="1:12" x14ac:dyDescent="0.25">
      <c r="A190" s="35">
        <v>43350</v>
      </c>
      <c r="B190" s="36" t="s">
        <v>229</v>
      </c>
      <c r="C190" s="37">
        <v>325</v>
      </c>
      <c r="D190" s="37" t="s">
        <v>227</v>
      </c>
      <c r="E190" s="38">
        <v>2400</v>
      </c>
      <c r="F190" s="38"/>
      <c r="G190" s="38">
        <v>8</v>
      </c>
      <c r="H190" s="38">
        <v>9</v>
      </c>
      <c r="I190" s="38" t="s">
        <v>21</v>
      </c>
      <c r="J190" s="54">
        <v>2400</v>
      </c>
      <c r="K190" s="39">
        <v>0</v>
      </c>
      <c r="L190" s="53">
        <v>2400</v>
      </c>
    </row>
    <row r="191" spans="1:12" x14ac:dyDescent="0.25">
      <c r="A191" s="35">
        <v>43349</v>
      </c>
      <c r="B191" s="36" t="s">
        <v>226</v>
      </c>
      <c r="C191" s="37">
        <v>120</v>
      </c>
      <c r="D191" s="37" t="s">
        <v>227</v>
      </c>
      <c r="E191" s="38">
        <v>6000</v>
      </c>
      <c r="F191" s="38"/>
      <c r="G191" s="38">
        <v>6.1</v>
      </c>
      <c r="H191" s="38">
        <v>6.9</v>
      </c>
      <c r="I191" s="38">
        <v>7.2</v>
      </c>
      <c r="J191" s="54">
        <v>4800.0000000000045</v>
      </c>
      <c r="K191" s="39">
        <v>1799.9999999999989</v>
      </c>
      <c r="L191" s="53">
        <v>6600.0000000000036</v>
      </c>
    </row>
    <row r="192" spans="1:12" x14ac:dyDescent="0.25">
      <c r="A192" s="35">
        <v>43348</v>
      </c>
      <c r="B192" s="36" t="s">
        <v>144</v>
      </c>
      <c r="C192" s="37">
        <v>780</v>
      </c>
      <c r="D192" s="37" t="s">
        <v>230</v>
      </c>
      <c r="E192" s="38">
        <v>1100</v>
      </c>
      <c r="F192" s="38"/>
      <c r="G192" s="38">
        <v>26</v>
      </c>
      <c r="H192" s="38">
        <v>29</v>
      </c>
      <c r="I192" s="38">
        <v>33</v>
      </c>
      <c r="J192" s="54">
        <v>3300</v>
      </c>
      <c r="K192" s="39">
        <v>4400</v>
      </c>
      <c r="L192" s="53">
        <v>7700</v>
      </c>
    </row>
    <row r="193" spans="1:12" x14ac:dyDescent="0.25">
      <c r="A193" s="35">
        <v>43347</v>
      </c>
      <c r="B193" s="36" t="s">
        <v>215</v>
      </c>
      <c r="C193" s="37">
        <v>740</v>
      </c>
      <c r="D193" s="37" t="s">
        <v>230</v>
      </c>
      <c r="E193" s="38">
        <v>1000</v>
      </c>
      <c r="F193" s="38"/>
      <c r="G193" s="38">
        <v>27</v>
      </c>
      <c r="H193" s="38">
        <v>30.5</v>
      </c>
      <c r="I193" s="38">
        <v>35</v>
      </c>
      <c r="J193" s="54">
        <v>3500</v>
      </c>
      <c r="K193" s="39">
        <v>4500</v>
      </c>
      <c r="L193" s="53">
        <v>8000</v>
      </c>
    </row>
    <row r="194" spans="1:12" x14ac:dyDescent="0.25">
      <c r="A194" s="35">
        <v>43341</v>
      </c>
      <c r="B194" s="36" t="s">
        <v>135</v>
      </c>
      <c r="C194" s="37">
        <v>180</v>
      </c>
      <c r="D194" s="37" t="s">
        <v>227</v>
      </c>
      <c r="E194" s="38">
        <v>4500</v>
      </c>
      <c r="F194" s="38"/>
      <c r="G194" s="38">
        <v>4.5</v>
      </c>
      <c r="H194" s="38">
        <v>5.3</v>
      </c>
      <c r="I194" s="38" t="s">
        <v>21</v>
      </c>
      <c r="J194" s="54">
        <v>3599.9999999999991</v>
      </c>
      <c r="K194" s="39">
        <v>0</v>
      </c>
      <c r="L194" s="53">
        <v>3599.9999999999991</v>
      </c>
    </row>
    <row r="195" spans="1:12" x14ac:dyDescent="0.25">
      <c r="A195" s="35">
        <v>43340</v>
      </c>
      <c r="B195" s="36" t="s">
        <v>156</v>
      </c>
      <c r="C195" s="37">
        <v>660</v>
      </c>
      <c r="D195" s="37" t="s">
        <v>227</v>
      </c>
      <c r="E195" s="38">
        <v>1500</v>
      </c>
      <c r="F195" s="38"/>
      <c r="G195" s="38">
        <v>7.5</v>
      </c>
      <c r="H195" s="38">
        <v>6</v>
      </c>
      <c r="I195" s="38" t="s">
        <v>21</v>
      </c>
      <c r="J195" s="54">
        <v>-2250</v>
      </c>
      <c r="K195" s="39">
        <v>0</v>
      </c>
      <c r="L195" s="53">
        <v>-2250</v>
      </c>
    </row>
    <row r="196" spans="1:12" x14ac:dyDescent="0.25">
      <c r="A196" s="35">
        <v>43339</v>
      </c>
      <c r="B196" s="36" t="s">
        <v>148</v>
      </c>
      <c r="C196" s="37">
        <v>1280</v>
      </c>
      <c r="D196" s="37" t="s">
        <v>227</v>
      </c>
      <c r="E196" s="38">
        <v>1000</v>
      </c>
      <c r="F196" s="38"/>
      <c r="G196" s="38">
        <v>18.2</v>
      </c>
      <c r="H196" s="38">
        <v>23</v>
      </c>
      <c r="I196" s="38">
        <v>30</v>
      </c>
      <c r="J196" s="54">
        <v>4800.0000000000009</v>
      </c>
      <c r="K196" s="39">
        <v>7000</v>
      </c>
      <c r="L196" s="53">
        <v>11800</v>
      </c>
    </row>
    <row r="197" spans="1:12" x14ac:dyDescent="0.25">
      <c r="A197" s="35">
        <v>43333</v>
      </c>
      <c r="B197" s="36" t="s">
        <v>148</v>
      </c>
      <c r="C197" s="37">
        <v>1240</v>
      </c>
      <c r="D197" s="37" t="s">
        <v>227</v>
      </c>
      <c r="E197" s="38">
        <v>1000</v>
      </c>
      <c r="F197" s="38"/>
      <c r="G197" s="38">
        <v>23</v>
      </c>
      <c r="H197" s="38">
        <v>22</v>
      </c>
      <c r="I197" s="38" t="s">
        <v>21</v>
      </c>
      <c r="J197" s="54">
        <v>-1000</v>
      </c>
      <c r="K197" s="39">
        <v>0</v>
      </c>
      <c r="L197" s="53">
        <v>-1000</v>
      </c>
    </row>
    <row r="198" spans="1:12" x14ac:dyDescent="0.25">
      <c r="A198" s="35">
        <v>43332</v>
      </c>
      <c r="B198" s="36" t="s">
        <v>231</v>
      </c>
      <c r="C198" s="37">
        <v>340</v>
      </c>
      <c r="D198" s="37" t="s">
        <v>227</v>
      </c>
      <c r="E198" s="38">
        <v>3000</v>
      </c>
      <c r="F198" s="38"/>
      <c r="G198" s="38">
        <v>6.25</v>
      </c>
      <c r="H198" s="38">
        <v>7.25</v>
      </c>
      <c r="I198" s="38">
        <v>8</v>
      </c>
      <c r="J198" s="54">
        <v>3000</v>
      </c>
      <c r="K198" s="39">
        <v>2250</v>
      </c>
      <c r="L198" s="53">
        <v>5250</v>
      </c>
    </row>
    <row r="199" spans="1:12" x14ac:dyDescent="0.25">
      <c r="A199" s="35">
        <v>43329</v>
      </c>
      <c r="B199" s="36" t="s">
        <v>200</v>
      </c>
      <c r="C199" s="37">
        <v>860</v>
      </c>
      <c r="D199" s="37" t="s">
        <v>227</v>
      </c>
      <c r="E199" s="38">
        <v>800</v>
      </c>
      <c r="F199" s="38"/>
      <c r="G199" s="38">
        <v>31</v>
      </c>
      <c r="H199" s="38">
        <v>34</v>
      </c>
      <c r="I199" s="38" t="s">
        <v>21</v>
      </c>
      <c r="J199" s="54">
        <v>2400</v>
      </c>
      <c r="K199" s="39">
        <v>0</v>
      </c>
      <c r="L199" s="53">
        <v>2400</v>
      </c>
    </row>
    <row r="200" spans="1:12" x14ac:dyDescent="0.25">
      <c r="A200" s="35">
        <v>43328</v>
      </c>
      <c r="B200" s="36" t="s">
        <v>165</v>
      </c>
      <c r="C200" s="37">
        <v>300</v>
      </c>
      <c r="D200" s="37" t="s">
        <v>227</v>
      </c>
      <c r="E200" s="38">
        <v>4000</v>
      </c>
      <c r="F200" s="38"/>
      <c r="G200" s="38">
        <v>5.75</v>
      </c>
      <c r="H200" s="38">
        <v>6.5</v>
      </c>
      <c r="I200" s="38" t="s">
        <v>21</v>
      </c>
      <c r="J200" s="54">
        <v>3000</v>
      </c>
      <c r="K200" s="39">
        <v>0</v>
      </c>
      <c r="L200" s="53">
        <v>3000</v>
      </c>
    </row>
    <row r="201" spans="1:12" x14ac:dyDescent="0.25">
      <c r="A201" s="35">
        <v>43326</v>
      </c>
      <c r="B201" s="36" t="s">
        <v>82</v>
      </c>
      <c r="C201" s="37">
        <v>1020</v>
      </c>
      <c r="D201" s="37" t="s">
        <v>227</v>
      </c>
      <c r="E201" s="38">
        <v>1100</v>
      </c>
      <c r="F201" s="38"/>
      <c r="G201" s="38">
        <v>16</v>
      </c>
      <c r="H201" s="38">
        <v>16</v>
      </c>
      <c r="I201" s="38" t="s">
        <v>21</v>
      </c>
      <c r="J201" s="54">
        <v>0</v>
      </c>
      <c r="K201" s="39">
        <v>0</v>
      </c>
      <c r="L201" s="53">
        <v>0</v>
      </c>
    </row>
    <row r="202" spans="1:12" x14ac:dyDescent="0.25">
      <c r="A202" s="35">
        <v>43325</v>
      </c>
      <c r="B202" s="36" t="s">
        <v>139</v>
      </c>
      <c r="C202" s="37">
        <v>1000</v>
      </c>
      <c r="D202" s="37" t="s">
        <v>227</v>
      </c>
      <c r="E202" s="38">
        <v>1200</v>
      </c>
      <c r="F202" s="38"/>
      <c r="G202" s="38">
        <v>21</v>
      </c>
      <c r="H202" s="38">
        <v>22.5</v>
      </c>
      <c r="I202" s="38" t="s">
        <v>21</v>
      </c>
      <c r="J202" s="54">
        <v>1800</v>
      </c>
      <c r="K202" s="39">
        <v>0</v>
      </c>
      <c r="L202" s="53">
        <v>1800</v>
      </c>
    </row>
    <row r="203" spans="1:12" x14ac:dyDescent="0.25">
      <c r="A203" s="35">
        <v>43322</v>
      </c>
      <c r="B203" s="36" t="s">
        <v>216</v>
      </c>
      <c r="C203" s="37">
        <v>960</v>
      </c>
      <c r="D203" s="37" t="s">
        <v>227</v>
      </c>
      <c r="E203" s="38">
        <v>1000</v>
      </c>
      <c r="F203" s="38"/>
      <c r="G203" s="38">
        <v>19.5</v>
      </c>
      <c r="H203" s="38">
        <v>19.5</v>
      </c>
      <c r="I203" s="38" t="s">
        <v>21</v>
      </c>
      <c r="J203" s="54">
        <v>0</v>
      </c>
      <c r="K203" s="39">
        <v>0</v>
      </c>
      <c r="L203" s="53">
        <v>0</v>
      </c>
    </row>
    <row r="204" spans="1:12" x14ac:dyDescent="0.25">
      <c r="A204" s="35">
        <v>43321</v>
      </c>
      <c r="B204" s="36" t="s">
        <v>231</v>
      </c>
      <c r="C204" s="37">
        <v>350</v>
      </c>
      <c r="D204" s="37" t="s">
        <v>227</v>
      </c>
      <c r="E204" s="38">
        <v>3000</v>
      </c>
      <c r="F204" s="38"/>
      <c r="G204" s="38">
        <v>6.7</v>
      </c>
      <c r="H204" s="38">
        <v>7.65</v>
      </c>
      <c r="I204" s="38" t="s">
        <v>21</v>
      </c>
      <c r="J204" s="54">
        <v>2850.0000000000005</v>
      </c>
      <c r="K204" s="39">
        <v>0</v>
      </c>
      <c r="L204" s="53">
        <v>2850.0000000000005</v>
      </c>
    </row>
    <row r="205" spans="1:12" x14ac:dyDescent="0.25">
      <c r="A205" s="35">
        <v>43319</v>
      </c>
      <c r="B205" s="36" t="s">
        <v>203</v>
      </c>
      <c r="C205" s="37">
        <v>185</v>
      </c>
      <c r="D205" s="37" t="s">
        <v>230</v>
      </c>
      <c r="E205" s="38">
        <v>2500</v>
      </c>
      <c r="F205" s="38"/>
      <c r="G205" s="38">
        <v>8.25</v>
      </c>
      <c r="H205" s="38">
        <v>8.25</v>
      </c>
      <c r="I205" s="38" t="s">
        <v>21</v>
      </c>
      <c r="J205" s="54">
        <v>0</v>
      </c>
      <c r="K205" s="39">
        <v>0</v>
      </c>
      <c r="L205" s="53">
        <v>0</v>
      </c>
    </row>
    <row r="206" spans="1:12" x14ac:dyDescent="0.25">
      <c r="A206" s="35">
        <v>43318</v>
      </c>
      <c r="B206" s="36" t="s">
        <v>174</v>
      </c>
      <c r="C206" s="37">
        <v>280</v>
      </c>
      <c r="D206" s="37" t="s">
        <v>230</v>
      </c>
      <c r="E206" s="38">
        <v>3000</v>
      </c>
      <c r="F206" s="38"/>
      <c r="G206" s="38">
        <v>11.2</v>
      </c>
      <c r="H206" s="38">
        <v>12.5</v>
      </c>
      <c r="I206" s="38" t="s">
        <v>21</v>
      </c>
      <c r="J206" s="54">
        <v>3900.0000000000023</v>
      </c>
      <c r="K206" s="39">
        <v>0</v>
      </c>
      <c r="L206" s="53">
        <v>3900.0000000000023</v>
      </c>
    </row>
    <row r="207" spans="1:12" x14ac:dyDescent="0.25">
      <c r="A207" s="35">
        <v>43314</v>
      </c>
      <c r="B207" s="36" t="s">
        <v>210</v>
      </c>
      <c r="C207" s="37">
        <v>120</v>
      </c>
      <c r="D207" s="37" t="s">
        <v>227</v>
      </c>
      <c r="E207" s="38">
        <v>4000</v>
      </c>
      <c r="F207" s="38"/>
      <c r="G207" s="38">
        <v>5.5</v>
      </c>
      <c r="H207" s="38">
        <v>6.1</v>
      </c>
      <c r="I207" s="38" t="s">
        <v>21</v>
      </c>
      <c r="J207" s="54">
        <v>2399.9999999999986</v>
      </c>
      <c r="K207" s="39">
        <v>0</v>
      </c>
      <c r="L207" s="53">
        <v>2399.9999999999986</v>
      </c>
    </row>
    <row r="208" spans="1:12" x14ac:dyDescent="0.25">
      <c r="A208" s="35">
        <v>43307</v>
      </c>
      <c r="B208" s="36" t="s">
        <v>68</v>
      </c>
      <c r="C208" s="37">
        <v>530</v>
      </c>
      <c r="D208" s="37" t="s">
        <v>227</v>
      </c>
      <c r="E208" s="38">
        <v>1250</v>
      </c>
      <c r="F208" s="38"/>
      <c r="G208" s="38">
        <v>18.5</v>
      </c>
      <c r="H208" s="38">
        <v>21</v>
      </c>
      <c r="I208" s="38">
        <v>23.5</v>
      </c>
      <c r="J208" s="54">
        <v>3125</v>
      </c>
      <c r="K208" s="39">
        <v>3125</v>
      </c>
      <c r="L208" s="53">
        <v>6250</v>
      </c>
    </row>
    <row r="209" spans="1:12" x14ac:dyDescent="0.25">
      <c r="A209" s="35">
        <v>43306</v>
      </c>
      <c r="B209" s="36" t="s">
        <v>232</v>
      </c>
      <c r="C209" s="37">
        <v>300</v>
      </c>
      <c r="D209" s="37" t="s">
        <v>227</v>
      </c>
      <c r="E209" s="38">
        <v>1600</v>
      </c>
      <c r="F209" s="38"/>
      <c r="G209" s="38">
        <v>6.75</v>
      </c>
      <c r="H209" s="38">
        <v>4</v>
      </c>
      <c r="I209" s="38" t="s">
        <v>21</v>
      </c>
      <c r="J209" s="54">
        <v>-4400</v>
      </c>
      <c r="K209" s="53">
        <v>0</v>
      </c>
      <c r="L209" s="53">
        <v>-4400</v>
      </c>
    </row>
    <row r="210" spans="1:12" x14ac:dyDescent="0.25">
      <c r="A210" s="35">
        <v>43305</v>
      </c>
      <c r="B210" s="36" t="s">
        <v>69</v>
      </c>
      <c r="C210" s="37">
        <v>1200</v>
      </c>
      <c r="D210" s="37" t="s">
        <v>227</v>
      </c>
      <c r="E210" s="38">
        <v>750</v>
      </c>
      <c r="F210" s="38"/>
      <c r="G210" s="38">
        <v>9</v>
      </c>
      <c r="H210" s="38">
        <v>13</v>
      </c>
      <c r="I210" s="38">
        <v>20</v>
      </c>
      <c r="J210" s="54">
        <v>3000</v>
      </c>
      <c r="K210" s="39">
        <v>5250</v>
      </c>
      <c r="L210" s="53">
        <v>8250</v>
      </c>
    </row>
    <row r="211" spans="1:12" x14ac:dyDescent="0.25">
      <c r="A211" s="35">
        <v>43304</v>
      </c>
      <c r="B211" s="36" t="s">
        <v>221</v>
      </c>
      <c r="C211" s="37">
        <v>250</v>
      </c>
      <c r="D211" s="37" t="s">
        <v>227</v>
      </c>
      <c r="E211" s="38">
        <v>1500</v>
      </c>
      <c r="F211" s="38"/>
      <c r="G211" s="38">
        <v>8.5</v>
      </c>
      <c r="H211" s="38">
        <v>10.25</v>
      </c>
      <c r="I211" s="38" t="s">
        <v>21</v>
      </c>
      <c r="J211" s="54">
        <v>2625</v>
      </c>
      <c r="K211" s="53">
        <v>0</v>
      </c>
      <c r="L211" s="53">
        <v>2625</v>
      </c>
    </row>
    <row r="212" spans="1:12" x14ac:dyDescent="0.25">
      <c r="A212" s="35">
        <v>43301</v>
      </c>
      <c r="B212" s="36" t="s">
        <v>165</v>
      </c>
      <c r="C212" s="37">
        <v>265</v>
      </c>
      <c r="D212" s="37" t="s">
        <v>227</v>
      </c>
      <c r="E212" s="38">
        <v>4000</v>
      </c>
      <c r="F212" s="38"/>
      <c r="G212" s="38">
        <v>3.9</v>
      </c>
      <c r="H212" s="38">
        <v>4.5999999999999996</v>
      </c>
      <c r="I212" s="38">
        <v>5.0999999999999996</v>
      </c>
      <c r="J212" s="54">
        <v>2799.9999999999991</v>
      </c>
      <c r="K212" s="53">
        <v>2000</v>
      </c>
      <c r="L212" s="53">
        <v>4799.9999999999991</v>
      </c>
    </row>
    <row r="213" spans="1:12" x14ac:dyDescent="0.25">
      <c r="A213" s="35">
        <v>43300</v>
      </c>
      <c r="B213" s="36" t="s">
        <v>233</v>
      </c>
      <c r="C213" s="37">
        <v>1000</v>
      </c>
      <c r="D213" s="37" t="s">
        <v>230</v>
      </c>
      <c r="E213" s="38">
        <v>3500</v>
      </c>
      <c r="F213" s="38"/>
      <c r="G213" s="38">
        <v>4.25</v>
      </c>
      <c r="H213" s="38">
        <v>5</v>
      </c>
      <c r="I213" s="38" t="s">
        <v>21</v>
      </c>
      <c r="J213" s="54">
        <v>2625</v>
      </c>
      <c r="K213" s="53">
        <v>0</v>
      </c>
      <c r="L213" s="39">
        <v>2625</v>
      </c>
    </row>
    <row r="214" spans="1:12" x14ac:dyDescent="0.25">
      <c r="A214" s="35">
        <v>43299</v>
      </c>
      <c r="B214" s="36" t="s">
        <v>150</v>
      </c>
      <c r="C214" s="37">
        <v>2000</v>
      </c>
      <c r="D214" s="37" t="s">
        <v>227</v>
      </c>
      <c r="E214" s="38">
        <v>500</v>
      </c>
      <c r="F214" s="38"/>
      <c r="G214" s="38">
        <v>30</v>
      </c>
      <c r="H214" s="38">
        <v>24</v>
      </c>
      <c r="I214" s="38" t="s">
        <v>21</v>
      </c>
      <c r="J214" s="54">
        <v>-3000</v>
      </c>
      <c r="K214" s="53">
        <v>0</v>
      </c>
      <c r="L214" s="39">
        <v>-3000</v>
      </c>
    </row>
    <row r="215" spans="1:12" x14ac:dyDescent="0.25">
      <c r="A215" s="35">
        <v>43298</v>
      </c>
      <c r="B215" s="36" t="s">
        <v>68</v>
      </c>
      <c r="C215" s="37">
        <v>470</v>
      </c>
      <c r="D215" s="37" t="s">
        <v>227</v>
      </c>
      <c r="E215" s="38">
        <v>1250</v>
      </c>
      <c r="F215" s="38"/>
      <c r="G215" s="38">
        <v>17</v>
      </c>
      <c r="H215" s="38">
        <v>19.45</v>
      </c>
      <c r="I215" s="38" t="s">
        <v>21</v>
      </c>
      <c r="J215" s="54">
        <v>3062.4999999999991</v>
      </c>
      <c r="K215" s="53">
        <v>0</v>
      </c>
      <c r="L215" s="39">
        <v>3062.4999999999991</v>
      </c>
    </row>
    <row r="216" spans="1:12" x14ac:dyDescent="0.25">
      <c r="A216" s="35">
        <v>43297</v>
      </c>
      <c r="B216" s="36" t="s">
        <v>234</v>
      </c>
      <c r="C216" s="37">
        <v>1600</v>
      </c>
      <c r="D216" s="37" t="s">
        <v>230</v>
      </c>
      <c r="E216" s="38">
        <v>500</v>
      </c>
      <c r="F216" s="38"/>
      <c r="G216" s="38">
        <v>47</v>
      </c>
      <c r="H216" s="38">
        <v>53</v>
      </c>
      <c r="I216" s="38">
        <v>59</v>
      </c>
      <c r="J216" s="54">
        <v>3000</v>
      </c>
      <c r="K216" s="53">
        <v>3000</v>
      </c>
      <c r="L216" s="39">
        <v>6000</v>
      </c>
    </row>
    <row r="217" spans="1:12" x14ac:dyDescent="0.25">
      <c r="A217" s="35">
        <v>43294</v>
      </c>
      <c r="B217" s="36" t="s">
        <v>233</v>
      </c>
      <c r="C217" s="37">
        <v>110</v>
      </c>
      <c r="D217" s="37" t="s">
        <v>230</v>
      </c>
      <c r="E217" s="38">
        <v>3500</v>
      </c>
      <c r="F217" s="38"/>
      <c r="G217" s="38">
        <v>5.75</v>
      </c>
      <c r="H217" s="38">
        <v>6.6</v>
      </c>
      <c r="I217" s="38">
        <v>7</v>
      </c>
      <c r="J217" s="54">
        <v>2974.9999999999986</v>
      </c>
      <c r="K217" s="53">
        <v>1400.0000000000011</v>
      </c>
      <c r="L217" s="39">
        <v>4375</v>
      </c>
    </row>
    <row r="218" spans="1:12" x14ac:dyDescent="0.25">
      <c r="A218" s="35">
        <v>43293</v>
      </c>
      <c r="B218" s="36" t="s">
        <v>109</v>
      </c>
      <c r="C218" s="37">
        <v>2450</v>
      </c>
      <c r="D218" s="37" t="s">
        <v>227</v>
      </c>
      <c r="E218" s="38">
        <v>500</v>
      </c>
      <c r="F218" s="38"/>
      <c r="G218" s="38">
        <v>52</v>
      </c>
      <c r="H218" s="38">
        <v>60</v>
      </c>
      <c r="I218" s="38">
        <v>0</v>
      </c>
      <c r="J218" s="54">
        <v>4000</v>
      </c>
      <c r="K218" s="39">
        <v>0</v>
      </c>
      <c r="L218" s="39">
        <v>4000</v>
      </c>
    </row>
    <row r="219" spans="1:12" x14ac:dyDescent="0.25">
      <c r="A219" s="35">
        <v>43292</v>
      </c>
      <c r="B219" s="36" t="s">
        <v>235</v>
      </c>
      <c r="C219" s="37">
        <v>620</v>
      </c>
      <c r="D219" s="37" t="s">
        <v>230</v>
      </c>
      <c r="E219" s="38">
        <v>1200</v>
      </c>
      <c r="F219" s="38"/>
      <c r="G219" s="38">
        <v>20.5</v>
      </c>
      <c r="H219" s="38">
        <v>23</v>
      </c>
      <c r="I219" s="38">
        <v>26</v>
      </c>
      <c r="J219" s="54">
        <v>3000</v>
      </c>
      <c r="K219" s="39">
        <v>3600</v>
      </c>
      <c r="L219" s="39">
        <v>6600</v>
      </c>
    </row>
    <row r="220" spans="1:12" x14ac:dyDescent="0.25">
      <c r="A220" s="35">
        <v>43291</v>
      </c>
      <c r="B220" s="47" t="s">
        <v>117</v>
      </c>
      <c r="C220" s="48">
        <v>1360</v>
      </c>
      <c r="D220" s="48" t="s">
        <v>227</v>
      </c>
      <c r="E220" s="49">
        <v>600</v>
      </c>
      <c r="F220" s="49"/>
      <c r="G220" s="49">
        <v>37</v>
      </c>
      <c r="H220" s="49">
        <v>38.5</v>
      </c>
      <c r="I220" s="49" t="s">
        <v>21</v>
      </c>
      <c r="J220" s="52">
        <v>900</v>
      </c>
      <c r="K220" s="53">
        <v>0</v>
      </c>
      <c r="L220" s="53">
        <v>900</v>
      </c>
    </row>
    <row r="221" spans="1:12" x14ac:dyDescent="0.25">
      <c r="A221" s="35">
        <v>43290</v>
      </c>
      <c r="B221" s="47" t="s">
        <v>236</v>
      </c>
      <c r="C221" s="48">
        <v>400</v>
      </c>
      <c r="D221" s="48" t="s">
        <v>227</v>
      </c>
      <c r="E221" s="49">
        <v>1300</v>
      </c>
      <c r="F221" s="49"/>
      <c r="G221" s="49">
        <v>16</v>
      </c>
      <c r="H221" s="49">
        <v>18.5</v>
      </c>
      <c r="I221" s="49">
        <v>21</v>
      </c>
      <c r="J221" s="52">
        <v>3250</v>
      </c>
      <c r="K221" s="53">
        <v>3250</v>
      </c>
      <c r="L221" s="53">
        <v>6500</v>
      </c>
    </row>
    <row r="222" spans="1:12" x14ac:dyDescent="0.25">
      <c r="A222" s="35">
        <v>43287</v>
      </c>
      <c r="B222" s="47" t="s">
        <v>131</v>
      </c>
      <c r="C222" s="48">
        <v>105</v>
      </c>
      <c r="D222" s="48" t="s">
        <v>227</v>
      </c>
      <c r="E222" s="49">
        <v>6000</v>
      </c>
      <c r="F222" s="49"/>
      <c r="G222" s="49">
        <v>3</v>
      </c>
      <c r="H222" s="49">
        <v>3.6</v>
      </c>
      <c r="I222" s="49">
        <v>4.0999999999999996</v>
      </c>
      <c r="J222" s="52">
        <v>3600.0000000000005</v>
      </c>
      <c r="K222" s="53">
        <v>0</v>
      </c>
      <c r="L222" s="53">
        <v>3600.0000000000005</v>
      </c>
    </row>
    <row r="223" spans="1:12" x14ac:dyDescent="0.25">
      <c r="A223" s="35">
        <v>43286</v>
      </c>
      <c r="B223" s="47" t="s">
        <v>237</v>
      </c>
      <c r="C223" s="48">
        <v>340</v>
      </c>
      <c r="D223" s="48" t="s">
        <v>227</v>
      </c>
      <c r="E223" s="49">
        <v>1750</v>
      </c>
      <c r="F223" s="49"/>
      <c r="G223" s="49">
        <v>14.25</v>
      </c>
      <c r="H223" s="49">
        <v>16</v>
      </c>
      <c r="I223" s="49">
        <v>18</v>
      </c>
      <c r="J223" s="52">
        <v>3062.5</v>
      </c>
      <c r="K223" s="53">
        <v>0</v>
      </c>
      <c r="L223" s="53">
        <v>3062.5</v>
      </c>
    </row>
    <row r="224" spans="1:12" x14ac:dyDescent="0.25">
      <c r="A224" s="35">
        <v>43285</v>
      </c>
      <c r="B224" s="47" t="s">
        <v>238</v>
      </c>
      <c r="C224" s="48">
        <v>2300</v>
      </c>
      <c r="D224" s="48" t="s">
        <v>227</v>
      </c>
      <c r="E224" s="49">
        <v>250</v>
      </c>
      <c r="F224" s="49"/>
      <c r="G224" s="49">
        <v>92</v>
      </c>
      <c r="H224" s="49">
        <v>92</v>
      </c>
      <c r="I224" s="49">
        <v>0</v>
      </c>
      <c r="J224" s="52">
        <v>0</v>
      </c>
      <c r="K224" s="53">
        <v>0</v>
      </c>
      <c r="L224" s="53">
        <v>0</v>
      </c>
    </row>
    <row r="225" spans="1:12" x14ac:dyDescent="0.25">
      <c r="A225" s="35">
        <v>43283</v>
      </c>
      <c r="B225" s="47" t="s">
        <v>239</v>
      </c>
      <c r="C225" s="48">
        <v>1100</v>
      </c>
      <c r="D225" s="48" t="s">
        <v>227</v>
      </c>
      <c r="E225" s="49">
        <v>750</v>
      </c>
      <c r="F225" s="49"/>
      <c r="G225" s="49">
        <v>47</v>
      </c>
      <c r="H225" s="49">
        <v>52</v>
      </c>
      <c r="I225" s="49">
        <v>0</v>
      </c>
      <c r="J225" s="52">
        <v>3750</v>
      </c>
      <c r="K225" s="53">
        <v>0</v>
      </c>
      <c r="L225" s="53">
        <v>3750</v>
      </c>
    </row>
    <row r="226" spans="1:12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</row>
    <row r="227" spans="1:12" x14ac:dyDescent="0.25">
      <c r="A227" s="35">
        <v>43279</v>
      </c>
      <c r="B227" s="47" t="s">
        <v>240</v>
      </c>
      <c r="C227" s="48">
        <v>65</v>
      </c>
      <c r="D227" s="48" t="s">
        <v>227</v>
      </c>
      <c r="E227" s="49">
        <v>8000</v>
      </c>
      <c r="F227" s="49"/>
      <c r="G227" s="49">
        <v>2.7</v>
      </c>
      <c r="H227" s="49">
        <v>3.15</v>
      </c>
      <c r="I227" s="49">
        <v>0</v>
      </c>
      <c r="J227" s="52">
        <v>3599.9999999999977</v>
      </c>
      <c r="K227" s="53">
        <v>0</v>
      </c>
      <c r="L227" s="53">
        <v>3599.9999999999977</v>
      </c>
    </row>
    <row r="228" spans="1:12" x14ac:dyDescent="0.25">
      <c r="A228" s="35">
        <v>43278</v>
      </c>
      <c r="B228" s="36" t="s">
        <v>158</v>
      </c>
      <c r="C228" s="37">
        <v>780</v>
      </c>
      <c r="D228" s="37" t="s">
        <v>230</v>
      </c>
      <c r="E228" s="38">
        <v>1000</v>
      </c>
      <c r="F228" s="38"/>
      <c r="G228" s="38">
        <v>26</v>
      </c>
      <c r="H228" s="38">
        <v>29</v>
      </c>
      <c r="I228" s="38">
        <v>0</v>
      </c>
      <c r="J228" s="54">
        <v>3000</v>
      </c>
      <c r="K228" s="53">
        <v>0</v>
      </c>
      <c r="L228" s="39">
        <v>3000</v>
      </c>
    </row>
    <row r="229" spans="1:12" x14ac:dyDescent="0.25">
      <c r="A229" s="35">
        <v>43278</v>
      </c>
      <c r="B229" s="36" t="s">
        <v>241</v>
      </c>
      <c r="C229" s="37">
        <v>75</v>
      </c>
      <c r="D229" s="37" t="s">
        <v>230</v>
      </c>
      <c r="E229" s="38">
        <v>8000</v>
      </c>
      <c r="F229" s="38"/>
      <c r="G229" s="38">
        <v>3.8</v>
      </c>
      <c r="H229" s="38">
        <v>4.4000000000000004</v>
      </c>
      <c r="I229" s="38">
        <v>0</v>
      </c>
      <c r="J229" s="54">
        <v>4800.0000000000045</v>
      </c>
      <c r="K229" s="53">
        <v>0</v>
      </c>
      <c r="L229" s="39">
        <v>4800.0000000000045</v>
      </c>
    </row>
    <row r="230" spans="1:12" x14ac:dyDescent="0.25">
      <c r="A230" s="35">
        <v>43273</v>
      </c>
      <c r="B230" s="36" t="s">
        <v>216</v>
      </c>
      <c r="C230" s="37">
        <v>900</v>
      </c>
      <c r="D230" s="37" t="s">
        <v>227</v>
      </c>
      <c r="E230" s="49">
        <v>1000</v>
      </c>
      <c r="F230" s="49"/>
      <c r="G230" s="49">
        <v>15</v>
      </c>
      <c r="H230" s="49">
        <v>18</v>
      </c>
      <c r="I230" s="49">
        <v>0</v>
      </c>
      <c r="J230" s="52">
        <v>3000</v>
      </c>
      <c r="K230" s="53">
        <v>0</v>
      </c>
      <c r="L230" s="39">
        <v>3000</v>
      </c>
    </row>
    <row r="231" spans="1:12" x14ac:dyDescent="0.25">
      <c r="A231" s="35">
        <v>43272</v>
      </c>
      <c r="B231" s="36" t="s">
        <v>242</v>
      </c>
      <c r="C231" s="37">
        <v>70</v>
      </c>
      <c r="D231" s="37" t="s">
        <v>227</v>
      </c>
      <c r="E231" s="38">
        <v>12000</v>
      </c>
      <c r="F231" s="38"/>
      <c r="G231" s="38">
        <v>4.75</v>
      </c>
      <c r="H231" s="38">
        <v>5</v>
      </c>
      <c r="I231" s="38">
        <v>0</v>
      </c>
      <c r="J231" s="54">
        <v>3000</v>
      </c>
      <c r="K231" s="53">
        <v>0</v>
      </c>
      <c r="L231" s="39">
        <v>3000</v>
      </c>
    </row>
    <row r="232" spans="1:12" x14ac:dyDescent="0.25">
      <c r="A232" s="35">
        <v>43271</v>
      </c>
      <c r="B232" s="36" t="s">
        <v>243</v>
      </c>
      <c r="C232" s="37">
        <v>220</v>
      </c>
      <c r="D232" s="37" t="s">
        <v>227</v>
      </c>
      <c r="E232" s="38">
        <v>2250</v>
      </c>
      <c r="F232" s="38"/>
      <c r="G232" s="38">
        <v>6.75</v>
      </c>
      <c r="H232" s="38">
        <v>8</v>
      </c>
      <c r="I232" s="38">
        <v>10</v>
      </c>
      <c r="J232" s="54">
        <v>2812.5</v>
      </c>
      <c r="K232" s="53">
        <v>4500</v>
      </c>
      <c r="L232" s="39">
        <v>7312.5</v>
      </c>
    </row>
    <row r="233" spans="1:12" x14ac:dyDescent="0.25">
      <c r="A233" s="35">
        <v>43271</v>
      </c>
      <c r="B233" s="36" t="s">
        <v>242</v>
      </c>
      <c r="C233" s="37">
        <v>70</v>
      </c>
      <c r="D233" s="37" t="s">
        <v>227</v>
      </c>
      <c r="E233" s="38">
        <v>12000</v>
      </c>
      <c r="F233" s="38"/>
      <c r="G233" s="38">
        <v>3.75</v>
      </c>
      <c r="H233" s="38">
        <v>4.0999999999999996</v>
      </c>
      <c r="I233" s="38">
        <v>0</v>
      </c>
      <c r="J233" s="54">
        <v>4199.9999999999955</v>
      </c>
      <c r="K233" s="53">
        <v>0</v>
      </c>
      <c r="L233" s="39">
        <v>4199.9999999999955</v>
      </c>
    </row>
    <row r="234" spans="1:12" x14ac:dyDescent="0.25">
      <c r="A234" s="35">
        <v>43266</v>
      </c>
      <c r="B234" s="47" t="s">
        <v>138</v>
      </c>
      <c r="C234" s="48">
        <v>700</v>
      </c>
      <c r="D234" s="48" t="s">
        <v>227</v>
      </c>
      <c r="E234" s="49">
        <v>1200</v>
      </c>
      <c r="F234" s="49"/>
      <c r="G234" s="49">
        <v>15</v>
      </c>
      <c r="H234" s="49">
        <v>17</v>
      </c>
      <c r="I234" s="49">
        <v>19</v>
      </c>
      <c r="J234" s="52">
        <v>2400</v>
      </c>
      <c r="K234" s="53">
        <v>2400</v>
      </c>
      <c r="L234" s="53">
        <v>4800</v>
      </c>
    </row>
    <row r="235" spans="1:12" x14ac:dyDescent="0.25">
      <c r="A235" s="35">
        <v>43266</v>
      </c>
      <c r="B235" s="47" t="s">
        <v>63</v>
      </c>
      <c r="C235" s="48">
        <v>1120</v>
      </c>
      <c r="D235" s="48" t="s">
        <v>227</v>
      </c>
      <c r="E235" s="49">
        <v>800</v>
      </c>
      <c r="F235" s="49"/>
      <c r="G235" s="49">
        <v>26</v>
      </c>
      <c r="H235" s="49">
        <v>30</v>
      </c>
      <c r="I235" s="49">
        <v>0</v>
      </c>
      <c r="J235" s="52">
        <v>3200</v>
      </c>
      <c r="K235" s="53">
        <v>0</v>
      </c>
      <c r="L235" s="53">
        <v>3200</v>
      </c>
    </row>
    <row r="236" spans="1:12" x14ac:dyDescent="0.25">
      <c r="A236" s="35">
        <v>43265</v>
      </c>
      <c r="B236" s="47" t="s">
        <v>244</v>
      </c>
      <c r="C236" s="48">
        <v>360</v>
      </c>
      <c r="D236" s="48" t="s">
        <v>227</v>
      </c>
      <c r="E236" s="49">
        <v>600</v>
      </c>
      <c r="F236" s="49"/>
      <c r="G236" s="49">
        <v>24</v>
      </c>
      <c r="H236" s="49">
        <v>30</v>
      </c>
      <c r="I236" s="49">
        <v>36</v>
      </c>
      <c r="J236" s="52">
        <v>3600</v>
      </c>
      <c r="K236" s="53">
        <v>3600</v>
      </c>
      <c r="L236" s="53">
        <v>7200</v>
      </c>
    </row>
    <row r="237" spans="1:12" x14ac:dyDescent="0.25">
      <c r="A237" s="35">
        <v>43265</v>
      </c>
      <c r="B237" s="47" t="s">
        <v>245</v>
      </c>
      <c r="C237" s="48">
        <v>540</v>
      </c>
      <c r="D237" s="48" t="s">
        <v>227</v>
      </c>
      <c r="E237" s="49">
        <v>1000</v>
      </c>
      <c r="F237" s="49"/>
      <c r="G237" s="49">
        <v>7</v>
      </c>
      <c r="H237" s="49">
        <v>8.5</v>
      </c>
      <c r="I237" s="49">
        <v>10.5</v>
      </c>
      <c r="J237" s="52">
        <v>1500</v>
      </c>
      <c r="K237" s="53">
        <v>2000</v>
      </c>
      <c r="L237" s="53">
        <v>3500</v>
      </c>
    </row>
    <row r="238" spans="1:12" x14ac:dyDescent="0.25">
      <c r="A238" s="35">
        <v>43264</v>
      </c>
      <c r="B238" s="47" t="s">
        <v>246</v>
      </c>
      <c r="C238" s="48">
        <v>300</v>
      </c>
      <c r="D238" s="48" t="s">
        <v>227</v>
      </c>
      <c r="E238" s="49">
        <v>1500</v>
      </c>
      <c r="F238" s="49"/>
      <c r="G238" s="49">
        <v>14.75</v>
      </c>
      <c r="H238" s="49">
        <v>15.75</v>
      </c>
      <c r="I238" s="49">
        <v>17.25</v>
      </c>
      <c r="J238" s="52">
        <v>1500</v>
      </c>
      <c r="K238" s="53">
        <v>0</v>
      </c>
      <c r="L238" s="53">
        <v>1500</v>
      </c>
    </row>
    <row r="239" spans="1:12" x14ac:dyDescent="0.25">
      <c r="A239" s="35">
        <v>43263</v>
      </c>
      <c r="B239" s="36" t="s">
        <v>247</v>
      </c>
      <c r="C239" s="37">
        <v>2300</v>
      </c>
      <c r="D239" s="37" t="s">
        <v>227</v>
      </c>
      <c r="E239" s="38">
        <v>500</v>
      </c>
      <c r="F239" s="38"/>
      <c r="G239" s="38">
        <v>34</v>
      </c>
      <c r="H239" s="38">
        <v>37</v>
      </c>
      <c r="I239" s="38">
        <v>41</v>
      </c>
      <c r="J239" s="54">
        <v>1500</v>
      </c>
      <c r="K239" s="39">
        <v>2000</v>
      </c>
      <c r="L239" s="53">
        <v>3500</v>
      </c>
    </row>
    <row r="240" spans="1:12" x14ac:dyDescent="0.25">
      <c r="A240" s="35">
        <v>43262</v>
      </c>
      <c r="B240" s="36" t="s">
        <v>248</v>
      </c>
      <c r="C240" s="37">
        <v>250</v>
      </c>
      <c r="D240" s="37" t="s">
        <v>227</v>
      </c>
      <c r="E240" s="38">
        <v>1750</v>
      </c>
      <c r="F240" s="38"/>
      <c r="G240" s="38">
        <v>7.75</v>
      </c>
      <c r="H240" s="38">
        <v>8.25</v>
      </c>
      <c r="I240" s="38">
        <v>0</v>
      </c>
      <c r="J240" s="54">
        <v>875</v>
      </c>
      <c r="K240" s="39">
        <v>0</v>
      </c>
      <c r="L240" s="53">
        <v>875</v>
      </c>
    </row>
    <row r="241" spans="1:12" x14ac:dyDescent="0.25">
      <c r="A241" s="35">
        <v>43262</v>
      </c>
      <c r="B241" s="36" t="s">
        <v>193</v>
      </c>
      <c r="C241" s="37">
        <v>85</v>
      </c>
      <c r="D241" s="37" t="s">
        <v>227</v>
      </c>
      <c r="E241" s="38">
        <v>6000</v>
      </c>
      <c r="F241" s="38"/>
      <c r="G241" s="38">
        <v>2.6</v>
      </c>
      <c r="H241" s="38">
        <v>2.2999999999999998</v>
      </c>
      <c r="I241" s="49">
        <v>0</v>
      </c>
      <c r="J241" s="52">
        <v>-1800.0000000000016</v>
      </c>
      <c r="K241" s="53">
        <v>0</v>
      </c>
      <c r="L241" s="55">
        <v>-1800.0000000000016</v>
      </c>
    </row>
    <row r="242" spans="1:12" x14ac:dyDescent="0.25">
      <c r="A242" s="35">
        <v>43259</v>
      </c>
      <c r="B242" s="36" t="s">
        <v>249</v>
      </c>
      <c r="C242" s="37">
        <v>250</v>
      </c>
      <c r="D242" s="37" t="s">
        <v>227</v>
      </c>
      <c r="E242" s="38">
        <v>2250</v>
      </c>
      <c r="F242" s="38"/>
      <c r="G242" s="38">
        <v>7.25</v>
      </c>
      <c r="H242" s="38">
        <v>8</v>
      </c>
      <c r="I242" s="38">
        <v>0</v>
      </c>
      <c r="J242" s="54">
        <v>1687.5</v>
      </c>
      <c r="K242" s="39">
        <v>0</v>
      </c>
      <c r="L242" s="53">
        <v>1687.5</v>
      </c>
    </row>
    <row r="243" spans="1:12" x14ac:dyDescent="0.25">
      <c r="A243" s="35">
        <v>43259</v>
      </c>
      <c r="B243" s="36" t="s">
        <v>213</v>
      </c>
      <c r="C243" s="37">
        <v>560</v>
      </c>
      <c r="D243" s="37" t="s">
        <v>227</v>
      </c>
      <c r="E243" s="38">
        <v>800</v>
      </c>
      <c r="F243" s="38"/>
      <c r="G243" s="38">
        <v>16</v>
      </c>
      <c r="H243" s="38">
        <v>18</v>
      </c>
      <c r="I243" s="38">
        <v>21</v>
      </c>
      <c r="J243" s="54">
        <v>1600</v>
      </c>
      <c r="K243" s="39">
        <v>2400</v>
      </c>
      <c r="L243" s="53">
        <v>4000</v>
      </c>
    </row>
    <row r="244" spans="1:12" x14ac:dyDescent="0.25">
      <c r="A244" s="35">
        <v>43259</v>
      </c>
      <c r="B244" s="36" t="s">
        <v>182</v>
      </c>
      <c r="C244" s="37">
        <v>560</v>
      </c>
      <c r="D244" s="37" t="s">
        <v>227</v>
      </c>
      <c r="E244" s="38">
        <v>750</v>
      </c>
      <c r="F244" s="38"/>
      <c r="G244" s="38">
        <v>22</v>
      </c>
      <c r="H244" s="38">
        <v>23</v>
      </c>
      <c r="I244" s="38">
        <v>0</v>
      </c>
      <c r="J244" s="54">
        <v>750</v>
      </c>
      <c r="K244" s="39">
        <v>0</v>
      </c>
      <c r="L244" s="53">
        <v>750</v>
      </c>
    </row>
    <row r="245" spans="1:12" x14ac:dyDescent="0.25">
      <c r="A245" s="46">
        <v>43257</v>
      </c>
      <c r="B245" s="47" t="s">
        <v>192</v>
      </c>
      <c r="C245" s="48">
        <v>800</v>
      </c>
      <c r="D245" s="48" t="s">
        <v>227</v>
      </c>
      <c r="E245" s="49">
        <v>1100</v>
      </c>
      <c r="F245" s="49"/>
      <c r="G245" s="49">
        <v>8.25</v>
      </c>
      <c r="H245" s="49">
        <v>9.25</v>
      </c>
      <c r="I245" s="49">
        <v>0</v>
      </c>
      <c r="J245" s="52">
        <v>1100</v>
      </c>
      <c r="K245" s="53">
        <v>0</v>
      </c>
      <c r="L245" s="53">
        <v>1100</v>
      </c>
    </row>
    <row r="246" spans="1:12" x14ac:dyDescent="0.25">
      <c r="A246" s="46">
        <v>43256</v>
      </c>
      <c r="B246" s="47" t="s">
        <v>250</v>
      </c>
      <c r="C246" s="48">
        <v>420</v>
      </c>
      <c r="D246" s="48" t="s">
        <v>227</v>
      </c>
      <c r="E246" s="49">
        <v>1800</v>
      </c>
      <c r="F246" s="49"/>
      <c r="G246" s="49">
        <v>13.6</v>
      </c>
      <c r="H246" s="49">
        <v>12.6</v>
      </c>
      <c r="I246" s="49">
        <v>0</v>
      </c>
      <c r="J246" s="52">
        <v>-1800</v>
      </c>
      <c r="K246" s="53">
        <v>0</v>
      </c>
      <c r="L246" s="55">
        <v>-1800</v>
      </c>
    </row>
    <row r="247" spans="1:12" x14ac:dyDescent="0.25">
      <c r="A247" s="46">
        <v>43256</v>
      </c>
      <c r="B247" s="47" t="s">
        <v>248</v>
      </c>
      <c r="C247" s="48">
        <v>240</v>
      </c>
      <c r="D247" s="48" t="s">
        <v>251</v>
      </c>
      <c r="E247" s="49">
        <v>1750</v>
      </c>
      <c r="F247" s="49"/>
      <c r="G247" s="49">
        <v>7.3</v>
      </c>
      <c r="H247" s="49">
        <v>7.9</v>
      </c>
      <c r="I247" s="49">
        <v>0</v>
      </c>
      <c r="J247" s="52">
        <v>1050.0000000000009</v>
      </c>
      <c r="K247" s="53">
        <v>0</v>
      </c>
      <c r="L247" s="53">
        <v>1050.0000000000009</v>
      </c>
    </row>
    <row r="248" spans="1:12" x14ac:dyDescent="0.25">
      <c r="A248" s="46">
        <v>43255</v>
      </c>
      <c r="B248" s="47" t="s">
        <v>220</v>
      </c>
      <c r="C248" s="48">
        <v>120</v>
      </c>
      <c r="D248" s="48" t="s">
        <v>227</v>
      </c>
      <c r="E248" s="49">
        <v>8000</v>
      </c>
      <c r="F248" s="49"/>
      <c r="G248" s="49">
        <v>3.9</v>
      </c>
      <c r="H248" s="49">
        <v>4.4000000000000004</v>
      </c>
      <c r="I248" s="49">
        <v>0</v>
      </c>
      <c r="J248" s="52">
        <v>4000.0000000000036</v>
      </c>
      <c r="K248" s="53">
        <v>0</v>
      </c>
      <c r="L248" s="53">
        <v>4000.0000000000036</v>
      </c>
    </row>
    <row r="249" spans="1:12" x14ac:dyDescent="0.25">
      <c r="A249" s="46">
        <v>43255</v>
      </c>
      <c r="B249" s="47" t="s">
        <v>252</v>
      </c>
      <c r="C249" s="48">
        <v>940</v>
      </c>
      <c r="D249" s="48" t="s">
        <v>227</v>
      </c>
      <c r="E249" s="49">
        <v>1000</v>
      </c>
      <c r="F249" s="49"/>
      <c r="G249" s="49">
        <v>20.5</v>
      </c>
      <c r="H249" s="49">
        <v>19</v>
      </c>
      <c r="I249" s="49">
        <v>0</v>
      </c>
      <c r="J249" s="52">
        <v>-1500</v>
      </c>
      <c r="K249" s="53">
        <v>0</v>
      </c>
      <c r="L249" s="55">
        <v>-1500</v>
      </c>
    </row>
    <row r="250" spans="1:12" x14ac:dyDescent="0.25">
      <c r="A250" s="46">
        <v>43252</v>
      </c>
      <c r="B250" s="47" t="s">
        <v>253</v>
      </c>
      <c r="C250" s="48">
        <v>320</v>
      </c>
      <c r="D250" s="48" t="s">
        <v>227</v>
      </c>
      <c r="E250" s="49">
        <v>1575</v>
      </c>
      <c r="F250" s="49"/>
      <c r="G250" s="49">
        <v>11</v>
      </c>
      <c r="H250" s="49">
        <v>12</v>
      </c>
      <c r="I250" s="49">
        <v>0</v>
      </c>
      <c r="J250" s="52">
        <v>1575</v>
      </c>
      <c r="K250" s="53">
        <v>0</v>
      </c>
      <c r="L250" s="53">
        <v>1575</v>
      </c>
    </row>
    <row r="251" spans="1:12" x14ac:dyDescent="0.25">
      <c r="A251" s="46">
        <v>43252</v>
      </c>
      <c r="B251" s="47" t="s">
        <v>252</v>
      </c>
      <c r="C251" s="48">
        <v>940</v>
      </c>
      <c r="D251" s="48" t="s">
        <v>227</v>
      </c>
      <c r="E251" s="49">
        <v>1000</v>
      </c>
      <c r="F251" s="49"/>
      <c r="G251" s="49">
        <v>16.75</v>
      </c>
      <c r="H251" s="49">
        <v>18.25</v>
      </c>
      <c r="I251" s="49">
        <v>20</v>
      </c>
      <c r="J251" s="52">
        <v>1500</v>
      </c>
      <c r="K251" s="53">
        <v>1750</v>
      </c>
      <c r="L251" s="53">
        <v>3250</v>
      </c>
    </row>
    <row r="252" spans="1:12" x14ac:dyDescent="0.25">
      <c r="A252" s="46">
        <v>43252</v>
      </c>
      <c r="B252" s="47" t="s">
        <v>254</v>
      </c>
      <c r="C252" s="48">
        <v>350</v>
      </c>
      <c r="D252" s="48" t="s">
        <v>227</v>
      </c>
      <c r="E252" s="49">
        <v>3000</v>
      </c>
      <c r="F252" s="49"/>
      <c r="G252" s="49">
        <v>6.25</v>
      </c>
      <c r="H252" s="49">
        <v>5.5</v>
      </c>
      <c r="I252" s="49">
        <v>0</v>
      </c>
      <c r="J252" s="52">
        <v>-2250</v>
      </c>
      <c r="K252" s="53">
        <v>0</v>
      </c>
      <c r="L252" s="55">
        <v>-2250</v>
      </c>
    </row>
    <row r="253" spans="1:12" x14ac:dyDescent="0.25">
      <c r="A253" s="40"/>
      <c r="B253" s="41"/>
      <c r="C253" s="42"/>
      <c r="D253" s="42"/>
      <c r="E253" s="43"/>
      <c r="F253" s="43"/>
      <c r="G253" s="43"/>
      <c r="H253" s="43"/>
      <c r="I253" s="43"/>
      <c r="J253" s="45"/>
      <c r="K253" s="44"/>
      <c r="L253" s="44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"/>
  <sheetViews>
    <sheetView tabSelected="1" topLeftCell="A2" workbookViewId="0">
      <selection activeCell="A3" sqref="A3"/>
    </sheetView>
  </sheetViews>
  <sheetFormatPr defaultColWidth="16" defaultRowHeight="16.5" customHeight="1" x14ac:dyDescent="0.25"/>
  <cols>
    <col min="1" max="1" width="16" style="33"/>
    <col min="2" max="2" width="14.85546875" style="33" customWidth="1"/>
    <col min="3" max="3" width="14.42578125" style="33" customWidth="1"/>
    <col min="4" max="4" width="13.42578125" style="33" customWidth="1"/>
    <col min="5" max="5" width="12.5703125" style="33" customWidth="1"/>
    <col min="6" max="6" width="13" style="33" customWidth="1"/>
    <col min="7" max="7" width="11.7109375" style="33" customWidth="1"/>
    <col min="8" max="9" width="12.7109375" style="33" customWidth="1"/>
    <col min="10" max="16384" width="16" style="33"/>
  </cols>
  <sheetData>
    <row r="1" spans="1:10" ht="104.25" customHeight="1" x14ac:dyDescent="0.55000000000000004">
      <c r="A1" s="142"/>
      <c r="B1" s="142"/>
      <c r="C1" s="142"/>
      <c r="D1" s="142"/>
      <c r="E1" s="142"/>
      <c r="F1" s="142"/>
      <c r="G1" s="142"/>
      <c r="H1" s="142"/>
      <c r="I1" s="142"/>
      <c r="J1" s="142"/>
    </row>
    <row r="2" spans="1:10" ht="24.75" customHeight="1" x14ac:dyDescent="0.4">
      <c r="A2" s="143" t="s">
        <v>371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0" ht="16.5" customHeight="1" x14ac:dyDescent="0.25">
      <c r="A3" s="18" t="s">
        <v>0</v>
      </c>
      <c r="B3" s="18" t="s">
        <v>1</v>
      </c>
      <c r="C3" s="18" t="s">
        <v>375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 x14ac:dyDescent="0.25">
      <c r="A5" s="74">
        <v>43731</v>
      </c>
      <c r="B5" s="87" t="s">
        <v>386</v>
      </c>
      <c r="C5" s="87">
        <v>8750</v>
      </c>
      <c r="D5" s="87" t="s">
        <v>168</v>
      </c>
      <c r="E5" s="103">
        <v>177</v>
      </c>
      <c r="F5" s="103">
        <v>175</v>
      </c>
      <c r="G5" s="103">
        <v>172</v>
      </c>
      <c r="H5" s="87" t="s">
        <v>393</v>
      </c>
      <c r="I5" s="103">
        <v>0</v>
      </c>
      <c r="J5" s="103">
        <v>0</v>
      </c>
    </row>
    <row r="6" spans="1:10" ht="16.5" customHeight="1" x14ac:dyDescent="0.25">
      <c r="A6" s="133">
        <v>43728</v>
      </c>
      <c r="B6" s="87" t="s">
        <v>370</v>
      </c>
      <c r="C6" s="87">
        <v>100</v>
      </c>
      <c r="D6" s="87" t="s">
        <v>168</v>
      </c>
      <c r="E6" s="103">
        <v>4170</v>
      </c>
      <c r="F6" s="103">
        <v>4145</v>
      </c>
      <c r="G6" s="103">
        <v>0</v>
      </c>
      <c r="H6" s="130">
        <f t="shared" ref="H6" si="0">IF(D6="LONG",(F6-E6)*C6,(E6-F6)*C6)</f>
        <v>2500</v>
      </c>
      <c r="I6" s="130">
        <v>0</v>
      </c>
      <c r="J6" s="90">
        <f t="shared" ref="J6" si="1">(H6+I6)</f>
        <v>2500</v>
      </c>
    </row>
    <row r="7" spans="1:10" ht="16.5" customHeight="1" x14ac:dyDescent="0.25">
      <c r="A7" s="133">
        <v>43728</v>
      </c>
      <c r="B7" s="87" t="s">
        <v>367</v>
      </c>
      <c r="C7" s="87">
        <v>5000</v>
      </c>
      <c r="D7" s="87" t="s">
        <v>168</v>
      </c>
      <c r="E7" s="103">
        <v>184</v>
      </c>
      <c r="F7" s="103">
        <v>183.5</v>
      </c>
      <c r="G7" s="103">
        <v>0</v>
      </c>
      <c r="H7" s="130">
        <f t="shared" ref="H7:H8" si="2">IF(D7="LONG",(F7-E7)*C7,(E7-F7)*C7)</f>
        <v>2500</v>
      </c>
      <c r="I7" s="130">
        <v>0</v>
      </c>
      <c r="J7" s="90">
        <f t="shared" ref="J7:J8" si="3">(H7+I7)</f>
        <v>2500</v>
      </c>
    </row>
    <row r="8" spans="1:10" ht="16.5" customHeight="1" x14ac:dyDescent="0.25">
      <c r="A8" s="133">
        <v>43728</v>
      </c>
      <c r="B8" s="87" t="s">
        <v>364</v>
      </c>
      <c r="C8" s="87">
        <v>100</v>
      </c>
      <c r="D8" s="87" t="s">
        <v>8</v>
      </c>
      <c r="E8" s="87">
        <v>37525</v>
      </c>
      <c r="F8" s="87">
        <v>37575</v>
      </c>
      <c r="G8" s="87">
        <v>0</v>
      </c>
      <c r="H8" s="130">
        <f t="shared" si="2"/>
        <v>5000</v>
      </c>
      <c r="I8" s="130">
        <v>0</v>
      </c>
      <c r="J8" s="90">
        <f t="shared" si="3"/>
        <v>5000</v>
      </c>
    </row>
    <row r="9" spans="1:10" ht="16.5" customHeight="1" x14ac:dyDescent="0.25">
      <c r="A9" s="74">
        <v>43726</v>
      </c>
      <c r="B9" s="87" t="s">
        <v>379</v>
      </c>
      <c r="C9" s="87">
        <v>35000</v>
      </c>
      <c r="D9" s="87" t="s">
        <v>168</v>
      </c>
      <c r="E9" s="103">
        <v>139</v>
      </c>
      <c r="F9" s="103">
        <v>139</v>
      </c>
      <c r="G9" s="103">
        <v>0</v>
      </c>
      <c r="H9" s="130">
        <f t="shared" ref="H9" si="4">IF(D9="LONG",(F9-E9)*C9,(E9-F9)*C9)</f>
        <v>0</v>
      </c>
      <c r="I9" s="92">
        <v>0</v>
      </c>
      <c r="J9" s="90">
        <f t="shared" ref="J9" si="5">(H9+I9)</f>
        <v>0</v>
      </c>
    </row>
    <row r="10" spans="1:10" ht="16.5" customHeight="1" x14ac:dyDescent="0.25">
      <c r="A10" s="129">
        <v>43725</v>
      </c>
      <c r="B10" s="87" t="s">
        <v>364</v>
      </c>
      <c r="C10" s="87">
        <v>700</v>
      </c>
      <c r="D10" s="87" t="s">
        <v>168</v>
      </c>
      <c r="E10" s="103">
        <v>38000</v>
      </c>
      <c r="F10" s="103">
        <v>37950</v>
      </c>
      <c r="G10" s="103">
        <v>37850</v>
      </c>
      <c r="H10" s="130">
        <f t="shared" ref="H10:H12" si="6">IF(D10="LONG",(F10-E10)*C10,(E10-F10)*C10)</f>
        <v>35000</v>
      </c>
      <c r="I10" s="92">
        <f t="shared" ref="I10:I11" si="7">(F10-G10)*C10</f>
        <v>70000</v>
      </c>
      <c r="J10" s="90">
        <f t="shared" ref="J10:J12" si="8">(H10+I10)</f>
        <v>105000</v>
      </c>
    </row>
    <row r="11" spans="1:10" ht="16.5" customHeight="1" x14ac:dyDescent="0.25">
      <c r="A11" s="129">
        <v>43725</v>
      </c>
      <c r="B11" s="87" t="s">
        <v>370</v>
      </c>
      <c r="C11" s="87">
        <v>700</v>
      </c>
      <c r="D11" s="87" t="s">
        <v>168</v>
      </c>
      <c r="E11" s="103">
        <v>4475</v>
      </c>
      <c r="F11" s="103">
        <v>4450</v>
      </c>
      <c r="G11" s="103">
        <v>4400</v>
      </c>
      <c r="H11" s="130">
        <f t="shared" si="6"/>
        <v>17500</v>
      </c>
      <c r="I11" s="92">
        <f t="shared" si="7"/>
        <v>35000</v>
      </c>
      <c r="J11" s="90">
        <f t="shared" si="8"/>
        <v>52500</v>
      </c>
    </row>
    <row r="12" spans="1:10" ht="16.5" customHeight="1" x14ac:dyDescent="0.25">
      <c r="A12" s="129">
        <v>43725</v>
      </c>
      <c r="B12" s="87" t="s">
        <v>361</v>
      </c>
      <c r="C12" s="87">
        <v>35000</v>
      </c>
      <c r="D12" s="87" t="s">
        <v>8</v>
      </c>
      <c r="E12" s="103">
        <v>185</v>
      </c>
      <c r="F12" s="103">
        <v>185.5</v>
      </c>
      <c r="G12" s="103">
        <v>0</v>
      </c>
      <c r="H12" s="130">
        <f t="shared" si="6"/>
        <v>17500</v>
      </c>
      <c r="I12" s="87">
        <v>0</v>
      </c>
      <c r="J12" s="90">
        <f t="shared" si="8"/>
        <v>17500</v>
      </c>
    </row>
    <row r="13" spans="1:10" ht="16.5" customHeight="1" x14ac:dyDescent="0.25">
      <c r="A13" s="74">
        <v>43724</v>
      </c>
      <c r="B13" s="87" t="s">
        <v>386</v>
      </c>
      <c r="C13" s="87">
        <f>1250*7</f>
        <v>8750</v>
      </c>
      <c r="D13" s="87" t="s">
        <v>168</v>
      </c>
      <c r="E13" s="103">
        <v>189</v>
      </c>
      <c r="F13" s="103">
        <v>187</v>
      </c>
      <c r="G13" s="103">
        <v>184</v>
      </c>
      <c r="H13" s="87" t="s">
        <v>393</v>
      </c>
      <c r="I13" s="87">
        <v>0</v>
      </c>
      <c r="J13" s="87">
        <v>0</v>
      </c>
    </row>
    <row r="14" spans="1:10" ht="16.5" customHeight="1" x14ac:dyDescent="0.25">
      <c r="A14" s="74">
        <v>43721</v>
      </c>
      <c r="B14" s="87" t="s">
        <v>386</v>
      </c>
      <c r="C14" s="87">
        <f>1250*7</f>
        <v>8750</v>
      </c>
      <c r="D14" s="87" t="s">
        <v>8</v>
      </c>
      <c r="E14" s="103">
        <v>184</v>
      </c>
      <c r="F14" s="103">
        <v>186</v>
      </c>
      <c r="G14" s="103">
        <v>188</v>
      </c>
      <c r="H14" s="90">
        <f t="shared" ref="H14" si="9">IF(D14="LONG",(F14-E14)*C14,(E14-F14)*C14)</f>
        <v>17500</v>
      </c>
      <c r="I14" s="92">
        <v>25000</v>
      </c>
      <c r="J14" s="90">
        <f t="shared" ref="J14" si="10">(H14+I14)</f>
        <v>42500</v>
      </c>
    </row>
    <row r="15" spans="1:10" ht="16.5" customHeight="1" x14ac:dyDescent="0.25">
      <c r="A15" s="107">
        <v>43720</v>
      </c>
      <c r="B15" s="87" t="s">
        <v>386</v>
      </c>
      <c r="C15" s="87">
        <f>1250*7</f>
        <v>8750</v>
      </c>
      <c r="D15" s="87" t="s">
        <v>168</v>
      </c>
      <c r="E15" s="103">
        <v>182</v>
      </c>
      <c r="F15" s="103">
        <v>180</v>
      </c>
      <c r="G15" s="103">
        <v>0</v>
      </c>
      <c r="H15" s="90">
        <f t="shared" ref="H15" si="11">IF(D15="LONG",(F15-E15)*C15,(E15-F15)*C15)</f>
        <v>17500</v>
      </c>
      <c r="I15" s="103">
        <v>0</v>
      </c>
      <c r="J15" s="90">
        <f t="shared" ref="J15" si="12">(H15+I15)</f>
        <v>17500</v>
      </c>
    </row>
    <row r="16" spans="1:10" ht="16.5" customHeight="1" x14ac:dyDescent="0.25">
      <c r="A16" s="107">
        <v>43719</v>
      </c>
      <c r="B16" s="87" t="s">
        <v>386</v>
      </c>
      <c r="C16" s="87">
        <f>1250*7</f>
        <v>8750</v>
      </c>
      <c r="D16" s="87" t="s">
        <v>168</v>
      </c>
      <c r="E16" s="103">
        <v>185</v>
      </c>
      <c r="F16" s="103">
        <v>183</v>
      </c>
      <c r="G16" s="103">
        <v>181</v>
      </c>
      <c r="H16" s="90">
        <f t="shared" ref="H16" si="13">IF(D16="LONG",(F16-E16)*C16,(E16-F16)*C16)</f>
        <v>17500</v>
      </c>
      <c r="I16" s="92">
        <v>25000</v>
      </c>
      <c r="J16" s="90">
        <f t="shared" ref="J16" si="14">(H16+I16)</f>
        <v>42500</v>
      </c>
    </row>
    <row r="17" spans="1:10" ht="16.5" customHeight="1" x14ac:dyDescent="0.25">
      <c r="A17" s="107">
        <v>43718</v>
      </c>
      <c r="B17" s="87" t="s">
        <v>379</v>
      </c>
      <c r="C17" s="87">
        <v>35000</v>
      </c>
      <c r="D17" s="87" t="s">
        <v>8</v>
      </c>
      <c r="E17" s="103">
        <v>140.6</v>
      </c>
      <c r="F17" s="103">
        <v>141.1</v>
      </c>
      <c r="G17" s="103">
        <v>0</v>
      </c>
      <c r="H17" s="90">
        <f t="shared" ref="H17:H18" si="15">IF(D17="LONG",(F17-E17)*C17,(E17-F17)*C17)</f>
        <v>17500</v>
      </c>
      <c r="I17" s="103">
        <v>0</v>
      </c>
      <c r="J17" s="90">
        <f t="shared" ref="J17:J18" si="16">(H17+I17)</f>
        <v>17500</v>
      </c>
    </row>
    <row r="18" spans="1:10" ht="16.5" customHeight="1" x14ac:dyDescent="0.25">
      <c r="A18" s="107">
        <v>43717</v>
      </c>
      <c r="B18" s="87" t="s">
        <v>364</v>
      </c>
      <c r="C18" s="87">
        <v>700</v>
      </c>
      <c r="D18" s="102" t="s">
        <v>168</v>
      </c>
      <c r="E18" s="103">
        <v>38525</v>
      </c>
      <c r="F18" s="103">
        <v>38465</v>
      </c>
      <c r="G18" s="103">
        <v>38395</v>
      </c>
      <c r="H18" s="90">
        <f t="shared" si="15"/>
        <v>42000</v>
      </c>
      <c r="I18" s="92">
        <v>25000</v>
      </c>
      <c r="J18" s="90">
        <f t="shared" si="16"/>
        <v>67000</v>
      </c>
    </row>
    <row r="19" spans="1:10" ht="16.5" customHeight="1" x14ac:dyDescent="0.25">
      <c r="A19" s="107">
        <v>43717</v>
      </c>
      <c r="B19" s="87" t="s">
        <v>387</v>
      </c>
      <c r="C19" s="87">
        <v>700</v>
      </c>
      <c r="D19" s="87" t="s">
        <v>8</v>
      </c>
      <c r="E19" s="103">
        <v>4085</v>
      </c>
      <c r="F19" s="103">
        <v>4110</v>
      </c>
      <c r="G19" s="103">
        <v>4140</v>
      </c>
      <c r="H19" s="90">
        <f t="shared" ref="H19:H20" si="17">IF(D19="LONG",(F19-E19)*C19,(E19-F19)*C19)</f>
        <v>17500</v>
      </c>
      <c r="I19" s="103">
        <v>0</v>
      </c>
      <c r="J19" s="90">
        <f t="shared" ref="J19:J20" si="18">(H19+I19)</f>
        <v>17500</v>
      </c>
    </row>
    <row r="20" spans="1:10" ht="16.5" customHeight="1" x14ac:dyDescent="0.25">
      <c r="A20" s="107">
        <v>43717</v>
      </c>
      <c r="B20" s="102" t="s">
        <v>367</v>
      </c>
      <c r="C20" s="87">
        <v>35000</v>
      </c>
      <c r="D20" s="102" t="s">
        <v>8</v>
      </c>
      <c r="E20" s="103">
        <v>185</v>
      </c>
      <c r="F20" s="103">
        <v>185.5</v>
      </c>
      <c r="G20" s="103">
        <v>186.5</v>
      </c>
      <c r="H20" s="90">
        <f t="shared" si="17"/>
        <v>17500</v>
      </c>
      <c r="I20" s="92">
        <v>25000</v>
      </c>
      <c r="J20" s="90">
        <f t="shared" si="18"/>
        <v>42500</v>
      </c>
    </row>
    <row r="21" spans="1:10" ht="16.5" customHeight="1" x14ac:dyDescent="0.25">
      <c r="A21" s="107">
        <v>43714</v>
      </c>
      <c r="B21" s="87" t="s">
        <v>386</v>
      </c>
      <c r="C21" s="87">
        <v>8750</v>
      </c>
      <c r="D21" s="102" t="s">
        <v>168</v>
      </c>
      <c r="E21" s="103">
        <v>173</v>
      </c>
      <c r="F21" s="103">
        <v>170</v>
      </c>
      <c r="G21" s="103">
        <v>0</v>
      </c>
      <c r="H21" s="90">
        <v>0</v>
      </c>
      <c r="I21" s="103">
        <v>0</v>
      </c>
      <c r="J21" s="103" t="s">
        <v>293</v>
      </c>
    </row>
    <row r="22" spans="1:10" ht="16.5" customHeight="1" x14ac:dyDescent="0.25">
      <c r="A22" s="107">
        <v>43712</v>
      </c>
      <c r="B22" s="87" t="s">
        <v>379</v>
      </c>
      <c r="C22" s="87">
        <v>35000</v>
      </c>
      <c r="D22" s="87" t="s">
        <v>8</v>
      </c>
      <c r="E22" s="103">
        <v>140.30000000000001</v>
      </c>
      <c r="F22" s="103">
        <v>141</v>
      </c>
      <c r="G22" s="103">
        <v>141.4</v>
      </c>
      <c r="H22" s="90">
        <f t="shared" ref="H22:H30" si="19">IF(D22="LONG",(F22-E22)*C22,(E22-F22)*C22)</f>
        <v>24499.999999999603</v>
      </c>
      <c r="I22" s="92">
        <v>25000</v>
      </c>
      <c r="J22" s="90">
        <f t="shared" ref="J22:J30" si="20">(H22+I22)</f>
        <v>49499.999999999607</v>
      </c>
    </row>
    <row r="23" spans="1:10" ht="16.5" customHeight="1" x14ac:dyDescent="0.25">
      <c r="A23" s="107">
        <v>43711</v>
      </c>
      <c r="B23" s="102" t="s">
        <v>383</v>
      </c>
      <c r="C23" s="87">
        <f>250*7</f>
        <v>1750</v>
      </c>
      <c r="D23" s="102" t="s">
        <v>8</v>
      </c>
      <c r="E23" s="103">
        <v>1279</v>
      </c>
      <c r="F23" s="103">
        <v>1286</v>
      </c>
      <c r="G23" s="103">
        <v>0</v>
      </c>
      <c r="H23" s="90">
        <f t="shared" si="19"/>
        <v>12250</v>
      </c>
      <c r="I23" s="103">
        <v>0</v>
      </c>
      <c r="J23" s="90">
        <f t="shared" si="20"/>
        <v>12250</v>
      </c>
    </row>
    <row r="24" spans="1:10" ht="16.5" customHeight="1" x14ac:dyDescent="0.25">
      <c r="A24" s="122"/>
      <c r="B24" s="123"/>
      <c r="C24" s="124"/>
      <c r="D24" s="123"/>
      <c r="E24" s="125"/>
      <c r="F24" s="125"/>
      <c r="G24" s="125"/>
      <c r="H24" s="85"/>
      <c r="I24" s="125"/>
      <c r="J24" s="85"/>
    </row>
    <row r="25" spans="1:10" ht="16.5" customHeight="1" x14ac:dyDescent="0.25">
      <c r="A25" s="107">
        <v>43707</v>
      </c>
      <c r="B25" s="102" t="s">
        <v>372</v>
      </c>
      <c r="C25" s="87">
        <v>700</v>
      </c>
      <c r="D25" s="102" t="s">
        <v>168</v>
      </c>
      <c r="E25" s="103">
        <v>4000</v>
      </c>
      <c r="F25" s="103">
        <v>4050</v>
      </c>
      <c r="G25" s="103">
        <v>0</v>
      </c>
      <c r="H25" s="90">
        <f t="shared" ref="H25" si="21">IF(D25="LONG",(F25-E25)*C25,(E25-F25)*C25)</f>
        <v>-35000</v>
      </c>
      <c r="I25" s="103">
        <v>0</v>
      </c>
      <c r="J25" s="90">
        <f t="shared" si="20"/>
        <v>-35000</v>
      </c>
    </row>
    <row r="26" spans="1:10" ht="16.5" customHeight="1" x14ac:dyDescent="0.25">
      <c r="A26" s="107">
        <v>43707</v>
      </c>
      <c r="B26" s="102" t="s">
        <v>379</v>
      </c>
      <c r="C26" s="87">
        <v>35000</v>
      </c>
      <c r="D26" s="102" t="s">
        <v>8</v>
      </c>
      <c r="E26" s="103">
        <v>139</v>
      </c>
      <c r="F26" s="103">
        <v>140</v>
      </c>
      <c r="G26" s="103">
        <v>0</v>
      </c>
      <c r="H26" s="90">
        <f t="shared" si="19"/>
        <v>35000</v>
      </c>
      <c r="I26" s="103">
        <v>0</v>
      </c>
      <c r="J26" s="90">
        <f t="shared" si="20"/>
        <v>35000</v>
      </c>
    </row>
    <row r="27" spans="1:10" ht="16.5" customHeight="1" x14ac:dyDescent="0.25">
      <c r="A27" s="88">
        <v>43706</v>
      </c>
      <c r="B27" s="87" t="s">
        <v>363</v>
      </c>
      <c r="C27" s="87">
        <v>35000</v>
      </c>
      <c r="D27" s="87" t="s">
        <v>8</v>
      </c>
      <c r="E27" s="103">
        <v>154.5</v>
      </c>
      <c r="F27" s="103">
        <v>0</v>
      </c>
      <c r="G27" s="103">
        <v>0</v>
      </c>
      <c r="H27" s="103">
        <v>0</v>
      </c>
      <c r="I27" s="103">
        <v>0</v>
      </c>
      <c r="J27" s="103" t="s">
        <v>293</v>
      </c>
    </row>
    <row r="28" spans="1:10" ht="16.5" customHeight="1" x14ac:dyDescent="0.25">
      <c r="A28" s="88">
        <v>43705</v>
      </c>
      <c r="B28" s="87" t="s">
        <v>374</v>
      </c>
      <c r="C28" s="87">
        <v>17500</v>
      </c>
      <c r="D28" s="87" t="s">
        <v>8</v>
      </c>
      <c r="E28" s="103">
        <v>444</v>
      </c>
      <c r="F28" s="103">
        <v>446</v>
      </c>
      <c r="G28" s="103">
        <v>0</v>
      </c>
      <c r="H28" s="90">
        <f t="shared" si="19"/>
        <v>35000</v>
      </c>
      <c r="I28" s="103">
        <v>0</v>
      </c>
      <c r="J28" s="90">
        <f t="shared" si="20"/>
        <v>35000</v>
      </c>
    </row>
    <row r="29" spans="1:10" ht="16.5" customHeight="1" x14ac:dyDescent="0.25">
      <c r="A29" s="88">
        <v>43704</v>
      </c>
      <c r="B29" s="87" t="s">
        <v>374</v>
      </c>
      <c r="C29" s="87">
        <v>17500</v>
      </c>
      <c r="D29" s="87" t="s">
        <v>168</v>
      </c>
      <c r="E29" s="103">
        <v>442</v>
      </c>
      <c r="F29" s="103">
        <v>440.8</v>
      </c>
      <c r="G29" s="103">
        <v>0</v>
      </c>
      <c r="H29" s="90">
        <f t="shared" si="19"/>
        <v>20999.9999999998</v>
      </c>
      <c r="I29" s="103">
        <v>0</v>
      </c>
      <c r="J29" s="90">
        <f t="shared" si="20"/>
        <v>20999.9999999998</v>
      </c>
    </row>
    <row r="30" spans="1:10" ht="16.5" customHeight="1" x14ac:dyDescent="0.25">
      <c r="A30" s="88">
        <v>43700</v>
      </c>
      <c r="B30" s="87" t="s">
        <v>361</v>
      </c>
      <c r="C30" s="87">
        <v>35000</v>
      </c>
      <c r="D30" s="87" t="s">
        <v>168</v>
      </c>
      <c r="E30" s="103">
        <v>185</v>
      </c>
      <c r="F30" s="103">
        <v>183.55</v>
      </c>
      <c r="G30" s="103">
        <v>0</v>
      </c>
      <c r="H30" s="90">
        <f t="shared" si="19"/>
        <v>50749.9999999996</v>
      </c>
      <c r="I30" s="103">
        <v>0</v>
      </c>
      <c r="J30" s="90">
        <f t="shared" si="20"/>
        <v>50749.9999999996</v>
      </c>
    </row>
    <row r="31" spans="1:10" ht="16.5" customHeight="1" x14ac:dyDescent="0.25">
      <c r="A31" s="88">
        <v>43700</v>
      </c>
      <c r="B31" s="87" t="s">
        <v>373</v>
      </c>
      <c r="C31" s="87">
        <v>30</v>
      </c>
      <c r="D31" s="87" t="s">
        <v>168</v>
      </c>
      <c r="E31" s="103">
        <v>43600</v>
      </c>
      <c r="F31" s="103">
        <v>0</v>
      </c>
      <c r="G31" s="103">
        <v>0</v>
      </c>
      <c r="H31" s="103">
        <v>0</v>
      </c>
      <c r="I31" s="103">
        <v>0</v>
      </c>
      <c r="J31" s="103" t="s">
        <v>293</v>
      </c>
    </row>
    <row r="32" spans="1:10" ht="16.5" customHeight="1" x14ac:dyDescent="0.25">
      <c r="A32" s="88">
        <v>43699</v>
      </c>
      <c r="B32" s="87" t="s">
        <v>379</v>
      </c>
      <c r="C32" s="87">
        <v>35000</v>
      </c>
      <c r="D32" s="87" t="s">
        <v>168</v>
      </c>
      <c r="E32" s="103">
        <v>139.5</v>
      </c>
      <c r="F32" s="103">
        <v>138.5</v>
      </c>
      <c r="G32" s="103">
        <v>137.5</v>
      </c>
      <c r="H32" s="90">
        <f t="shared" ref="H32:H48" si="22">IF(D32="LONG",(F32-E32)*C32,(E32-F32)*C32)</f>
        <v>35000</v>
      </c>
      <c r="I32" s="92">
        <v>25000</v>
      </c>
      <c r="J32" s="90">
        <f t="shared" ref="J32:J51" si="23">(H32+I32)</f>
        <v>60000</v>
      </c>
    </row>
    <row r="33" spans="1:10" ht="16.5" customHeight="1" x14ac:dyDescent="0.25">
      <c r="A33" s="88">
        <v>43699</v>
      </c>
      <c r="B33" s="87" t="s">
        <v>372</v>
      </c>
      <c r="C33" s="87">
        <v>700</v>
      </c>
      <c r="D33" s="87" t="s">
        <v>168</v>
      </c>
      <c r="E33" s="103">
        <v>4000</v>
      </c>
      <c r="F33" s="103">
        <v>3950</v>
      </c>
      <c r="G33" s="103">
        <v>0</v>
      </c>
      <c r="H33" s="90">
        <f t="shared" si="22"/>
        <v>35000</v>
      </c>
      <c r="I33" s="103">
        <v>0</v>
      </c>
      <c r="J33" s="90">
        <f t="shared" si="23"/>
        <v>35000</v>
      </c>
    </row>
    <row r="34" spans="1:10" ht="16.5" customHeight="1" x14ac:dyDescent="0.25">
      <c r="A34" s="88">
        <v>43698</v>
      </c>
      <c r="B34" s="87" t="s">
        <v>372</v>
      </c>
      <c r="C34" s="87">
        <v>700</v>
      </c>
      <c r="D34" s="87" t="s">
        <v>168</v>
      </c>
      <c r="E34" s="103">
        <v>4035</v>
      </c>
      <c r="F34" s="103">
        <v>3985</v>
      </c>
      <c r="G34" s="103">
        <v>0</v>
      </c>
      <c r="H34" s="90">
        <f t="shared" si="22"/>
        <v>35000</v>
      </c>
      <c r="I34" s="103">
        <v>0</v>
      </c>
      <c r="J34" s="90">
        <f t="shared" si="23"/>
        <v>35000</v>
      </c>
    </row>
    <row r="35" spans="1:10" ht="16.5" customHeight="1" x14ac:dyDescent="0.25">
      <c r="A35" s="88">
        <v>43698</v>
      </c>
      <c r="B35" s="87" t="s">
        <v>373</v>
      </c>
      <c r="C35" s="87">
        <v>30</v>
      </c>
      <c r="D35" s="87" t="s">
        <v>168</v>
      </c>
      <c r="E35" s="103">
        <v>43540</v>
      </c>
      <c r="F35" s="103">
        <v>0</v>
      </c>
      <c r="G35" s="103">
        <v>0</v>
      </c>
      <c r="H35" s="103">
        <v>0</v>
      </c>
      <c r="I35" s="103">
        <v>0</v>
      </c>
      <c r="J35" s="49" t="s">
        <v>293</v>
      </c>
    </row>
    <row r="36" spans="1:10" ht="16.5" customHeight="1" x14ac:dyDescent="0.25">
      <c r="A36" s="88">
        <v>43697</v>
      </c>
      <c r="B36" s="87" t="s">
        <v>363</v>
      </c>
      <c r="C36" s="87">
        <v>35000</v>
      </c>
      <c r="D36" s="87" t="s">
        <v>168</v>
      </c>
      <c r="E36" s="103">
        <v>154.80000000000001</v>
      </c>
      <c r="F36" s="103">
        <v>154.30000000000001</v>
      </c>
      <c r="G36" s="103">
        <v>0</v>
      </c>
      <c r="H36" s="90">
        <f t="shared" si="22"/>
        <v>17500</v>
      </c>
      <c r="I36" s="103">
        <v>0</v>
      </c>
      <c r="J36" s="90">
        <f t="shared" si="23"/>
        <v>17500</v>
      </c>
    </row>
    <row r="37" spans="1:10" ht="16.5" customHeight="1" x14ac:dyDescent="0.25">
      <c r="A37" s="88">
        <v>43697</v>
      </c>
      <c r="B37" s="87" t="s">
        <v>372</v>
      </c>
      <c r="C37" s="87">
        <v>700</v>
      </c>
      <c r="D37" s="87" t="s">
        <v>8</v>
      </c>
      <c r="E37" s="103">
        <v>4040</v>
      </c>
      <c r="F37" s="103">
        <v>4075</v>
      </c>
      <c r="G37" s="103">
        <v>0</v>
      </c>
      <c r="H37" s="90">
        <f t="shared" si="22"/>
        <v>24500</v>
      </c>
      <c r="I37" s="103">
        <v>0</v>
      </c>
      <c r="J37" s="90">
        <f t="shared" si="23"/>
        <v>24500</v>
      </c>
    </row>
    <row r="38" spans="1:10" ht="16.5" customHeight="1" x14ac:dyDescent="0.25">
      <c r="A38" s="88">
        <v>43696</v>
      </c>
      <c r="B38" s="87" t="s">
        <v>362</v>
      </c>
      <c r="C38" s="87">
        <f>1250*7</f>
        <v>8750</v>
      </c>
      <c r="D38" s="87" t="s">
        <v>168</v>
      </c>
      <c r="E38" s="103">
        <v>155</v>
      </c>
      <c r="F38" s="103">
        <v>123</v>
      </c>
      <c r="G38" s="103">
        <v>0</v>
      </c>
      <c r="H38" s="90">
        <f t="shared" si="22"/>
        <v>280000</v>
      </c>
      <c r="I38" s="103">
        <v>0</v>
      </c>
      <c r="J38" s="90">
        <f t="shared" si="23"/>
        <v>280000</v>
      </c>
    </row>
    <row r="39" spans="1:10" ht="16.5" customHeight="1" x14ac:dyDescent="0.25">
      <c r="A39" s="88">
        <v>43696</v>
      </c>
      <c r="B39" s="87" t="s">
        <v>372</v>
      </c>
      <c r="C39" s="87">
        <v>700</v>
      </c>
      <c r="D39" s="87" t="s">
        <v>8</v>
      </c>
      <c r="E39" s="103">
        <v>3950</v>
      </c>
      <c r="F39" s="103">
        <v>3994</v>
      </c>
      <c r="G39" s="103">
        <v>0</v>
      </c>
      <c r="H39" s="90">
        <f t="shared" si="22"/>
        <v>30800</v>
      </c>
      <c r="I39" s="103">
        <v>0</v>
      </c>
      <c r="J39" s="90">
        <f t="shared" si="23"/>
        <v>30800</v>
      </c>
    </row>
    <row r="40" spans="1:10" ht="16.5" customHeight="1" x14ac:dyDescent="0.25">
      <c r="A40" s="88">
        <v>43693</v>
      </c>
      <c r="B40" s="87" t="s">
        <v>363</v>
      </c>
      <c r="C40" s="87">
        <v>35000</v>
      </c>
      <c r="D40" s="87" t="s">
        <v>168</v>
      </c>
      <c r="E40" s="103">
        <v>153.5</v>
      </c>
      <c r="F40" s="103">
        <v>152</v>
      </c>
      <c r="G40" s="103">
        <v>0</v>
      </c>
      <c r="H40" s="90">
        <f t="shared" si="22"/>
        <v>52500</v>
      </c>
      <c r="I40" s="103">
        <v>0</v>
      </c>
      <c r="J40" s="90">
        <f t="shared" si="23"/>
        <v>52500</v>
      </c>
    </row>
    <row r="41" spans="1:10" ht="16.5" customHeight="1" x14ac:dyDescent="0.25">
      <c r="A41" s="88">
        <v>43691</v>
      </c>
      <c r="B41" s="87" t="s">
        <v>374</v>
      </c>
      <c r="C41" s="87">
        <f>2500*7</f>
        <v>17500</v>
      </c>
      <c r="D41" s="87" t="s">
        <v>168</v>
      </c>
      <c r="E41" s="103">
        <v>448</v>
      </c>
      <c r="F41" s="103">
        <v>447</v>
      </c>
      <c r="G41" s="103">
        <v>0</v>
      </c>
      <c r="H41" s="90">
        <f t="shared" si="22"/>
        <v>17500</v>
      </c>
      <c r="I41" s="103">
        <v>0</v>
      </c>
      <c r="J41" s="90">
        <f t="shared" si="23"/>
        <v>17500</v>
      </c>
    </row>
    <row r="42" spans="1:10" ht="16.5" customHeight="1" x14ac:dyDescent="0.25">
      <c r="A42" s="88">
        <v>43690</v>
      </c>
      <c r="B42" s="87" t="s">
        <v>361</v>
      </c>
      <c r="C42" s="87">
        <v>35000</v>
      </c>
      <c r="D42" s="87" t="s">
        <v>8</v>
      </c>
      <c r="E42" s="103">
        <v>186</v>
      </c>
      <c r="F42" s="103">
        <v>187.5</v>
      </c>
      <c r="G42" s="103">
        <v>189</v>
      </c>
      <c r="H42" s="90">
        <f t="shared" si="22"/>
        <v>52500</v>
      </c>
      <c r="I42" s="92">
        <v>25000</v>
      </c>
      <c r="J42" s="90">
        <f t="shared" si="23"/>
        <v>77500</v>
      </c>
    </row>
    <row r="43" spans="1:10" ht="16.5" customHeight="1" x14ac:dyDescent="0.25">
      <c r="A43" s="88">
        <v>43690</v>
      </c>
      <c r="B43" s="87" t="s">
        <v>372</v>
      </c>
      <c r="C43" s="87">
        <v>700</v>
      </c>
      <c r="D43" s="87" t="s">
        <v>168</v>
      </c>
      <c r="E43" s="103">
        <v>3890</v>
      </c>
      <c r="F43" s="103">
        <v>3930</v>
      </c>
      <c r="G43" s="103">
        <v>0</v>
      </c>
      <c r="H43" s="90">
        <f t="shared" si="22"/>
        <v>-28000</v>
      </c>
      <c r="I43" s="103">
        <v>0</v>
      </c>
      <c r="J43" s="90">
        <f t="shared" si="23"/>
        <v>-28000</v>
      </c>
    </row>
    <row r="44" spans="1:10" ht="16.5" customHeight="1" x14ac:dyDescent="0.25">
      <c r="A44" s="88">
        <v>43686</v>
      </c>
      <c r="B44" s="87" t="s">
        <v>363</v>
      </c>
      <c r="C44" s="87">
        <v>35000</v>
      </c>
      <c r="D44" s="87" t="s">
        <v>168</v>
      </c>
      <c r="E44" s="103">
        <v>154.5</v>
      </c>
      <c r="F44" s="103">
        <v>153</v>
      </c>
      <c r="G44" s="103">
        <v>0</v>
      </c>
      <c r="H44" s="90">
        <f t="shared" si="22"/>
        <v>52500</v>
      </c>
      <c r="I44" s="103">
        <v>0</v>
      </c>
      <c r="J44" s="90">
        <f t="shared" si="23"/>
        <v>52500</v>
      </c>
    </row>
    <row r="45" spans="1:10" ht="16.5" customHeight="1" x14ac:dyDescent="0.25">
      <c r="A45" s="88">
        <v>43685</v>
      </c>
      <c r="B45" s="87" t="s">
        <v>361</v>
      </c>
      <c r="C45" s="87">
        <v>35000</v>
      </c>
      <c r="D45" s="87" t="s">
        <v>168</v>
      </c>
      <c r="E45" s="103">
        <v>184</v>
      </c>
      <c r="F45" s="103">
        <v>182.5</v>
      </c>
      <c r="G45" s="103">
        <v>0</v>
      </c>
      <c r="H45" s="90">
        <f t="shared" si="22"/>
        <v>52500</v>
      </c>
      <c r="I45" s="103">
        <v>0</v>
      </c>
      <c r="J45" s="90">
        <f t="shared" si="23"/>
        <v>52500</v>
      </c>
    </row>
    <row r="46" spans="1:10" ht="16.5" customHeight="1" x14ac:dyDescent="0.25">
      <c r="A46" s="88">
        <v>43683</v>
      </c>
      <c r="B46" s="87" t="s">
        <v>362</v>
      </c>
      <c r="C46" s="87">
        <v>8750</v>
      </c>
      <c r="D46" s="87" t="s">
        <v>8</v>
      </c>
      <c r="E46" s="103">
        <v>148</v>
      </c>
      <c r="F46" s="103">
        <v>151</v>
      </c>
      <c r="G46" s="103">
        <v>0</v>
      </c>
      <c r="H46" s="90">
        <f t="shared" si="22"/>
        <v>26250</v>
      </c>
      <c r="I46" s="103">
        <v>0</v>
      </c>
      <c r="J46" s="90">
        <f t="shared" si="23"/>
        <v>26250</v>
      </c>
    </row>
    <row r="47" spans="1:10" ht="16.5" customHeight="1" x14ac:dyDescent="0.25">
      <c r="A47" s="88">
        <v>43682</v>
      </c>
      <c r="B47" s="102" t="s">
        <v>372</v>
      </c>
      <c r="C47" s="89">
        <v>700</v>
      </c>
      <c r="D47" s="89" t="s">
        <v>168</v>
      </c>
      <c r="E47" s="105">
        <v>3890</v>
      </c>
      <c r="F47" s="105">
        <v>3865</v>
      </c>
      <c r="G47" s="103">
        <v>0</v>
      </c>
      <c r="H47" s="90">
        <f t="shared" si="22"/>
        <v>17500</v>
      </c>
      <c r="I47" s="103">
        <v>0</v>
      </c>
      <c r="J47" s="90">
        <f t="shared" si="23"/>
        <v>17500</v>
      </c>
    </row>
    <row r="48" spans="1:10" ht="16.5" customHeight="1" x14ac:dyDescent="0.25">
      <c r="A48" s="88">
        <v>43682</v>
      </c>
      <c r="B48" s="102" t="s">
        <v>361</v>
      </c>
      <c r="C48" s="89">
        <v>35000</v>
      </c>
      <c r="D48" s="102" t="s">
        <v>168</v>
      </c>
      <c r="E48" s="105">
        <v>189.75</v>
      </c>
      <c r="F48" s="105">
        <v>189.15</v>
      </c>
      <c r="G48" s="103">
        <v>0</v>
      </c>
      <c r="H48" s="90">
        <f t="shared" si="22"/>
        <v>20999.9999999998</v>
      </c>
      <c r="I48" s="103">
        <v>0</v>
      </c>
      <c r="J48" s="90">
        <f t="shared" si="23"/>
        <v>20999.9999999998</v>
      </c>
    </row>
    <row r="49" spans="1:10" ht="16.5" customHeight="1" x14ac:dyDescent="0.25">
      <c r="A49" s="88">
        <v>43679</v>
      </c>
      <c r="B49" s="102" t="s">
        <v>362</v>
      </c>
      <c r="C49" s="89">
        <f>1250*7</f>
        <v>8750</v>
      </c>
      <c r="D49" s="102" t="s">
        <v>168</v>
      </c>
      <c r="E49" s="105">
        <v>153</v>
      </c>
      <c r="F49" s="105">
        <v>153</v>
      </c>
      <c r="G49" s="105">
        <v>147</v>
      </c>
      <c r="H49" s="90">
        <v>25000</v>
      </c>
      <c r="I49" s="92">
        <v>25000</v>
      </c>
      <c r="J49" s="90">
        <f t="shared" si="23"/>
        <v>50000</v>
      </c>
    </row>
    <row r="50" spans="1:10" ht="16.5" customHeight="1" x14ac:dyDescent="0.25">
      <c r="A50" s="88">
        <v>43679</v>
      </c>
      <c r="B50" s="5" t="s">
        <v>373</v>
      </c>
      <c r="C50" s="5">
        <v>2100</v>
      </c>
      <c r="D50" s="5" t="s">
        <v>168</v>
      </c>
      <c r="E50" s="13">
        <v>41100</v>
      </c>
      <c r="F50" s="13">
        <v>40950</v>
      </c>
      <c r="G50" s="91">
        <v>0</v>
      </c>
      <c r="H50" s="90">
        <f t="shared" ref="H50:H55" si="24">IF(D50="LONG",(F50-E50)*C50,(E50-F50)*C50)</f>
        <v>315000</v>
      </c>
      <c r="I50" s="92">
        <v>0</v>
      </c>
      <c r="J50" s="90">
        <f t="shared" si="23"/>
        <v>315000</v>
      </c>
    </row>
    <row r="51" spans="1:10" ht="16.5" customHeight="1" x14ac:dyDescent="0.25">
      <c r="A51" s="88">
        <v>43679</v>
      </c>
      <c r="B51" s="5" t="s">
        <v>372</v>
      </c>
      <c r="C51" s="5">
        <v>700</v>
      </c>
      <c r="D51" s="5" t="s">
        <v>8</v>
      </c>
      <c r="E51" s="13">
        <v>3825</v>
      </c>
      <c r="F51" s="13">
        <v>3850</v>
      </c>
      <c r="G51" s="91">
        <v>0</v>
      </c>
      <c r="H51" s="90">
        <f t="shared" si="24"/>
        <v>17500</v>
      </c>
      <c r="I51" s="92">
        <v>0</v>
      </c>
      <c r="J51" s="90">
        <f t="shared" si="23"/>
        <v>17500</v>
      </c>
    </row>
    <row r="52" spans="1:10" ht="16.5" customHeight="1" x14ac:dyDescent="0.25">
      <c r="A52" s="88">
        <v>43679</v>
      </c>
      <c r="B52" s="5" t="s">
        <v>361</v>
      </c>
      <c r="C52" s="5">
        <v>35000</v>
      </c>
      <c r="D52" s="101" t="s">
        <v>8</v>
      </c>
      <c r="E52" s="94">
        <v>189.25</v>
      </c>
      <c r="F52" s="94">
        <v>189.85</v>
      </c>
      <c r="G52" s="91">
        <v>0</v>
      </c>
      <c r="H52" s="90">
        <f t="shared" si="24"/>
        <v>20999.9999999998</v>
      </c>
      <c r="I52" s="92">
        <v>0</v>
      </c>
      <c r="J52" s="49">
        <f>+I52+H52</f>
        <v>20999.9999999998</v>
      </c>
    </row>
    <row r="53" spans="1:10" ht="16.5" customHeight="1" x14ac:dyDescent="0.25">
      <c r="A53" s="88">
        <v>43678</v>
      </c>
      <c r="B53" s="5" t="s">
        <v>364</v>
      </c>
      <c r="C53" s="5">
        <v>700</v>
      </c>
      <c r="D53" s="101" t="s">
        <v>8</v>
      </c>
      <c r="E53" s="94">
        <v>34350</v>
      </c>
      <c r="F53" s="94">
        <v>34410</v>
      </c>
      <c r="G53" s="91">
        <v>0</v>
      </c>
      <c r="H53" s="90">
        <f t="shared" si="24"/>
        <v>42000</v>
      </c>
      <c r="I53" s="92">
        <v>0</v>
      </c>
      <c r="J53" s="49">
        <f>+I53+H53</f>
        <v>42000</v>
      </c>
    </row>
    <row r="54" spans="1:10" ht="16.5" customHeight="1" x14ac:dyDescent="0.25">
      <c r="A54" s="88">
        <v>43678</v>
      </c>
      <c r="B54" s="5" t="s">
        <v>361</v>
      </c>
      <c r="C54" s="5">
        <v>35000</v>
      </c>
      <c r="D54" s="101" t="s">
        <v>8</v>
      </c>
      <c r="E54" s="94">
        <v>191.25</v>
      </c>
      <c r="F54" s="94">
        <v>191.85</v>
      </c>
      <c r="G54" s="91">
        <v>192.85</v>
      </c>
      <c r="H54" s="90">
        <f t="shared" si="24"/>
        <v>20999.9999999998</v>
      </c>
      <c r="I54" s="92">
        <v>25000</v>
      </c>
      <c r="J54" s="49">
        <f>+I54+H54</f>
        <v>45999.999999999796</v>
      </c>
    </row>
    <row r="55" spans="1:10" ht="16.5" customHeight="1" x14ac:dyDescent="0.25">
      <c r="A55" s="88">
        <v>43678</v>
      </c>
      <c r="B55" s="5" t="s">
        <v>372</v>
      </c>
      <c r="C55" s="5">
        <v>700</v>
      </c>
      <c r="D55" s="5" t="s">
        <v>8</v>
      </c>
      <c r="E55" s="13">
        <v>4000</v>
      </c>
      <c r="F55" s="13">
        <v>3975</v>
      </c>
      <c r="G55" s="91">
        <v>0</v>
      </c>
      <c r="H55" s="96">
        <f t="shared" si="24"/>
        <v>-17500</v>
      </c>
      <c r="I55" s="92">
        <v>0</v>
      </c>
      <c r="J55" s="90">
        <f>(H55+I55)</f>
        <v>-17500</v>
      </c>
    </row>
    <row r="56" spans="1:10" ht="16.5" customHeight="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</row>
    <row r="57" spans="1:10" ht="16.5" customHeight="1" x14ac:dyDescent="0.25">
      <c r="A57" s="88">
        <v>43677</v>
      </c>
      <c r="B57" s="5" t="s">
        <v>364</v>
      </c>
      <c r="C57" s="5">
        <v>500</v>
      </c>
      <c r="D57" s="5" t="s">
        <v>8</v>
      </c>
      <c r="E57" s="13">
        <v>34625</v>
      </c>
      <c r="F57" s="13">
        <v>34525</v>
      </c>
      <c r="G57" s="91">
        <v>0</v>
      </c>
      <c r="H57" s="96">
        <f>IF(D57="LONG",(F57-E57)*C57,(E57-F57)*C57)</f>
        <v>-50000</v>
      </c>
      <c r="I57" s="92">
        <v>0</v>
      </c>
      <c r="J57" s="90">
        <f>(H57+I57)</f>
        <v>-50000</v>
      </c>
    </row>
    <row r="58" spans="1:10" ht="16.5" customHeight="1" x14ac:dyDescent="0.25">
      <c r="A58" s="88">
        <v>43676</v>
      </c>
      <c r="B58" s="5" t="s">
        <v>364</v>
      </c>
      <c r="C58" s="5">
        <v>500</v>
      </c>
      <c r="D58" s="5" t="s">
        <v>8</v>
      </c>
      <c r="E58" s="13">
        <v>34700</v>
      </c>
      <c r="F58" s="13">
        <v>34600</v>
      </c>
      <c r="G58" s="91">
        <v>0</v>
      </c>
      <c r="H58" s="96">
        <f>IF(D58="LONG",(F58-E58)*C58,(E58-F58)*C58)</f>
        <v>-50000</v>
      </c>
      <c r="I58" s="92">
        <v>0</v>
      </c>
      <c r="J58" s="90">
        <f>(H58+I58)</f>
        <v>-50000</v>
      </c>
    </row>
    <row r="59" spans="1:10" ht="16.5" customHeight="1" x14ac:dyDescent="0.25">
      <c r="A59" s="88">
        <v>43675</v>
      </c>
      <c r="B59" s="5" t="s">
        <v>364</v>
      </c>
      <c r="C59" s="5">
        <v>500</v>
      </c>
      <c r="D59" s="5" t="s">
        <v>8</v>
      </c>
      <c r="E59" s="13">
        <v>34750</v>
      </c>
      <c r="F59" s="13">
        <v>34775</v>
      </c>
      <c r="G59" s="91">
        <v>0</v>
      </c>
      <c r="H59" s="90">
        <f>IF(D59="LONG",(F59-E59)*C59,(E59-F59)*C59)</f>
        <v>12500</v>
      </c>
      <c r="I59" s="92">
        <v>0</v>
      </c>
      <c r="J59" s="90">
        <f>(H59+I59)</f>
        <v>12500</v>
      </c>
    </row>
    <row r="60" spans="1:10" ht="16.5" customHeight="1" x14ac:dyDescent="0.25">
      <c r="A60" s="88">
        <v>43672</v>
      </c>
      <c r="B60" s="5" t="s">
        <v>364</v>
      </c>
      <c r="C60" s="5">
        <v>500</v>
      </c>
      <c r="D60" s="93" t="s">
        <v>168</v>
      </c>
      <c r="E60" s="94">
        <v>34850</v>
      </c>
      <c r="F60" s="94">
        <v>34750</v>
      </c>
      <c r="G60" s="91">
        <v>0</v>
      </c>
      <c r="H60" s="95">
        <f>(E60-F60)*C60</f>
        <v>50000</v>
      </c>
      <c r="I60" s="92">
        <v>0</v>
      </c>
      <c r="J60" s="49">
        <f>+I60+H60</f>
        <v>50000</v>
      </c>
    </row>
    <row r="61" spans="1:10" ht="16.5" customHeight="1" x14ac:dyDescent="0.25">
      <c r="A61" s="88">
        <v>43671</v>
      </c>
      <c r="B61" s="5" t="s">
        <v>364</v>
      </c>
      <c r="C61" s="5">
        <v>500</v>
      </c>
      <c r="D61" s="93" t="s">
        <v>168</v>
      </c>
      <c r="E61" s="94">
        <v>35000</v>
      </c>
      <c r="F61" s="94">
        <v>34900</v>
      </c>
      <c r="G61" s="91">
        <v>0</v>
      </c>
      <c r="H61" s="95">
        <f>(E61-F61)*C61</f>
        <v>50000</v>
      </c>
      <c r="I61" s="92">
        <v>0</v>
      </c>
      <c r="J61" s="49">
        <f>+I61+H61</f>
        <v>50000</v>
      </c>
    </row>
    <row r="62" spans="1:10" ht="16.5" customHeight="1" x14ac:dyDescent="0.25">
      <c r="A62" s="88">
        <v>43670</v>
      </c>
      <c r="B62" s="5" t="s">
        <v>364</v>
      </c>
      <c r="C62" s="5">
        <v>500</v>
      </c>
      <c r="D62" s="93" t="s">
        <v>168</v>
      </c>
      <c r="E62" s="94">
        <v>35050</v>
      </c>
      <c r="F62" s="94">
        <v>34950</v>
      </c>
      <c r="G62" s="91">
        <v>0</v>
      </c>
      <c r="H62" s="95">
        <f>(E62-F62)*C62</f>
        <v>50000</v>
      </c>
      <c r="I62" s="92">
        <v>0</v>
      </c>
      <c r="J62" s="49">
        <f>+I62+H62</f>
        <v>50000</v>
      </c>
    </row>
    <row r="63" spans="1:10" ht="16.5" customHeight="1" x14ac:dyDescent="0.25">
      <c r="A63" s="88">
        <v>43669</v>
      </c>
      <c r="B63" s="5" t="s">
        <v>364</v>
      </c>
      <c r="C63" s="5">
        <v>500</v>
      </c>
      <c r="D63" s="93" t="s">
        <v>168</v>
      </c>
      <c r="E63" s="94">
        <v>34950</v>
      </c>
      <c r="F63" s="94">
        <v>35050</v>
      </c>
      <c r="G63" s="91">
        <v>0</v>
      </c>
      <c r="H63" s="28">
        <f>(E63-F63)*C63</f>
        <v>-50000</v>
      </c>
      <c r="I63" s="92">
        <v>0</v>
      </c>
      <c r="J63" s="49">
        <f>+I63+H63</f>
        <v>-50000</v>
      </c>
    </row>
    <row r="64" spans="1:10" ht="16.5" customHeight="1" x14ac:dyDescent="0.25">
      <c r="A64" s="88">
        <v>43668</v>
      </c>
      <c r="B64" s="5" t="s">
        <v>364</v>
      </c>
      <c r="C64" s="5">
        <v>500</v>
      </c>
      <c r="D64" s="5" t="s">
        <v>8</v>
      </c>
      <c r="E64" s="13">
        <v>35100</v>
      </c>
      <c r="F64" s="13">
        <v>35150</v>
      </c>
      <c r="G64" s="91">
        <v>0</v>
      </c>
      <c r="H64" s="90">
        <f>IF(D64="LONG",(F64-E64)*C64,(E64-F64)*C64)</f>
        <v>25000</v>
      </c>
      <c r="I64" s="92">
        <v>0</v>
      </c>
      <c r="J64" s="90">
        <f>(H64+I64)</f>
        <v>25000</v>
      </c>
    </row>
    <row r="65" spans="1:15" ht="16.5" customHeight="1" x14ac:dyDescent="0.25">
      <c r="A65" s="88">
        <v>43665</v>
      </c>
      <c r="B65" s="5" t="s">
        <v>364</v>
      </c>
      <c r="C65" s="5">
        <v>500</v>
      </c>
      <c r="D65" s="93" t="s">
        <v>168</v>
      </c>
      <c r="E65" s="94">
        <v>35335</v>
      </c>
      <c r="F65" s="94">
        <v>35235</v>
      </c>
      <c r="G65" s="91">
        <v>0</v>
      </c>
      <c r="H65" s="95">
        <f>(E65-F65)*C65</f>
        <v>50000</v>
      </c>
      <c r="I65" s="92">
        <v>0</v>
      </c>
      <c r="J65" s="49">
        <f>+I65+H65</f>
        <v>50000</v>
      </c>
    </row>
    <row r="66" spans="1:15" ht="16.5" customHeight="1" x14ac:dyDescent="0.25">
      <c r="A66" s="88">
        <v>43663</v>
      </c>
      <c r="B66" s="5" t="s">
        <v>364</v>
      </c>
      <c r="C66" s="5">
        <v>500</v>
      </c>
      <c r="D66" s="5" t="s">
        <v>8</v>
      </c>
      <c r="E66" s="13">
        <v>34725</v>
      </c>
      <c r="F66" s="13">
        <v>34825</v>
      </c>
      <c r="G66" s="91">
        <v>0</v>
      </c>
      <c r="H66" s="90">
        <f>IF(D66="LONG",(F66-E66)*C66,(E66-F66)*C66)</f>
        <v>50000</v>
      </c>
      <c r="I66" s="92">
        <v>0</v>
      </c>
      <c r="J66" s="90">
        <f>(H66+I66)</f>
        <v>50000</v>
      </c>
    </row>
    <row r="67" spans="1:15" ht="16.5" customHeight="1" x14ac:dyDescent="0.25">
      <c r="A67" s="88">
        <v>43662</v>
      </c>
      <c r="B67" s="5" t="s">
        <v>364</v>
      </c>
      <c r="C67" s="5">
        <v>500</v>
      </c>
      <c r="D67" s="5" t="s">
        <v>8</v>
      </c>
      <c r="E67" s="13">
        <v>34825</v>
      </c>
      <c r="F67" s="13">
        <v>34900</v>
      </c>
      <c r="G67" s="91">
        <v>0</v>
      </c>
      <c r="H67" s="90">
        <f>IF(D67="LONG",(F67-E67)*C67,(E67-F67)*C67)</f>
        <v>37500</v>
      </c>
      <c r="I67" s="92">
        <v>0</v>
      </c>
      <c r="J67" s="90">
        <f>(H67+I67)</f>
        <v>37500</v>
      </c>
    </row>
    <row r="68" spans="1:15" ht="16.5" customHeight="1" x14ac:dyDescent="0.25">
      <c r="A68" s="88">
        <v>43661</v>
      </c>
      <c r="B68" s="5" t="s">
        <v>364</v>
      </c>
      <c r="C68" s="5">
        <v>500</v>
      </c>
      <c r="D68" s="5" t="s">
        <v>8</v>
      </c>
      <c r="E68" s="13">
        <v>34875</v>
      </c>
      <c r="F68" s="13">
        <v>34775</v>
      </c>
      <c r="G68" s="91">
        <v>0</v>
      </c>
      <c r="H68" s="96">
        <f>IF(D68="LONG",(F68-E68)*C68,(E68-F68)*C68)</f>
        <v>-50000</v>
      </c>
      <c r="I68" s="92">
        <v>0</v>
      </c>
      <c r="J68" s="90">
        <f>(H68+I68)</f>
        <v>-50000</v>
      </c>
    </row>
    <row r="69" spans="1:15" ht="16.5" customHeight="1" x14ac:dyDescent="0.25">
      <c r="A69" s="88">
        <v>43657</v>
      </c>
      <c r="B69" s="5" t="s">
        <v>364</v>
      </c>
      <c r="C69" s="5">
        <v>500</v>
      </c>
      <c r="D69" s="5" t="s">
        <v>8</v>
      </c>
      <c r="E69" s="13">
        <v>34975</v>
      </c>
      <c r="F69" s="13">
        <v>34875</v>
      </c>
      <c r="G69" s="91">
        <v>0</v>
      </c>
      <c r="H69" s="96">
        <f>IF(D69="LONG",(F69-E69)*C69,(E69-F69)*C69)</f>
        <v>-50000</v>
      </c>
      <c r="I69" s="92">
        <v>0</v>
      </c>
      <c r="J69" s="90">
        <f>(H69+I69)</f>
        <v>-50000</v>
      </c>
    </row>
    <row r="70" spans="1:15" ht="16.5" customHeight="1" x14ac:dyDescent="0.25">
      <c r="A70" s="88">
        <v>43656</v>
      </c>
      <c r="B70" s="5" t="s">
        <v>364</v>
      </c>
      <c r="C70" s="5">
        <v>500</v>
      </c>
      <c r="D70" s="93" t="s">
        <v>168</v>
      </c>
      <c r="E70" s="94">
        <v>34500</v>
      </c>
      <c r="F70" s="94">
        <v>34435</v>
      </c>
      <c r="G70" s="91">
        <v>0</v>
      </c>
      <c r="H70" s="95">
        <f>(E70-F70)*C70</f>
        <v>32500</v>
      </c>
      <c r="I70" s="92">
        <v>0</v>
      </c>
      <c r="J70" s="49">
        <f>+I70+H70</f>
        <v>32500</v>
      </c>
    </row>
    <row r="71" spans="1:15" ht="16.5" customHeight="1" x14ac:dyDescent="0.25">
      <c r="A71" s="88">
        <v>43655</v>
      </c>
      <c r="B71" s="5" t="s">
        <v>364</v>
      </c>
      <c r="C71" s="5">
        <v>500</v>
      </c>
      <c r="D71" s="5" t="s">
        <v>8</v>
      </c>
      <c r="E71" s="13">
        <v>34350</v>
      </c>
      <c r="F71" s="13">
        <v>34450</v>
      </c>
      <c r="G71" s="91">
        <v>0</v>
      </c>
      <c r="H71" s="92">
        <f>IF(D71="LONG",(F71-E71)*C71,(E71-F71)*C71)</f>
        <v>50000</v>
      </c>
      <c r="I71" s="92">
        <v>0</v>
      </c>
      <c r="J71" s="90">
        <f>(H71+I71)</f>
        <v>50000</v>
      </c>
    </row>
    <row r="72" spans="1:15" ht="16.5" customHeight="1" x14ac:dyDescent="0.25">
      <c r="A72" s="88">
        <v>43651</v>
      </c>
      <c r="B72" s="5" t="s">
        <v>364</v>
      </c>
      <c r="C72" s="5">
        <v>500</v>
      </c>
      <c r="D72" s="93" t="s">
        <v>168</v>
      </c>
      <c r="E72" s="94">
        <v>34225</v>
      </c>
      <c r="F72" s="94">
        <v>34125</v>
      </c>
      <c r="G72" s="91">
        <v>0</v>
      </c>
      <c r="H72" s="95">
        <f>(E72-F72)*C72</f>
        <v>50000</v>
      </c>
      <c r="I72" s="92">
        <v>0</v>
      </c>
      <c r="J72" s="49">
        <f>+I72+H72</f>
        <v>50000</v>
      </c>
    </row>
    <row r="73" spans="1:15" ht="16.5" customHeight="1" x14ac:dyDescent="0.25">
      <c r="A73" s="88">
        <v>43650</v>
      </c>
      <c r="B73" s="5" t="s">
        <v>364</v>
      </c>
      <c r="C73" s="5">
        <v>500</v>
      </c>
      <c r="D73" s="93" t="s">
        <v>168</v>
      </c>
      <c r="E73" s="94">
        <v>34200</v>
      </c>
      <c r="F73" s="94">
        <v>34125</v>
      </c>
      <c r="G73" s="91">
        <v>0</v>
      </c>
      <c r="H73" s="95">
        <f>(E73-F73)*C73</f>
        <v>37500</v>
      </c>
      <c r="I73" s="92">
        <v>0</v>
      </c>
      <c r="J73" s="49">
        <f>+I73+H73</f>
        <v>37500</v>
      </c>
    </row>
    <row r="74" spans="1:15" ht="16.5" customHeight="1" x14ac:dyDescent="0.25">
      <c r="A74" s="88">
        <v>43648</v>
      </c>
      <c r="B74" s="5" t="s">
        <v>364</v>
      </c>
      <c r="C74" s="5">
        <v>500</v>
      </c>
      <c r="D74" s="5" t="s">
        <v>8</v>
      </c>
      <c r="E74" s="13">
        <v>33750</v>
      </c>
      <c r="F74" s="13">
        <v>33825</v>
      </c>
      <c r="G74" s="91">
        <v>0</v>
      </c>
      <c r="H74" s="92">
        <f>IF(D74="LONG",(F74-E74)*C74,(E74-F74)*C74)</f>
        <v>37500</v>
      </c>
      <c r="I74" s="92">
        <v>0</v>
      </c>
      <c r="J74" s="90">
        <f>(H74+I74)</f>
        <v>37500</v>
      </c>
    </row>
    <row r="75" spans="1:15" ht="16.5" customHeight="1" x14ac:dyDescent="0.25">
      <c r="A75" s="88">
        <v>43647</v>
      </c>
      <c r="B75" s="5" t="s">
        <v>364</v>
      </c>
      <c r="C75" s="5">
        <v>500</v>
      </c>
      <c r="D75" s="5" t="s">
        <v>8</v>
      </c>
      <c r="E75" s="13">
        <v>33750</v>
      </c>
      <c r="F75" s="13">
        <v>33800</v>
      </c>
      <c r="G75" s="91">
        <v>0</v>
      </c>
      <c r="H75" s="92">
        <f>IF(D75="LONG",(F75-E75)*C75,(E75-F75)*C75)</f>
        <v>25000</v>
      </c>
      <c r="I75" s="92">
        <v>0</v>
      </c>
      <c r="J75" s="90">
        <f>(H75+I75)</f>
        <v>25000</v>
      </c>
    </row>
    <row r="76" spans="1:15" ht="16.5" customHeigh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</row>
    <row r="77" spans="1:15" ht="16.5" customHeight="1" x14ac:dyDescent="0.25">
      <c r="A77" s="88">
        <v>43644</v>
      </c>
      <c r="B77" s="5" t="s">
        <v>364</v>
      </c>
      <c r="C77" s="5">
        <v>500</v>
      </c>
      <c r="D77" s="5" t="s">
        <v>8</v>
      </c>
      <c r="E77" s="13">
        <v>34275</v>
      </c>
      <c r="F77" s="13">
        <v>34375</v>
      </c>
      <c r="G77" s="91">
        <v>0</v>
      </c>
      <c r="H77" s="92">
        <f t="shared" ref="H77:H83" si="25">IF(D77="LONG",(F77-E77)*C77,(E77-F77)*C77)</f>
        <v>50000</v>
      </c>
      <c r="I77" s="92">
        <v>0</v>
      </c>
      <c r="J77" s="90">
        <f t="shared" ref="J77:J83" si="26">(H77+I77)</f>
        <v>50000</v>
      </c>
      <c r="K77" s="97"/>
      <c r="L77" s="97"/>
      <c r="M77" s="97"/>
      <c r="N77" s="97"/>
      <c r="O77" s="97"/>
    </row>
    <row r="78" spans="1:15" ht="16.5" customHeight="1" x14ac:dyDescent="0.25">
      <c r="A78" s="88">
        <v>43643</v>
      </c>
      <c r="B78" s="5" t="s">
        <v>364</v>
      </c>
      <c r="C78" s="5">
        <v>500</v>
      </c>
      <c r="D78" s="5" t="s">
        <v>8</v>
      </c>
      <c r="E78" s="13">
        <v>34150</v>
      </c>
      <c r="F78" s="13">
        <v>34050</v>
      </c>
      <c r="G78" s="91">
        <v>0</v>
      </c>
      <c r="H78" s="96">
        <f t="shared" si="25"/>
        <v>-50000</v>
      </c>
      <c r="I78" s="92">
        <v>0</v>
      </c>
      <c r="J78" s="90">
        <f t="shared" si="26"/>
        <v>-50000</v>
      </c>
      <c r="K78" s="97"/>
      <c r="L78" s="97"/>
      <c r="M78" s="97"/>
      <c r="N78" s="97"/>
      <c r="O78" s="97"/>
    </row>
    <row r="79" spans="1:15" ht="16.5" customHeight="1" x14ac:dyDescent="0.25">
      <c r="A79" s="88">
        <v>43642</v>
      </c>
      <c r="B79" s="5" t="s">
        <v>364</v>
      </c>
      <c r="C79" s="5">
        <v>500</v>
      </c>
      <c r="D79" s="5" t="s">
        <v>8</v>
      </c>
      <c r="E79" s="13">
        <v>34225</v>
      </c>
      <c r="F79" s="13">
        <v>34325</v>
      </c>
      <c r="G79" s="91">
        <v>0</v>
      </c>
      <c r="H79" s="92">
        <f t="shared" si="25"/>
        <v>50000</v>
      </c>
      <c r="I79" s="92">
        <v>0</v>
      </c>
      <c r="J79" s="90">
        <f t="shared" si="26"/>
        <v>50000</v>
      </c>
      <c r="K79" s="97"/>
      <c r="L79" s="97"/>
      <c r="M79" s="97"/>
      <c r="N79" s="97"/>
      <c r="O79" s="97"/>
    </row>
    <row r="80" spans="1:15" ht="16.5" customHeight="1" x14ac:dyDescent="0.25">
      <c r="A80" s="88">
        <v>43641</v>
      </c>
      <c r="B80" s="5" t="s">
        <v>364</v>
      </c>
      <c r="C80" s="5">
        <v>500</v>
      </c>
      <c r="D80" s="5" t="s">
        <v>8</v>
      </c>
      <c r="E80" s="13">
        <v>34750</v>
      </c>
      <c r="F80" s="13">
        <v>34825</v>
      </c>
      <c r="G80" s="91">
        <v>0</v>
      </c>
      <c r="H80" s="92">
        <f t="shared" si="25"/>
        <v>37500</v>
      </c>
      <c r="I80" s="92">
        <v>0</v>
      </c>
      <c r="J80" s="90">
        <f t="shared" si="26"/>
        <v>37500</v>
      </c>
      <c r="K80" s="97"/>
      <c r="L80" s="97"/>
      <c r="M80" s="97"/>
      <c r="N80" s="97"/>
      <c r="O80" s="97"/>
    </row>
    <row r="81" spans="1:15" ht="16.5" customHeight="1" x14ac:dyDescent="0.25">
      <c r="A81" s="88">
        <v>43640</v>
      </c>
      <c r="B81" s="5" t="s">
        <v>364</v>
      </c>
      <c r="C81" s="5">
        <v>500</v>
      </c>
      <c r="D81" s="5" t="s">
        <v>8</v>
      </c>
      <c r="E81" s="13">
        <v>34300</v>
      </c>
      <c r="F81" s="13">
        <v>34400</v>
      </c>
      <c r="G81" s="91">
        <v>0</v>
      </c>
      <c r="H81" s="92">
        <f t="shared" si="25"/>
        <v>50000</v>
      </c>
      <c r="I81" s="92">
        <v>0</v>
      </c>
      <c r="J81" s="90">
        <f t="shared" si="26"/>
        <v>50000</v>
      </c>
      <c r="K81" s="97"/>
      <c r="L81" s="97"/>
      <c r="M81" s="97"/>
      <c r="N81" s="97"/>
      <c r="O81" s="97"/>
    </row>
    <row r="82" spans="1:15" ht="16.5" customHeight="1" x14ac:dyDescent="0.25">
      <c r="A82" s="88">
        <v>43637</v>
      </c>
      <c r="B82" s="5" t="s">
        <v>364</v>
      </c>
      <c r="C82" s="5">
        <v>500</v>
      </c>
      <c r="D82" s="5" t="s">
        <v>8</v>
      </c>
      <c r="E82" s="13">
        <v>34200</v>
      </c>
      <c r="F82" s="13">
        <v>34300</v>
      </c>
      <c r="G82" s="91">
        <v>0</v>
      </c>
      <c r="H82" s="92">
        <f t="shared" si="25"/>
        <v>50000</v>
      </c>
      <c r="I82" s="92">
        <v>0</v>
      </c>
      <c r="J82" s="90">
        <f t="shared" si="26"/>
        <v>50000</v>
      </c>
      <c r="K82" s="97"/>
      <c r="L82" s="97"/>
      <c r="M82" s="97"/>
      <c r="N82" s="97"/>
      <c r="O82" s="97"/>
    </row>
    <row r="83" spans="1:15" ht="16.5" customHeight="1" x14ac:dyDescent="0.25">
      <c r="A83" s="88">
        <v>43636</v>
      </c>
      <c r="B83" s="5" t="s">
        <v>364</v>
      </c>
      <c r="C83" s="5">
        <v>500</v>
      </c>
      <c r="D83" s="5" t="s">
        <v>8</v>
      </c>
      <c r="E83" s="13">
        <v>33825</v>
      </c>
      <c r="F83" s="13">
        <v>33925</v>
      </c>
      <c r="G83" s="91">
        <v>0</v>
      </c>
      <c r="H83" s="92">
        <f t="shared" si="25"/>
        <v>50000</v>
      </c>
      <c r="I83" s="92">
        <v>0</v>
      </c>
      <c r="J83" s="90">
        <f t="shared" si="26"/>
        <v>50000</v>
      </c>
      <c r="K83" s="97"/>
      <c r="L83" s="97"/>
      <c r="M83" s="97"/>
      <c r="N83" s="97"/>
      <c r="O83" s="97"/>
    </row>
    <row r="84" spans="1:15" ht="16.5" customHeight="1" x14ac:dyDescent="0.25">
      <c r="A84" s="88">
        <v>43635</v>
      </c>
      <c r="B84" s="5" t="s">
        <v>364</v>
      </c>
      <c r="C84" s="5">
        <v>500</v>
      </c>
      <c r="D84" s="93" t="s">
        <v>168</v>
      </c>
      <c r="E84" s="94">
        <v>33000</v>
      </c>
      <c r="F84" s="94">
        <v>32900</v>
      </c>
      <c r="G84" s="91">
        <v>0</v>
      </c>
      <c r="H84" s="95">
        <v>0</v>
      </c>
      <c r="I84" s="92">
        <v>0</v>
      </c>
      <c r="J84" s="49" t="s">
        <v>293</v>
      </c>
      <c r="K84" s="97"/>
      <c r="L84" s="97"/>
      <c r="M84" s="97"/>
      <c r="N84" s="97"/>
      <c r="O84" s="97"/>
    </row>
    <row r="85" spans="1:15" ht="16.5" customHeight="1" x14ac:dyDescent="0.25">
      <c r="A85" s="88">
        <v>43634</v>
      </c>
      <c r="B85" s="5" t="s">
        <v>364</v>
      </c>
      <c r="C85" s="5">
        <v>200</v>
      </c>
      <c r="D85" s="5" t="s">
        <v>8</v>
      </c>
      <c r="E85" s="13">
        <v>33150</v>
      </c>
      <c r="F85" s="13">
        <v>33250</v>
      </c>
      <c r="G85" s="91">
        <v>0</v>
      </c>
      <c r="H85" s="92">
        <f>IF(D85="LONG",(F85-E85)*C85,(E85-F85)*C85)</f>
        <v>20000</v>
      </c>
      <c r="I85" s="92">
        <v>0</v>
      </c>
      <c r="J85" s="90">
        <f>(H85+I85)</f>
        <v>20000</v>
      </c>
      <c r="K85" s="97"/>
      <c r="L85" s="97"/>
      <c r="M85" s="97"/>
      <c r="N85" s="97"/>
      <c r="O85" s="97"/>
    </row>
    <row r="86" spans="1:15" ht="16.5" customHeight="1" x14ac:dyDescent="0.25">
      <c r="A86" s="88">
        <v>43628</v>
      </c>
      <c r="B86" s="5" t="s">
        <v>361</v>
      </c>
      <c r="C86" s="5">
        <v>25000</v>
      </c>
      <c r="D86" s="5" t="s">
        <v>8</v>
      </c>
      <c r="E86" s="13">
        <v>205.5</v>
      </c>
      <c r="F86" s="13">
        <v>206.5</v>
      </c>
      <c r="G86" s="91">
        <v>0</v>
      </c>
      <c r="H86" s="92">
        <f>IF(D86="LONG",(F86-E86)*C86,(E86-F86)*C86)</f>
        <v>25000</v>
      </c>
      <c r="I86" s="92">
        <v>0</v>
      </c>
      <c r="J86" s="90">
        <f>(H86+I86)</f>
        <v>25000</v>
      </c>
      <c r="K86" s="97"/>
      <c r="L86" s="97"/>
      <c r="M86" s="97"/>
      <c r="N86" s="97"/>
      <c r="O86" s="97"/>
    </row>
    <row r="87" spans="1:15" ht="16.5" customHeight="1" x14ac:dyDescent="0.25">
      <c r="A87" s="88">
        <v>43623</v>
      </c>
      <c r="B87" s="5" t="s">
        <v>365</v>
      </c>
      <c r="C87" s="5">
        <v>25000</v>
      </c>
      <c r="D87" s="5" t="s">
        <v>8</v>
      </c>
      <c r="E87" s="13">
        <v>151.5</v>
      </c>
      <c r="F87" s="13">
        <v>150.5</v>
      </c>
      <c r="G87" s="91">
        <v>0</v>
      </c>
      <c r="H87" s="96">
        <f>IF(D87="LONG",(F87-E87)*C87,(E87-F87)*C87)</f>
        <v>-25000</v>
      </c>
      <c r="I87" s="92">
        <v>0</v>
      </c>
      <c r="J87" s="90">
        <f>(H87+I87)</f>
        <v>-25000</v>
      </c>
      <c r="K87" s="97"/>
      <c r="L87" s="97"/>
      <c r="M87" s="97"/>
      <c r="N87" s="97"/>
      <c r="O87" s="97"/>
    </row>
    <row r="88" spans="1:15" ht="16.5" customHeight="1" x14ac:dyDescent="0.25">
      <c r="A88" s="88">
        <v>43620</v>
      </c>
      <c r="B88" s="5" t="s">
        <v>361</v>
      </c>
      <c r="C88" s="5">
        <v>25000</v>
      </c>
      <c r="D88" s="5" t="s">
        <v>8</v>
      </c>
      <c r="E88" s="13">
        <v>203</v>
      </c>
      <c r="F88" s="13">
        <v>204</v>
      </c>
      <c r="G88" s="91">
        <v>0</v>
      </c>
      <c r="H88" s="92">
        <f>IF(D88="LONG",(F88-E88)*C88,(E88-F88)*C88)</f>
        <v>25000</v>
      </c>
      <c r="I88" s="92">
        <v>0</v>
      </c>
      <c r="J88" s="90">
        <f>(H88+I88)</f>
        <v>25000</v>
      </c>
      <c r="K88" s="97"/>
      <c r="L88" s="97"/>
      <c r="M88" s="97"/>
      <c r="N88" s="97"/>
      <c r="O88" s="97"/>
    </row>
    <row r="89" spans="1:15" ht="16.5" customHeight="1" x14ac:dyDescent="0.25">
      <c r="A89" s="88">
        <v>43619</v>
      </c>
      <c r="B89" s="5" t="s">
        <v>361</v>
      </c>
      <c r="C89" s="5">
        <v>25000</v>
      </c>
      <c r="D89" s="5" t="s">
        <v>8</v>
      </c>
      <c r="E89" s="13">
        <v>202.75</v>
      </c>
      <c r="F89" s="13">
        <v>203.75</v>
      </c>
      <c r="G89" s="91">
        <v>0</v>
      </c>
      <c r="H89" s="92">
        <f>IF(D89="LONG",(F89-E89)*C89,(E89-F89)*C89)</f>
        <v>25000</v>
      </c>
      <c r="I89" s="92">
        <v>0</v>
      </c>
      <c r="J89" s="90">
        <f>(H89+I89)</f>
        <v>25000</v>
      </c>
      <c r="K89" s="97"/>
      <c r="L89" s="97"/>
      <c r="M89" s="97"/>
      <c r="N89" s="97"/>
      <c r="O89" s="97"/>
    </row>
    <row r="90" spans="1:15" ht="16.5" customHeight="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97"/>
      <c r="L90" s="97"/>
      <c r="M90" s="97"/>
      <c r="N90" s="97"/>
      <c r="O90" s="97"/>
    </row>
    <row r="91" spans="1:15" ht="16.5" customHeight="1" x14ac:dyDescent="0.25">
      <c r="A91" s="88">
        <v>43539</v>
      </c>
      <c r="B91" s="5" t="s">
        <v>364</v>
      </c>
      <c r="C91" s="5">
        <v>100</v>
      </c>
      <c r="D91" s="5" t="s">
        <v>8</v>
      </c>
      <c r="E91" s="13">
        <v>31860</v>
      </c>
      <c r="F91" s="13">
        <v>31960</v>
      </c>
      <c r="G91" s="91">
        <v>0</v>
      </c>
      <c r="H91" s="92">
        <f>IF(D91="LONG",(F91-E91)*C91,(E91-F91)*C91)</f>
        <v>10000</v>
      </c>
      <c r="I91" s="92">
        <v>0</v>
      </c>
      <c r="J91" s="90">
        <f>(H91+I91)</f>
        <v>10000</v>
      </c>
      <c r="K91" s="97"/>
      <c r="L91" s="97"/>
      <c r="M91" s="97"/>
      <c r="N91" s="97"/>
      <c r="O91" s="97"/>
    </row>
    <row r="92" spans="1:15" ht="16.5" customHeight="1" x14ac:dyDescent="0.25">
      <c r="A92" s="88">
        <v>43535</v>
      </c>
      <c r="B92" s="5" t="s">
        <v>364</v>
      </c>
      <c r="C92" s="5">
        <v>100</v>
      </c>
      <c r="D92" s="5" t="s">
        <v>8</v>
      </c>
      <c r="E92" s="13">
        <v>31925</v>
      </c>
      <c r="F92" s="13">
        <v>32025</v>
      </c>
      <c r="G92" s="91">
        <v>0</v>
      </c>
      <c r="H92" s="92">
        <f>IF(D92="LONG",(F92-E92)*C92,(E92-F92)*C92)</f>
        <v>10000</v>
      </c>
      <c r="I92" s="92">
        <v>0</v>
      </c>
      <c r="J92" s="90">
        <f>(H92+I92)</f>
        <v>10000</v>
      </c>
      <c r="K92" s="97"/>
      <c r="L92" s="97"/>
      <c r="M92" s="97"/>
      <c r="N92" s="97"/>
      <c r="O92" s="97"/>
    </row>
    <row r="93" spans="1:15" ht="16.5" customHeight="1" x14ac:dyDescent="0.25">
      <c r="A93" s="88">
        <v>43535</v>
      </c>
      <c r="B93" s="5" t="s">
        <v>364</v>
      </c>
      <c r="C93" s="5">
        <v>100</v>
      </c>
      <c r="D93" s="5" t="s">
        <v>8</v>
      </c>
      <c r="E93" s="13">
        <v>32050</v>
      </c>
      <c r="F93" s="13">
        <v>31950</v>
      </c>
      <c r="G93" s="91">
        <v>0</v>
      </c>
      <c r="H93" s="92">
        <f>IF(D93="LONG",(F93-E93)*C93,(E93-F93)*C93)</f>
        <v>-10000</v>
      </c>
      <c r="I93" s="92">
        <v>0</v>
      </c>
      <c r="J93" s="96">
        <f>(H93+I93)</f>
        <v>-10000</v>
      </c>
      <c r="K93" s="97"/>
      <c r="L93" s="97"/>
      <c r="M93" s="97"/>
      <c r="N93" s="97"/>
      <c r="O93" s="97"/>
    </row>
    <row r="94" spans="1:15" ht="16.5" customHeight="1" x14ac:dyDescent="0.25">
      <c r="A94" s="88">
        <v>43531</v>
      </c>
      <c r="B94" s="5" t="s">
        <v>364</v>
      </c>
      <c r="C94" s="5">
        <v>100</v>
      </c>
      <c r="D94" s="5" t="s">
        <v>8</v>
      </c>
      <c r="E94" s="13">
        <v>31900</v>
      </c>
      <c r="F94" s="13">
        <v>32000</v>
      </c>
      <c r="G94" s="91">
        <v>0</v>
      </c>
      <c r="H94" s="92">
        <f>IF(D94="LONG",(F94-E94)*C94,(E94-F94)*C94)</f>
        <v>10000</v>
      </c>
      <c r="I94" s="92">
        <v>0</v>
      </c>
      <c r="J94" s="90">
        <f>(H94+I94)</f>
        <v>10000</v>
      </c>
      <c r="K94" s="97"/>
      <c r="L94" s="97"/>
      <c r="M94" s="97"/>
      <c r="N94" s="97"/>
      <c r="O94" s="97"/>
    </row>
    <row r="95" spans="1:15" ht="16.5" customHeight="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97"/>
      <c r="L95" s="97"/>
      <c r="M95" s="97"/>
      <c r="N95" s="97"/>
      <c r="O95" s="97"/>
    </row>
    <row r="96" spans="1:15" ht="16.5" customHeight="1" x14ac:dyDescent="0.25">
      <c r="A96" s="88">
        <v>43496</v>
      </c>
      <c r="B96" s="5" t="s">
        <v>364</v>
      </c>
      <c r="C96" s="5">
        <v>100</v>
      </c>
      <c r="D96" s="93" t="s">
        <v>168</v>
      </c>
      <c r="E96" s="94">
        <v>33140</v>
      </c>
      <c r="F96" s="94">
        <v>33040</v>
      </c>
      <c r="G96" s="91">
        <v>0</v>
      </c>
      <c r="H96" s="95">
        <f>(E96-F96)*C96</f>
        <v>10000</v>
      </c>
      <c r="I96" s="92">
        <v>0</v>
      </c>
      <c r="J96" s="49">
        <f>+I96+H96</f>
        <v>10000</v>
      </c>
      <c r="K96" s="97"/>
      <c r="L96" s="97"/>
      <c r="M96" s="97"/>
      <c r="N96" s="97"/>
      <c r="O96" s="97"/>
    </row>
    <row r="97" spans="1:15" ht="16.5" customHeight="1" x14ac:dyDescent="0.25">
      <c r="A97" s="88">
        <v>43495</v>
      </c>
      <c r="B97" s="5" t="s">
        <v>364</v>
      </c>
      <c r="C97" s="5">
        <v>100</v>
      </c>
      <c r="D97" s="93" t="s">
        <v>168</v>
      </c>
      <c r="E97" s="94">
        <v>32950</v>
      </c>
      <c r="F97" s="94">
        <v>32850</v>
      </c>
      <c r="G97" s="91">
        <v>0</v>
      </c>
      <c r="H97" s="95">
        <f>(E97-F97)*C97</f>
        <v>10000</v>
      </c>
      <c r="I97" s="92">
        <v>0</v>
      </c>
      <c r="J97" s="49">
        <f>+I97+H97</f>
        <v>10000</v>
      </c>
      <c r="K97" s="97"/>
      <c r="L97" s="97"/>
      <c r="M97" s="97"/>
      <c r="N97" s="97"/>
      <c r="O97" s="97"/>
    </row>
    <row r="98" spans="1:15" ht="16.5" customHeight="1" x14ac:dyDescent="0.25">
      <c r="A98" s="88">
        <v>43493</v>
      </c>
      <c r="B98" s="5" t="s">
        <v>364</v>
      </c>
      <c r="C98" s="5">
        <v>100</v>
      </c>
      <c r="D98" s="5" t="s">
        <v>8</v>
      </c>
      <c r="E98" s="13">
        <v>32500</v>
      </c>
      <c r="F98" s="13">
        <v>32580</v>
      </c>
      <c r="G98" s="91">
        <v>0</v>
      </c>
      <c r="H98" s="92">
        <f>IF(D98="LONG",(F98-E98)*C98,(E98-F98)*C98)</f>
        <v>8000</v>
      </c>
      <c r="I98" s="92">
        <v>0</v>
      </c>
      <c r="J98" s="90">
        <f>(H98+I98)</f>
        <v>8000</v>
      </c>
      <c r="K98" s="97"/>
      <c r="L98" s="97"/>
      <c r="M98" s="97"/>
      <c r="N98" s="97"/>
      <c r="O98" s="97"/>
    </row>
    <row r="99" spans="1:15" ht="16.5" customHeight="1" x14ac:dyDescent="0.25">
      <c r="A99" s="88">
        <v>43487</v>
      </c>
      <c r="B99" s="5" t="s">
        <v>364</v>
      </c>
      <c r="C99" s="5">
        <v>100</v>
      </c>
      <c r="D99" s="93" t="s">
        <v>168</v>
      </c>
      <c r="E99" s="94">
        <v>32190</v>
      </c>
      <c r="F99" s="94">
        <v>32090</v>
      </c>
      <c r="G99" s="91">
        <v>0</v>
      </c>
      <c r="H99" s="95">
        <f>(E99-F99)*C99</f>
        <v>10000</v>
      </c>
      <c r="I99" s="92">
        <v>0</v>
      </c>
      <c r="J99" s="49">
        <f>+I99+H99</f>
        <v>10000</v>
      </c>
      <c r="K99" s="97"/>
      <c r="L99" s="97"/>
      <c r="M99" s="97"/>
      <c r="N99" s="97"/>
      <c r="O99" s="97"/>
    </row>
    <row r="100" spans="1:15" ht="16.5" customHeight="1" x14ac:dyDescent="0.25">
      <c r="A100" s="88">
        <v>43482</v>
      </c>
      <c r="B100" s="5" t="s">
        <v>364</v>
      </c>
      <c r="C100" s="5">
        <v>100</v>
      </c>
      <c r="D100" s="93" t="s">
        <v>168</v>
      </c>
      <c r="E100" s="94">
        <v>32375</v>
      </c>
      <c r="F100" s="94">
        <v>32275</v>
      </c>
      <c r="G100" s="91">
        <v>0</v>
      </c>
      <c r="H100" s="95">
        <f>(E100-F100)*C100</f>
        <v>10000</v>
      </c>
      <c r="I100" s="92">
        <v>0</v>
      </c>
      <c r="J100" s="49">
        <f>+I100+H100</f>
        <v>10000</v>
      </c>
      <c r="K100" s="97"/>
      <c r="L100" s="97"/>
      <c r="M100" s="97"/>
      <c r="N100" s="97"/>
      <c r="O100" s="97"/>
    </row>
    <row r="101" spans="1:15" ht="16.5" customHeight="1" x14ac:dyDescent="0.25">
      <c r="A101" s="88">
        <v>43472</v>
      </c>
      <c r="B101" s="5" t="s">
        <v>364</v>
      </c>
      <c r="C101" s="5">
        <v>100</v>
      </c>
      <c r="D101" s="93" t="s">
        <v>168</v>
      </c>
      <c r="E101" s="94">
        <v>31585</v>
      </c>
      <c r="F101" s="94">
        <v>31685</v>
      </c>
      <c r="G101" s="91">
        <v>0</v>
      </c>
      <c r="H101" s="95">
        <f>(E101-F101)*C101</f>
        <v>-10000</v>
      </c>
      <c r="I101" s="92">
        <v>0</v>
      </c>
      <c r="J101" s="49">
        <f>+I101+H101</f>
        <v>-10000</v>
      </c>
      <c r="K101" s="97"/>
      <c r="L101" s="97"/>
      <c r="M101" s="97"/>
      <c r="N101" s="97"/>
      <c r="O101" s="97"/>
    </row>
    <row r="102" spans="1:15" ht="16.5" customHeight="1" x14ac:dyDescent="0.25">
      <c r="A102" s="51">
        <v>43469</v>
      </c>
      <c r="B102" s="5" t="s">
        <v>364</v>
      </c>
      <c r="C102" s="5">
        <v>100</v>
      </c>
      <c r="D102" s="5" t="s">
        <v>8</v>
      </c>
      <c r="E102" s="13">
        <v>31700</v>
      </c>
      <c r="F102" s="13">
        <v>31600</v>
      </c>
      <c r="G102" s="91">
        <v>0</v>
      </c>
      <c r="H102" s="92">
        <f>IF(D102="LONG",(F102-E102)*C102,(E102-F102)*C102)</f>
        <v>-10000</v>
      </c>
      <c r="I102" s="92">
        <v>0</v>
      </c>
      <c r="J102" s="90">
        <f>(H102+I102)</f>
        <v>-10000</v>
      </c>
      <c r="K102" s="97"/>
      <c r="L102" s="97"/>
      <c r="M102" s="97"/>
      <c r="N102" s="97"/>
      <c r="O102" s="97"/>
    </row>
    <row r="103" spans="1:15" ht="16.5" customHeight="1" x14ac:dyDescent="0.25">
      <c r="A103" s="51">
        <v>43468</v>
      </c>
      <c r="B103" s="5" t="s">
        <v>364</v>
      </c>
      <c r="C103" s="5">
        <v>100</v>
      </c>
      <c r="D103" s="5" t="s">
        <v>168</v>
      </c>
      <c r="E103" s="13">
        <v>31880</v>
      </c>
      <c r="F103" s="13">
        <v>31780</v>
      </c>
      <c r="G103" s="91">
        <v>0</v>
      </c>
      <c r="H103" s="95">
        <f>(E103-F103)*C103</f>
        <v>10000</v>
      </c>
      <c r="I103" s="92">
        <v>0</v>
      </c>
      <c r="J103" s="49">
        <f>+I103+H103</f>
        <v>10000</v>
      </c>
      <c r="K103" s="97"/>
      <c r="L103" s="97"/>
      <c r="M103" s="97"/>
      <c r="N103" s="97"/>
      <c r="O103" s="97"/>
    </row>
    <row r="104" spans="1:15" ht="16.5" customHeight="1" x14ac:dyDescent="0.25">
      <c r="A104" s="51">
        <v>43467</v>
      </c>
      <c r="B104" s="5" t="s">
        <v>364</v>
      </c>
      <c r="C104" s="5">
        <v>100</v>
      </c>
      <c r="D104" s="5" t="s">
        <v>168</v>
      </c>
      <c r="E104" s="13">
        <v>31630</v>
      </c>
      <c r="F104" s="13">
        <v>31590</v>
      </c>
      <c r="G104" s="91">
        <v>0</v>
      </c>
      <c r="H104" s="95">
        <f>(E104-F104)*C104</f>
        <v>4000</v>
      </c>
      <c r="I104" s="92">
        <v>0</v>
      </c>
      <c r="J104" s="49">
        <f>+I104+H104</f>
        <v>4000</v>
      </c>
      <c r="K104" s="97"/>
      <c r="L104" s="97"/>
      <c r="M104" s="97"/>
      <c r="N104" s="97"/>
      <c r="O104" s="97"/>
    </row>
    <row r="105" spans="1:15" ht="16.5" customHeight="1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97"/>
      <c r="L105" s="97"/>
      <c r="M105" s="97"/>
      <c r="N105" s="97"/>
      <c r="O105" s="97"/>
    </row>
    <row r="106" spans="1:15" ht="16.5" customHeight="1" x14ac:dyDescent="0.25">
      <c r="A106" s="51">
        <v>43465</v>
      </c>
      <c r="B106" s="5" t="s">
        <v>364</v>
      </c>
      <c r="C106" s="5">
        <v>100</v>
      </c>
      <c r="D106" s="5" t="s">
        <v>168</v>
      </c>
      <c r="E106" s="13">
        <v>31440</v>
      </c>
      <c r="F106" s="13">
        <v>31355</v>
      </c>
      <c r="G106" s="91">
        <v>0</v>
      </c>
      <c r="H106" s="95">
        <f>(E106-F106)*C106</f>
        <v>8500</v>
      </c>
      <c r="I106" s="92">
        <v>0</v>
      </c>
      <c r="J106" s="49">
        <f>+I106+H106</f>
        <v>8500</v>
      </c>
      <c r="K106" s="97"/>
      <c r="L106" s="97"/>
      <c r="M106" s="97"/>
      <c r="N106" s="97"/>
      <c r="O106" s="97"/>
    </row>
    <row r="107" spans="1:15" ht="16.5" customHeight="1" x14ac:dyDescent="0.25">
      <c r="A107" s="88">
        <v>43462</v>
      </c>
      <c r="B107" s="5" t="s">
        <v>364</v>
      </c>
      <c r="C107" s="5">
        <v>100</v>
      </c>
      <c r="D107" s="5" t="s">
        <v>8</v>
      </c>
      <c r="E107" s="13">
        <v>31625</v>
      </c>
      <c r="F107" s="13">
        <v>31695</v>
      </c>
      <c r="G107" s="91">
        <v>0</v>
      </c>
      <c r="H107" s="92">
        <f>IF(D107="LONG",(F107-E107)*C107,(E107-F107)*C107)</f>
        <v>7000</v>
      </c>
      <c r="I107" s="92">
        <v>0</v>
      </c>
      <c r="J107" s="90">
        <f>(H107+I107)</f>
        <v>7000</v>
      </c>
      <c r="K107" s="97"/>
      <c r="L107" s="97"/>
      <c r="M107" s="97"/>
      <c r="N107" s="97"/>
      <c r="O107" s="97"/>
    </row>
    <row r="108" spans="1:15" ht="16.5" customHeight="1" x14ac:dyDescent="0.25">
      <c r="A108" s="88">
        <v>43461</v>
      </c>
      <c r="B108" s="5" t="s">
        <v>364</v>
      </c>
      <c r="C108" s="5">
        <v>100</v>
      </c>
      <c r="D108" s="5" t="s">
        <v>8</v>
      </c>
      <c r="E108" s="13">
        <v>31640</v>
      </c>
      <c r="F108" s="13">
        <v>31740</v>
      </c>
      <c r="G108" s="91">
        <v>0</v>
      </c>
      <c r="H108" s="92">
        <f>IF(D108="LONG",(F108-E108)*C108,(E108-F108)*C108)</f>
        <v>10000</v>
      </c>
      <c r="I108" s="92">
        <v>0</v>
      </c>
      <c r="J108" s="90">
        <f>(H108+I108)</f>
        <v>10000</v>
      </c>
      <c r="K108" s="97"/>
      <c r="L108" s="97"/>
      <c r="M108" s="97"/>
      <c r="N108" s="97"/>
      <c r="O108" s="97"/>
    </row>
    <row r="109" spans="1:15" ht="16.5" customHeight="1" x14ac:dyDescent="0.25">
      <c r="A109" s="88">
        <v>43460</v>
      </c>
      <c r="B109" s="5" t="s">
        <v>364</v>
      </c>
      <c r="C109" s="5">
        <v>100</v>
      </c>
      <c r="D109" s="93" t="s">
        <v>168</v>
      </c>
      <c r="E109" s="94">
        <v>31550</v>
      </c>
      <c r="F109" s="94">
        <v>31650</v>
      </c>
      <c r="G109" s="91">
        <v>0</v>
      </c>
      <c r="H109" s="95">
        <f>(E109-F109)*C109</f>
        <v>-10000</v>
      </c>
      <c r="I109" s="92">
        <v>0</v>
      </c>
      <c r="J109" s="28">
        <f>+I109+H109</f>
        <v>-10000</v>
      </c>
      <c r="K109" s="97"/>
      <c r="L109" s="97"/>
      <c r="M109" s="97"/>
      <c r="N109" s="97"/>
      <c r="O109" s="97"/>
    </row>
    <row r="110" spans="1:15" ht="16.5" customHeight="1" x14ac:dyDescent="0.25">
      <c r="A110" s="88">
        <v>43458</v>
      </c>
      <c r="B110" s="5" t="s">
        <v>364</v>
      </c>
      <c r="C110" s="5">
        <v>100</v>
      </c>
      <c r="D110" s="5" t="s">
        <v>8</v>
      </c>
      <c r="E110" s="13">
        <v>31325</v>
      </c>
      <c r="F110" s="13">
        <v>31425</v>
      </c>
      <c r="G110" s="91">
        <v>0</v>
      </c>
      <c r="H110" s="92">
        <f>IF(D110="LONG",(F110-E110)*C110,(E110-F110)*C110)</f>
        <v>10000</v>
      </c>
      <c r="I110" s="92">
        <v>0</v>
      </c>
      <c r="J110" s="90">
        <f>(H110+I110)</f>
        <v>10000</v>
      </c>
      <c r="K110" s="97"/>
      <c r="L110" s="97"/>
      <c r="M110" s="97"/>
      <c r="N110" s="97"/>
      <c r="O110" s="97"/>
    </row>
    <row r="111" spans="1:15" ht="16.5" customHeight="1" x14ac:dyDescent="0.25">
      <c r="A111" s="88">
        <v>43455</v>
      </c>
      <c r="B111" s="5" t="s">
        <v>364</v>
      </c>
      <c r="C111" s="5">
        <v>100</v>
      </c>
      <c r="D111" s="5" t="s">
        <v>8</v>
      </c>
      <c r="E111" s="13">
        <v>31200</v>
      </c>
      <c r="F111" s="13">
        <v>31300</v>
      </c>
      <c r="G111" s="91">
        <v>0</v>
      </c>
      <c r="H111" s="92">
        <f>IF(D111="LONG",(F111-E111)*C111,(E111-F111)*C111)</f>
        <v>10000</v>
      </c>
      <c r="I111" s="92">
        <v>0</v>
      </c>
      <c r="J111" s="90">
        <f>(H111+I111)</f>
        <v>10000</v>
      </c>
      <c r="K111" s="97"/>
      <c r="L111" s="97"/>
      <c r="M111" s="97"/>
      <c r="N111" s="97"/>
      <c r="O111" s="97"/>
    </row>
    <row r="112" spans="1:15" ht="16.5" customHeight="1" x14ac:dyDescent="0.25">
      <c r="A112" s="88">
        <v>43454</v>
      </c>
      <c r="B112" s="5" t="s">
        <v>364</v>
      </c>
      <c r="C112" s="5">
        <v>100</v>
      </c>
      <c r="D112" s="5" t="s">
        <v>8</v>
      </c>
      <c r="E112" s="13">
        <v>31025</v>
      </c>
      <c r="F112" s="13">
        <v>31125</v>
      </c>
      <c r="G112" s="91">
        <v>0</v>
      </c>
      <c r="H112" s="92">
        <f>IF(D112="LONG",(F112-E112)*C112,(E112-F112)*C112)</f>
        <v>10000</v>
      </c>
      <c r="I112" s="92">
        <v>0</v>
      </c>
      <c r="J112" s="90">
        <f>(H112+I112)</f>
        <v>10000</v>
      </c>
      <c r="K112" s="97"/>
      <c r="L112" s="97"/>
      <c r="M112" s="97"/>
      <c r="N112" s="97"/>
      <c r="O112" s="97"/>
    </row>
    <row r="113" spans="1:15" ht="16.5" customHeight="1" x14ac:dyDescent="0.25">
      <c r="A113" s="88">
        <v>43453</v>
      </c>
      <c r="B113" s="5" t="s">
        <v>364</v>
      </c>
      <c r="C113" s="5">
        <v>100</v>
      </c>
      <c r="D113" s="93" t="s">
        <v>168</v>
      </c>
      <c r="E113" s="94">
        <v>31150</v>
      </c>
      <c r="F113" s="94">
        <v>31085</v>
      </c>
      <c r="G113" s="91">
        <v>0</v>
      </c>
      <c r="H113" s="95">
        <f>(E113-F113)*C113</f>
        <v>6500</v>
      </c>
      <c r="I113" s="92">
        <v>0</v>
      </c>
      <c r="J113" s="49">
        <f>+I113+H113</f>
        <v>6500</v>
      </c>
      <c r="K113" s="97"/>
      <c r="L113" s="97"/>
      <c r="M113" s="97"/>
      <c r="N113" s="97"/>
      <c r="O113" s="97"/>
    </row>
    <row r="114" spans="1:15" ht="16.5" customHeight="1" x14ac:dyDescent="0.25">
      <c r="A114" s="88">
        <v>43451</v>
      </c>
      <c r="B114" s="5" t="s">
        <v>364</v>
      </c>
      <c r="C114" s="5">
        <v>100</v>
      </c>
      <c r="D114" s="5" t="s">
        <v>8</v>
      </c>
      <c r="E114" s="13">
        <v>31450</v>
      </c>
      <c r="F114" s="13">
        <v>31550</v>
      </c>
      <c r="G114" s="91">
        <v>0</v>
      </c>
      <c r="H114" s="92">
        <f>IF(D114="LONG",(F114-E114)*C114,(E114-F114)*C114)</f>
        <v>10000</v>
      </c>
      <c r="I114" s="92">
        <v>0</v>
      </c>
      <c r="J114" s="90">
        <f>(H114+I114)</f>
        <v>10000</v>
      </c>
      <c r="K114" s="97"/>
      <c r="L114" s="97"/>
      <c r="M114" s="97"/>
      <c r="N114" s="97"/>
      <c r="O114" s="97"/>
    </row>
    <row r="115" spans="1:15" ht="16.5" customHeight="1" x14ac:dyDescent="0.25">
      <c r="A115" s="88">
        <v>43448</v>
      </c>
      <c r="B115" s="5" t="s">
        <v>364</v>
      </c>
      <c r="C115" s="5">
        <v>100</v>
      </c>
      <c r="D115" s="5" t="s">
        <v>8</v>
      </c>
      <c r="E115" s="13">
        <v>31560</v>
      </c>
      <c r="F115" s="13">
        <v>31630</v>
      </c>
      <c r="G115" s="91">
        <v>0</v>
      </c>
      <c r="H115" s="92">
        <f>IF(D115="LONG",(F115-E115)*C115,(E115-F115)*C115)</f>
        <v>7000</v>
      </c>
      <c r="I115" s="92">
        <v>0</v>
      </c>
      <c r="J115" s="90">
        <f>(H115+I115)</f>
        <v>7000</v>
      </c>
      <c r="K115" s="97"/>
      <c r="L115" s="97"/>
      <c r="M115" s="97"/>
      <c r="N115" s="97"/>
      <c r="O115" s="97"/>
    </row>
    <row r="116" spans="1:15" ht="16.5" customHeight="1" x14ac:dyDescent="0.25">
      <c r="A116" s="88">
        <v>43446</v>
      </c>
      <c r="B116" s="5" t="s">
        <v>364</v>
      </c>
      <c r="C116" s="5">
        <v>100</v>
      </c>
      <c r="D116" s="5" t="s">
        <v>8</v>
      </c>
      <c r="E116" s="13">
        <v>31810</v>
      </c>
      <c r="F116" s="13">
        <v>31710</v>
      </c>
      <c r="G116" s="91">
        <v>0</v>
      </c>
      <c r="H116" s="92">
        <f>IF(D116="LONG",(F116-E116)*C116,(E116-F116)*C116)</f>
        <v>-10000</v>
      </c>
      <c r="I116" s="92">
        <v>0</v>
      </c>
      <c r="J116" s="96">
        <f>(H116+I116)</f>
        <v>-10000</v>
      </c>
      <c r="K116" s="97"/>
      <c r="L116" s="97"/>
      <c r="M116" s="97"/>
      <c r="N116" s="97"/>
      <c r="O116" s="97"/>
    </row>
    <row r="117" spans="1:15" ht="16.5" customHeight="1" x14ac:dyDescent="0.25">
      <c r="A117" s="88">
        <v>43445</v>
      </c>
      <c r="B117" s="5" t="s">
        <v>364</v>
      </c>
      <c r="C117" s="5">
        <v>100</v>
      </c>
      <c r="D117" s="93" t="s">
        <v>168</v>
      </c>
      <c r="E117" s="94">
        <v>31825</v>
      </c>
      <c r="F117" s="94">
        <v>31925</v>
      </c>
      <c r="G117" s="91">
        <v>0</v>
      </c>
      <c r="H117" s="95">
        <f>(E117-F117)*C117</f>
        <v>-10000</v>
      </c>
      <c r="I117" s="92">
        <v>0</v>
      </c>
      <c r="J117" s="28">
        <f>+I117+H117</f>
        <v>-10000</v>
      </c>
      <c r="K117" s="97"/>
      <c r="L117" s="97"/>
      <c r="M117" s="97"/>
      <c r="N117" s="97"/>
      <c r="O117" s="97"/>
    </row>
    <row r="118" spans="1:15" ht="16.5" customHeight="1" x14ac:dyDescent="0.25">
      <c r="A118" s="88">
        <v>43444</v>
      </c>
      <c r="B118" s="5" t="s">
        <v>364</v>
      </c>
      <c r="C118" s="5">
        <v>100</v>
      </c>
      <c r="D118" s="5" t="s">
        <v>8</v>
      </c>
      <c r="E118" s="13">
        <v>31500</v>
      </c>
      <c r="F118" s="13">
        <v>31600</v>
      </c>
      <c r="G118" s="91">
        <v>31750</v>
      </c>
      <c r="H118" s="92">
        <f>IF(D118="LONG",(F118-E118)*C118,(E118-F118)*C118)</f>
        <v>10000</v>
      </c>
      <c r="I118" s="92">
        <f>(G118-F118)*C118</f>
        <v>15000</v>
      </c>
      <c r="J118" s="90">
        <f>(H118+I118)</f>
        <v>25000</v>
      </c>
      <c r="K118" s="97"/>
      <c r="L118" s="97"/>
      <c r="M118" s="97"/>
      <c r="N118" s="97"/>
      <c r="O118" s="97"/>
    </row>
    <row r="119" spans="1:15" ht="16.5" customHeight="1" x14ac:dyDescent="0.25">
      <c r="A119" s="88">
        <v>43441</v>
      </c>
      <c r="B119" s="5" t="s">
        <v>364</v>
      </c>
      <c r="C119" s="5">
        <v>100</v>
      </c>
      <c r="D119" s="5" t="s">
        <v>8</v>
      </c>
      <c r="E119" s="13">
        <v>31100</v>
      </c>
      <c r="F119" s="13">
        <v>31200</v>
      </c>
      <c r="G119" s="91">
        <v>0</v>
      </c>
      <c r="H119" s="92">
        <f>IF(D119="LONG",(F119-E119)*C119,(E119-F119)*C119)</f>
        <v>10000</v>
      </c>
      <c r="I119" s="92">
        <v>0</v>
      </c>
      <c r="J119" s="90">
        <f>(H119+I119)</f>
        <v>10000</v>
      </c>
      <c r="K119" s="97"/>
      <c r="L119" s="97"/>
      <c r="M119" s="97"/>
      <c r="N119" s="97"/>
      <c r="O119" s="97"/>
    </row>
    <row r="120" spans="1:15" ht="16.5" customHeight="1" x14ac:dyDescent="0.25">
      <c r="A120" s="88">
        <v>43440</v>
      </c>
      <c r="B120" s="5" t="s">
        <v>364</v>
      </c>
      <c r="C120" s="5">
        <v>100</v>
      </c>
      <c r="D120" s="5" t="s">
        <v>8</v>
      </c>
      <c r="E120" s="13">
        <v>31160</v>
      </c>
      <c r="F120" s="13">
        <v>31250</v>
      </c>
      <c r="G120" s="91">
        <v>0</v>
      </c>
      <c r="H120" s="92">
        <f>IF(D120="LONG",(F120-E120)*C120,(E120-F120)*C120)</f>
        <v>9000</v>
      </c>
      <c r="I120" s="92">
        <v>0</v>
      </c>
      <c r="J120" s="90">
        <f>(H120+I120)</f>
        <v>9000</v>
      </c>
      <c r="K120" s="97"/>
      <c r="L120" s="97"/>
      <c r="M120" s="97"/>
      <c r="N120" s="97"/>
      <c r="O120" s="97"/>
    </row>
    <row r="121" spans="1:15" ht="16.5" customHeight="1" x14ac:dyDescent="0.25">
      <c r="A121" s="88">
        <v>43439</v>
      </c>
      <c r="B121" s="5" t="s">
        <v>364</v>
      </c>
      <c r="C121" s="5">
        <v>100</v>
      </c>
      <c r="D121" s="5" t="s">
        <v>8</v>
      </c>
      <c r="E121" s="13">
        <v>30975</v>
      </c>
      <c r="F121" s="13">
        <v>31075</v>
      </c>
      <c r="G121" s="91">
        <v>0</v>
      </c>
      <c r="H121" s="92">
        <f>IF(D121="LONG",(F121-E121)*C121,(E121-F121)*C121)</f>
        <v>10000</v>
      </c>
      <c r="I121" s="92">
        <v>0</v>
      </c>
      <c r="J121" s="90">
        <f>(H121+I121)</f>
        <v>10000</v>
      </c>
      <c r="K121" s="97"/>
      <c r="L121" s="97"/>
      <c r="M121" s="97"/>
      <c r="N121" s="97"/>
      <c r="O121" s="97"/>
    </row>
    <row r="122" spans="1:15" ht="16.5" customHeight="1" x14ac:dyDescent="0.25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7"/>
      <c r="L122" s="97"/>
      <c r="M122" s="97"/>
      <c r="N122" s="97"/>
      <c r="O122" s="97"/>
    </row>
    <row r="123" spans="1:15" ht="16.5" customHeight="1" x14ac:dyDescent="0.25">
      <c r="A123" s="88">
        <v>43399</v>
      </c>
      <c r="B123" s="5" t="s">
        <v>361</v>
      </c>
      <c r="C123" s="5">
        <v>5000</v>
      </c>
      <c r="D123" s="5" t="s">
        <v>8</v>
      </c>
      <c r="E123" s="13">
        <v>196</v>
      </c>
      <c r="F123" s="13">
        <v>198</v>
      </c>
      <c r="G123" s="91">
        <v>0</v>
      </c>
      <c r="H123" s="92">
        <f>IF(D123="LONG",(F123-E123)*C123,(E123-F123)*C123)</f>
        <v>10000</v>
      </c>
      <c r="I123" s="92">
        <v>0</v>
      </c>
      <c r="J123" s="90">
        <f>(H123+I123)</f>
        <v>10000</v>
      </c>
      <c r="K123" s="97"/>
      <c r="L123" s="97"/>
      <c r="M123" s="97"/>
      <c r="N123" s="97"/>
      <c r="O123" s="97"/>
    </row>
    <row r="124" spans="1:15" ht="16.5" customHeight="1" x14ac:dyDescent="0.25">
      <c r="A124" s="88">
        <v>43398</v>
      </c>
      <c r="B124" s="5" t="s">
        <v>363</v>
      </c>
      <c r="C124" s="5">
        <v>5000</v>
      </c>
      <c r="D124" s="5" t="s">
        <v>8</v>
      </c>
      <c r="E124" s="13">
        <v>146</v>
      </c>
      <c r="F124" s="13">
        <v>144</v>
      </c>
      <c r="G124" s="91">
        <v>0</v>
      </c>
      <c r="H124" s="92">
        <f>IF(D124="LONG",(F124-E124)*C124,(E124-F124)*C124)</f>
        <v>-10000</v>
      </c>
      <c r="I124" s="92">
        <v>0</v>
      </c>
      <c r="J124" s="90">
        <f>(H124+I124)</f>
        <v>-10000</v>
      </c>
      <c r="K124" s="97"/>
      <c r="L124" s="97"/>
      <c r="M124" s="97"/>
      <c r="N124" s="97"/>
      <c r="O124" s="97"/>
    </row>
    <row r="125" spans="1:15" ht="16.5" customHeight="1" x14ac:dyDescent="0.25">
      <c r="A125" s="88">
        <v>43397</v>
      </c>
      <c r="B125" s="5" t="s">
        <v>361</v>
      </c>
      <c r="C125" s="5">
        <v>5000</v>
      </c>
      <c r="D125" s="93" t="s">
        <v>168</v>
      </c>
      <c r="E125" s="94">
        <v>201.5</v>
      </c>
      <c r="F125" s="94">
        <v>199.5</v>
      </c>
      <c r="G125" s="91">
        <v>0</v>
      </c>
      <c r="H125" s="95">
        <f>(E125-F125)*C125</f>
        <v>10000</v>
      </c>
      <c r="I125" s="92">
        <v>0</v>
      </c>
      <c r="J125" s="49">
        <f>+I125+H125</f>
        <v>10000</v>
      </c>
      <c r="K125" s="97"/>
      <c r="L125" s="97"/>
      <c r="M125" s="97"/>
      <c r="N125" s="97"/>
      <c r="O125" s="97"/>
    </row>
    <row r="126" spans="1:15" ht="16.5" customHeight="1" x14ac:dyDescent="0.25">
      <c r="A126" s="88">
        <v>43390</v>
      </c>
      <c r="B126" s="5" t="s">
        <v>361</v>
      </c>
      <c r="C126" s="5">
        <v>5000</v>
      </c>
      <c r="D126" s="93" t="s">
        <v>168</v>
      </c>
      <c r="E126" s="94">
        <v>196.5</v>
      </c>
      <c r="F126" s="94">
        <v>198.5</v>
      </c>
      <c r="G126" s="91">
        <v>0</v>
      </c>
      <c r="H126" s="95">
        <f>(E126-F126)*C126</f>
        <v>-10000</v>
      </c>
      <c r="I126" s="92">
        <v>0</v>
      </c>
      <c r="J126" s="49">
        <f>+I126+H126</f>
        <v>-10000</v>
      </c>
      <c r="K126" s="97"/>
      <c r="L126" s="97"/>
      <c r="M126" s="97"/>
      <c r="N126" s="97"/>
      <c r="O126" s="97"/>
    </row>
    <row r="127" spans="1:15" ht="16.5" customHeight="1" x14ac:dyDescent="0.25">
      <c r="A127" s="88">
        <v>43389</v>
      </c>
      <c r="B127" s="5" t="s">
        <v>361</v>
      </c>
      <c r="C127" s="5">
        <v>5000</v>
      </c>
      <c r="D127" s="5" t="s">
        <v>8</v>
      </c>
      <c r="E127" s="13">
        <v>193.75</v>
      </c>
      <c r="F127" s="13">
        <v>195.15</v>
      </c>
      <c r="G127" s="91">
        <v>0</v>
      </c>
      <c r="H127" s="92">
        <f>IF(D127="LONG",(F127-E127)*C127,(E127-F127)*C127)</f>
        <v>7000.0000000000282</v>
      </c>
      <c r="I127" s="92">
        <v>0</v>
      </c>
      <c r="J127" s="90">
        <f>(H127+I127)</f>
        <v>7000.0000000000282</v>
      </c>
      <c r="K127" s="97"/>
      <c r="L127" s="97"/>
      <c r="M127" s="97"/>
      <c r="N127" s="97"/>
      <c r="O127" s="97"/>
    </row>
    <row r="128" spans="1:15" ht="16.5" customHeight="1" x14ac:dyDescent="0.25">
      <c r="A128" s="88">
        <v>43388</v>
      </c>
      <c r="B128" s="5" t="s">
        <v>364</v>
      </c>
      <c r="C128" s="5">
        <v>100</v>
      </c>
      <c r="D128" s="5" t="s">
        <v>8</v>
      </c>
      <c r="E128" s="13">
        <v>32175</v>
      </c>
      <c r="F128" s="13">
        <v>32075</v>
      </c>
      <c r="G128" s="91">
        <v>0</v>
      </c>
      <c r="H128" s="92">
        <f>IF(D128="LONG",(F128-E128)*C128,(E128-F128)*C128)</f>
        <v>-10000</v>
      </c>
      <c r="I128" s="92">
        <v>0</v>
      </c>
      <c r="J128" s="90">
        <f>(H128+I128)</f>
        <v>-10000</v>
      </c>
      <c r="K128" s="97"/>
      <c r="L128" s="97"/>
      <c r="M128" s="97"/>
      <c r="N128" s="97"/>
      <c r="O128" s="97"/>
    </row>
    <row r="129" spans="1:15" ht="16.5" customHeight="1" x14ac:dyDescent="0.25">
      <c r="A129" s="88">
        <v>43388</v>
      </c>
      <c r="B129" s="5" t="s">
        <v>361</v>
      </c>
      <c r="C129" s="5">
        <v>5000</v>
      </c>
      <c r="D129" s="93" t="s">
        <v>168</v>
      </c>
      <c r="E129" s="94">
        <v>198.5</v>
      </c>
      <c r="F129" s="94">
        <v>196.5</v>
      </c>
      <c r="G129" s="91">
        <v>194</v>
      </c>
      <c r="H129" s="95">
        <f>(E129-F129)*C129</f>
        <v>10000</v>
      </c>
      <c r="I129" s="92">
        <f>(F129-G129)*C129</f>
        <v>12500</v>
      </c>
      <c r="J129" s="49">
        <f>+I129+H129</f>
        <v>22500</v>
      </c>
      <c r="K129" s="97"/>
      <c r="L129" s="97"/>
      <c r="M129" s="97"/>
      <c r="N129" s="97"/>
      <c r="O129" s="97"/>
    </row>
    <row r="130" spans="1:15" ht="16.5" customHeight="1" x14ac:dyDescent="0.25">
      <c r="A130" s="88">
        <v>43385</v>
      </c>
      <c r="B130" s="5" t="s">
        <v>361</v>
      </c>
      <c r="C130" s="5">
        <v>5000</v>
      </c>
      <c r="D130" s="5" t="s">
        <v>8</v>
      </c>
      <c r="E130" s="13">
        <v>198</v>
      </c>
      <c r="F130" s="13">
        <v>199.5</v>
      </c>
      <c r="G130" s="91">
        <v>0</v>
      </c>
      <c r="H130" s="92">
        <f t="shared" ref="H130:H135" si="27">IF(D130="LONG",(F130-E130)*C130,(E130-F130)*C130)</f>
        <v>7500</v>
      </c>
      <c r="I130" s="92">
        <v>0</v>
      </c>
      <c r="J130" s="90">
        <f t="shared" ref="J130:J135" si="28">(H130+I130)</f>
        <v>7500</v>
      </c>
      <c r="K130" s="97"/>
      <c r="L130" s="97"/>
      <c r="M130" s="97"/>
      <c r="N130" s="97"/>
      <c r="O130" s="97"/>
    </row>
    <row r="131" spans="1:15" ht="16.5" customHeight="1" x14ac:dyDescent="0.25">
      <c r="A131" s="88">
        <v>43384</v>
      </c>
      <c r="B131" s="5" t="s">
        <v>361</v>
      </c>
      <c r="C131" s="5">
        <v>5000</v>
      </c>
      <c r="D131" s="5" t="s">
        <v>8</v>
      </c>
      <c r="E131" s="13">
        <v>196</v>
      </c>
      <c r="F131" s="13">
        <v>198</v>
      </c>
      <c r="G131" s="91">
        <v>0</v>
      </c>
      <c r="H131" s="92">
        <f t="shared" si="27"/>
        <v>10000</v>
      </c>
      <c r="I131" s="92">
        <v>0</v>
      </c>
      <c r="J131" s="90">
        <f t="shared" si="28"/>
        <v>10000</v>
      </c>
      <c r="K131" s="97"/>
      <c r="L131" s="97"/>
      <c r="M131" s="97"/>
      <c r="N131" s="97"/>
      <c r="O131" s="97"/>
    </row>
    <row r="132" spans="1:15" ht="16.5" customHeight="1" x14ac:dyDescent="0.25">
      <c r="A132" s="88">
        <v>43383</v>
      </c>
      <c r="B132" s="5" t="s">
        <v>361</v>
      </c>
      <c r="C132" s="5">
        <v>5000</v>
      </c>
      <c r="D132" s="5" t="s">
        <v>8</v>
      </c>
      <c r="E132" s="13">
        <v>202.5</v>
      </c>
      <c r="F132" s="13">
        <v>200.5</v>
      </c>
      <c r="G132" s="91">
        <v>0</v>
      </c>
      <c r="H132" s="92">
        <f t="shared" si="27"/>
        <v>-10000</v>
      </c>
      <c r="I132" s="92">
        <v>0</v>
      </c>
      <c r="J132" s="90">
        <f t="shared" si="28"/>
        <v>-10000</v>
      </c>
      <c r="K132" s="97"/>
      <c r="L132" s="97"/>
      <c r="M132" s="97"/>
      <c r="N132" s="97"/>
      <c r="O132" s="97"/>
    </row>
    <row r="133" spans="1:15" ht="16.5" customHeight="1" x14ac:dyDescent="0.25">
      <c r="A133" s="88">
        <v>43382</v>
      </c>
      <c r="B133" s="5" t="s">
        <v>361</v>
      </c>
      <c r="C133" s="5">
        <v>5000</v>
      </c>
      <c r="D133" s="5" t="s">
        <v>8</v>
      </c>
      <c r="E133" s="13">
        <v>202.3</v>
      </c>
      <c r="F133" s="13">
        <v>203.2</v>
      </c>
      <c r="G133" s="91">
        <v>0</v>
      </c>
      <c r="H133" s="92">
        <f t="shared" si="27"/>
        <v>4499.9999999998863</v>
      </c>
      <c r="I133" s="92">
        <v>0</v>
      </c>
      <c r="J133" s="92">
        <f t="shared" si="28"/>
        <v>4499.9999999998863</v>
      </c>
      <c r="K133" s="97"/>
      <c r="L133" s="97"/>
      <c r="M133" s="97"/>
      <c r="N133" s="97"/>
      <c r="O133" s="97"/>
    </row>
    <row r="134" spans="1:15" ht="16.5" customHeight="1" x14ac:dyDescent="0.25">
      <c r="A134" s="88">
        <v>43381</v>
      </c>
      <c r="B134" s="5" t="s">
        <v>366</v>
      </c>
      <c r="C134" s="5">
        <v>5000</v>
      </c>
      <c r="D134" s="5" t="s">
        <v>8</v>
      </c>
      <c r="E134" s="13">
        <v>154.5</v>
      </c>
      <c r="F134" s="13">
        <v>155</v>
      </c>
      <c r="G134" s="91">
        <v>0</v>
      </c>
      <c r="H134" s="92">
        <f t="shared" si="27"/>
        <v>2500</v>
      </c>
      <c r="I134" s="92">
        <v>0</v>
      </c>
      <c r="J134" s="92">
        <f t="shared" si="28"/>
        <v>2500</v>
      </c>
      <c r="K134" s="97"/>
      <c r="L134" s="97"/>
      <c r="M134" s="97"/>
      <c r="N134" s="97"/>
      <c r="O134" s="97"/>
    </row>
    <row r="135" spans="1:15" ht="16.5" customHeight="1" x14ac:dyDescent="0.25">
      <c r="A135" s="88">
        <v>43378</v>
      </c>
      <c r="B135" s="5" t="s">
        <v>366</v>
      </c>
      <c r="C135" s="5">
        <v>5000</v>
      </c>
      <c r="D135" s="5" t="s">
        <v>8</v>
      </c>
      <c r="E135" s="13">
        <v>162</v>
      </c>
      <c r="F135" s="13">
        <v>163.5</v>
      </c>
      <c r="G135" s="91">
        <v>0</v>
      </c>
      <c r="H135" s="92">
        <f t="shared" si="27"/>
        <v>7500</v>
      </c>
      <c r="I135" s="92">
        <v>0</v>
      </c>
      <c r="J135" s="92">
        <f t="shared" si="28"/>
        <v>7500</v>
      </c>
      <c r="K135" s="97"/>
      <c r="L135" s="97"/>
      <c r="M135" s="97"/>
      <c r="N135" s="97"/>
      <c r="O135" s="97"/>
    </row>
    <row r="136" spans="1:15" ht="16.5" customHeight="1" x14ac:dyDescent="0.25">
      <c r="A136" s="88">
        <v>43377</v>
      </c>
      <c r="B136" s="5" t="s">
        <v>361</v>
      </c>
      <c r="C136" s="5">
        <v>5000</v>
      </c>
      <c r="D136" s="93" t="s">
        <v>168</v>
      </c>
      <c r="E136" s="94">
        <v>198.5</v>
      </c>
      <c r="F136" s="94">
        <v>196.5</v>
      </c>
      <c r="G136" s="91">
        <v>193.5</v>
      </c>
      <c r="H136" s="95">
        <f>(E136-F136)*C136</f>
        <v>10000</v>
      </c>
      <c r="I136" s="92">
        <f>(F136-G136)*C136</f>
        <v>15000</v>
      </c>
      <c r="J136" s="95">
        <f>+I136+H136</f>
        <v>25000</v>
      </c>
      <c r="K136" s="97"/>
      <c r="L136" s="97"/>
      <c r="M136" s="97"/>
      <c r="N136" s="97"/>
      <c r="O136" s="97"/>
    </row>
    <row r="137" spans="1:15" ht="16.5" customHeight="1" x14ac:dyDescent="0.25">
      <c r="A137" s="88">
        <v>43376</v>
      </c>
      <c r="B137" s="5" t="s">
        <v>361</v>
      </c>
      <c r="C137" s="5">
        <v>5000</v>
      </c>
      <c r="D137" s="5" t="s">
        <v>8</v>
      </c>
      <c r="E137" s="13">
        <v>196</v>
      </c>
      <c r="F137" s="13">
        <v>198</v>
      </c>
      <c r="G137" s="91">
        <v>0</v>
      </c>
      <c r="H137" s="92">
        <f>IF(D137="LONG",(F137-E137)*C137,(E137-F137)*C137)</f>
        <v>10000</v>
      </c>
      <c r="I137" s="92">
        <v>0</v>
      </c>
      <c r="J137" s="92">
        <f>(H137+I137)</f>
        <v>10000</v>
      </c>
      <c r="K137" s="97"/>
      <c r="L137" s="97"/>
      <c r="M137" s="97"/>
      <c r="N137" s="97"/>
      <c r="O137" s="97"/>
    </row>
    <row r="138" spans="1:15" ht="16.5" customHeight="1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97"/>
      <c r="L138" s="97"/>
      <c r="M138" s="97"/>
      <c r="N138" s="97"/>
      <c r="O138" s="97"/>
    </row>
    <row r="139" spans="1:15" ht="16.5" customHeight="1" x14ac:dyDescent="0.25">
      <c r="A139" s="88">
        <v>43338</v>
      </c>
      <c r="B139" s="5" t="s">
        <v>367</v>
      </c>
      <c r="C139" s="5">
        <v>5000</v>
      </c>
      <c r="D139" s="5" t="s">
        <v>8</v>
      </c>
      <c r="E139" s="13">
        <v>185</v>
      </c>
      <c r="F139" s="13">
        <v>186</v>
      </c>
      <c r="G139" s="91">
        <v>0</v>
      </c>
      <c r="H139" s="92">
        <f>IF(D139="LONG",(F139-E139)*C139,(E139-F139)*C139)</f>
        <v>5000</v>
      </c>
      <c r="I139" s="92">
        <v>0</v>
      </c>
      <c r="J139" s="92">
        <f>(H139+I139)</f>
        <v>5000</v>
      </c>
      <c r="K139" s="97"/>
      <c r="L139" s="97"/>
      <c r="M139" s="97"/>
      <c r="N139" s="97"/>
      <c r="O139" s="97"/>
    </row>
    <row r="140" spans="1:15" ht="16.5" customHeight="1" x14ac:dyDescent="0.25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7"/>
      <c r="L140" s="97"/>
      <c r="M140" s="97"/>
      <c r="N140" s="97"/>
      <c r="O140" s="97"/>
    </row>
    <row r="141" spans="1:15" ht="16.5" customHeight="1" x14ac:dyDescent="0.25">
      <c r="A141" s="88">
        <v>43342</v>
      </c>
      <c r="B141" s="5" t="s">
        <v>367</v>
      </c>
      <c r="C141" s="5">
        <v>5000</v>
      </c>
      <c r="D141" s="5" t="s">
        <v>8</v>
      </c>
      <c r="E141" s="13">
        <v>177</v>
      </c>
      <c r="F141" s="13">
        <v>178.25</v>
      </c>
      <c r="G141" s="91">
        <v>0</v>
      </c>
      <c r="H141" s="92">
        <f t="shared" ref="H141:H151" si="29">IF(D141="LONG",(F141-E141)*C141,(E141-F141)*C141)</f>
        <v>6250</v>
      </c>
      <c r="I141" s="92">
        <v>0</v>
      </c>
      <c r="J141" s="92">
        <f t="shared" ref="J141:J151" si="30">(H141+I141)</f>
        <v>6250</v>
      </c>
      <c r="K141" s="97"/>
      <c r="L141" s="97"/>
      <c r="M141" s="97"/>
      <c r="N141" s="97"/>
      <c r="O141" s="97"/>
    </row>
    <row r="142" spans="1:15" ht="16.5" customHeight="1" x14ac:dyDescent="0.25">
      <c r="A142" s="88">
        <v>43335</v>
      </c>
      <c r="B142" s="5" t="s">
        <v>364</v>
      </c>
      <c r="C142" s="5">
        <v>100</v>
      </c>
      <c r="D142" s="5" t="s">
        <v>8</v>
      </c>
      <c r="E142" s="13">
        <v>29600</v>
      </c>
      <c r="F142" s="13">
        <v>29670</v>
      </c>
      <c r="G142" s="91">
        <v>0</v>
      </c>
      <c r="H142" s="92">
        <f t="shared" si="29"/>
        <v>7000</v>
      </c>
      <c r="I142" s="92">
        <v>0</v>
      </c>
      <c r="J142" s="92">
        <f t="shared" si="30"/>
        <v>7000</v>
      </c>
      <c r="K142" s="97"/>
      <c r="L142" s="97"/>
      <c r="M142" s="97"/>
      <c r="N142" s="97"/>
      <c r="O142" s="97"/>
    </row>
    <row r="143" spans="1:15" ht="16.5" customHeight="1" x14ac:dyDescent="0.25">
      <c r="A143" s="88">
        <v>43333</v>
      </c>
      <c r="B143" s="5" t="s">
        <v>367</v>
      </c>
      <c r="C143" s="5">
        <v>5000</v>
      </c>
      <c r="D143" s="5" t="s">
        <v>8</v>
      </c>
      <c r="E143" s="13">
        <v>171.25</v>
      </c>
      <c r="F143" s="13">
        <v>173.25</v>
      </c>
      <c r="G143" s="91">
        <v>0</v>
      </c>
      <c r="H143" s="92">
        <f t="shared" si="29"/>
        <v>10000</v>
      </c>
      <c r="I143" s="92">
        <v>0</v>
      </c>
      <c r="J143" s="92">
        <f t="shared" si="30"/>
        <v>10000</v>
      </c>
      <c r="K143" s="97"/>
      <c r="L143" s="97"/>
      <c r="M143" s="97"/>
      <c r="N143" s="97"/>
      <c r="O143" s="97"/>
    </row>
    <row r="144" spans="1:15" ht="16.5" customHeight="1" x14ac:dyDescent="0.25">
      <c r="A144" s="88">
        <v>43326</v>
      </c>
      <c r="B144" s="5" t="s">
        <v>367</v>
      </c>
      <c r="C144" s="5">
        <v>5000</v>
      </c>
      <c r="D144" s="5" t="s">
        <v>8</v>
      </c>
      <c r="E144" s="13">
        <v>173.9</v>
      </c>
      <c r="F144" s="13">
        <v>171.9</v>
      </c>
      <c r="G144" s="91">
        <v>0</v>
      </c>
      <c r="H144" s="92">
        <f t="shared" si="29"/>
        <v>-10000</v>
      </c>
      <c r="I144" s="92">
        <v>0</v>
      </c>
      <c r="J144" s="96">
        <f t="shared" si="30"/>
        <v>-10000</v>
      </c>
      <c r="K144" s="97"/>
      <c r="L144" s="97"/>
      <c r="M144" s="97"/>
      <c r="N144" s="97"/>
      <c r="O144" s="97"/>
    </row>
    <row r="145" spans="1:15" ht="16.5" customHeight="1" x14ac:dyDescent="0.25">
      <c r="A145" s="88">
        <v>43325</v>
      </c>
      <c r="B145" s="5" t="s">
        <v>368</v>
      </c>
      <c r="C145" s="5">
        <v>100</v>
      </c>
      <c r="D145" s="5" t="s">
        <v>8</v>
      </c>
      <c r="E145" s="13">
        <v>29800</v>
      </c>
      <c r="F145" s="13">
        <v>29890</v>
      </c>
      <c r="G145" s="91">
        <v>0</v>
      </c>
      <c r="H145" s="92">
        <f t="shared" si="29"/>
        <v>9000</v>
      </c>
      <c r="I145" s="92">
        <v>0</v>
      </c>
      <c r="J145" s="92">
        <f t="shared" si="30"/>
        <v>9000</v>
      </c>
      <c r="K145" s="97"/>
      <c r="L145" s="97"/>
      <c r="M145" s="97"/>
      <c r="N145" s="97"/>
      <c r="O145" s="97"/>
    </row>
    <row r="146" spans="1:15" ht="16.5" customHeight="1" x14ac:dyDescent="0.25">
      <c r="A146" s="88">
        <v>43322</v>
      </c>
      <c r="B146" s="5" t="s">
        <v>367</v>
      </c>
      <c r="C146" s="5">
        <v>5000</v>
      </c>
      <c r="D146" s="5" t="s">
        <v>8</v>
      </c>
      <c r="E146" s="13">
        <v>177.75</v>
      </c>
      <c r="F146" s="13">
        <v>178</v>
      </c>
      <c r="G146" s="91">
        <v>0</v>
      </c>
      <c r="H146" s="92">
        <f t="shared" si="29"/>
        <v>1250</v>
      </c>
      <c r="I146" s="92">
        <v>0</v>
      </c>
      <c r="J146" s="92">
        <f t="shared" si="30"/>
        <v>1250</v>
      </c>
      <c r="K146" s="97"/>
      <c r="L146" s="97"/>
      <c r="M146" s="97"/>
      <c r="N146" s="97"/>
      <c r="O146" s="97"/>
    </row>
    <row r="147" spans="1:15" ht="16.5" customHeight="1" x14ac:dyDescent="0.25">
      <c r="A147" s="88">
        <v>43321</v>
      </c>
      <c r="B147" s="5" t="s">
        <v>365</v>
      </c>
      <c r="C147" s="5">
        <v>5000</v>
      </c>
      <c r="D147" s="5" t="s">
        <v>8</v>
      </c>
      <c r="E147" s="13">
        <v>147.5</v>
      </c>
      <c r="F147" s="13">
        <v>145.5</v>
      </c>
      <c r="G147" s="91">
        <v>0</v>
      </c>
      <c r="H147" s="92">
        <f t="shared" si="29"/>
        <v>-10000</v>
      </c>
      <c r="I147" s="92">
        <v>0</v>
      </c>
      <c r="J147" s="96">
        <f t="shared" si="30"/>
        <v>-10000</v>
      </c>
      <c r="K147" s="97"/>
      <c r="L147" s="97"/>
      <c r="M147" s="97"/>
      <c r="N147" s="97"/>
      <c r="O147" s="97"/>
    </row>
    <row r="148" spans="1:15" ht="16.5" customHeight="1" x14ac:dyDescent="0.25">
      <c r="A148" s="88">
        <v>43320</v>
      </c>
      <c r="B148" s="5" t="s">
        <v>364</v>
      </c>
      <c r="C148" s="5">
        <v>100</v>
      </c>
      <c r="D148" s="5" t="s">
        <v>8</v>
      </c>
      <c r="E148" s="13">
        <v>29590</v>
      </c>
      <c r="F148" s="13">
        <v>29650</v>
      </c>
      <c r="G148" s="91">
        <v>0</v>
      </c>
      <c r="H148" s="92">
        <f t="shared" si="29"/>
        <v>6000</v>
      </c>
      <c r="I148" s="92">
        <v>0</v>
      </c>
      <c r="J148" s="92">
        <f t="shared" si="30"/>
        <v>6000</v>
      </c>
      <c r="K148" s="97"/>
      <c r="L148" s="97"/>
      <c r="M148" s="97"/>
      <c r="N148" s="97"/>
      <c r="O148" s="97"/>
    </row>
    <row r="149" spans="1:15" ht="16.5" customHeight="1" x14ac:dyDescent="0.25">
      <c r="A149" s="88">
        <v>43318</v>
      </c>
      <c r="B149" s="5" t="s">
        <v>367</v>
      </c>
      <c r="C149" s="5">
        <v>5000</v>
      </c>
      <c r="D149" s="5" t="s">
        <v>8</v>
      </c>
      <c r="E149" s="13">
        <v>177.5</v>
      </c>
      <c r="F149" s="13">
        <v>180</v>
      </c>
      <c r="G149" s="91">
        <v>0</v>
      </c>
      <c r="H149" s="92">
        <f t="shared" si="29"/>
        <v>12500</v>
      </c>
      <c r="I149" s="92">
        <v>0</v>
      </c>
      <c r="J149" s="92">
        <f t="shared" si="30"/>
        <v>12500</v>
      </c>
      <c r="K149" s="97"/>
      <c r="L149" s="97"/>
      <c r="M149" s="97"/>
      <c r="N149" s="97"/>
      <c r="O149" s="97"/>
    </row>
    <row r="150" spans="1:15" ht="16.5" customHeight="1" x14ac:dyDescent="0.25">
      <c r="A150" s="88">
        <v>43315</v>
      </c>
      <c r="B150" s="5" t="s">
        <v>367</v>
      </c>
      <c r="C150" s="5">
        <v>5000</v>
      </c>
      <c r="D150" s="5" t="s">
        <v>8</v>
      </c>
      <c r="E150" s="13">
        <v>177</v>
      </c>
      <c r="F150" s="13">
        <v>179</v>
      </c>
      <c r="G150" s="91">
        <v>0</v>
      </c>
      <c r="H150" s="92">
        <f t="shared" si="29"/>
        <v>10000</v>
      </c>
      <c r="I150" s="92">
        <v>0</v>
      </c>
      <c r="J150" s="92">
        <f t="shared" si="30"/>
        <v>10000</v>
      </c>
      <c r="K150" s="97"/>
      <c r="L150" s="97"/>
      <c r="M150" s="97"/>
      <c r="N150" s="97"/>
      <c r="O150" s="97"/>
    </row>
    <row r="151" spans="1:15" ht="16.5" customHeight="1" x14ac:dyDescent="0.25">
      <c r="A151" s="88">
        <v>43314</v>
      </c>
      <c r="B151" s="5" t="s">
        <v>367</v>
      </c>
      <c r="C151" s="5">
        <v>5000</v>
      </c>
      <c r="D151" s="5" t="s">
        <v>8</v>
      </c>
      <c r="E151" s="13">
        <v>178</v>
      </c>
      <c r="F151" s="13">
        <v>180</v>
      </c>
      <c r="G151" s="91">
        <v>0</v>
      </c>
      <c r="H151" s="92">
        <f t="shared" si="29"/>
        <v>10000</v>
      </c>
      <c r="I151" s="92">
        <v>0</v>
      </c>
      <c r="J151" s="92">
        <f t="shared" si="30"/>
        <v>10000</v>
      </c>
      <c r="K151" s="97"/>
      <c r="L151" s="97"/>
      <c r="M151" s="97"/>
      <c r="N151" s="97"/>
      <c r="O151" s="97"/>
    </row>
    <row r="152" spans="1:15" ht="16.5" customHeight="1" x14ac:dyDescent="0.25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7"/>
      <c r="L152" s="97"/>
      <c r="M152" s="97"/>
      <c r="N152" s="97"/>
      <c r="O152" s="97"/>
    </row>
    <row r="153" spans="1:15" ht="16.5" customHeight="1" x14ac:dyDescent="0.25">
      <c r="A153" s="88">
        <v>43312</v>
      </c>
      <c r="B153" s="5" t="s">
        <v>367</v>
      </c>
      <c r="C153" s="5">
        <v>5000</v>
      </c>
      <c r="D153" s="5" t="s">
        <v>8</v>
      </c>
      <c r="E153" s="13">
        <v>178.75</v>
      </c>
      <c r="F153" s="13">
        <v>180.75</v>
      </c>
      <c r="G153" s="91">
        <v>0</v>
      </c>
      <c r="H153" s="92">
        <f t="shared" ref="H153:H163" si="31">IF(D153="LONG",(F153-E153)*C153,(E153-F153)*C153)</f>
        <v>10000</v>
      </c>
      <c r="I153" s="92">
        <v>0</v>
      </c>
      <c r="J153" s="92">
        <f t="shared" ref="J153:J163" si="32">(H153+I153)</f>
        <v>10000</v>
      </c>
      <c r="K153" s="97"/>
      <c r="L153" s="97"/>
      <c r="M153" s="97"/>
      <c r="N153" s="97"/>
      <c r="O153" s="97"/>
    </row>
    <row r="154" spans="1:15" ht="16.5" customHeight="1" x14ac:dyDescent="0.25">
      <c r="A154" s="88">
        <v>43311</v>
      </c>
      <c r="B154" s="5" t="s">
        <v>365</v>
      </c>
      <c r="C154" s="5">
        <v>5000</v>
      </c>
      <c r="D154" s="5" t="s">
        <v>8</v>
      </c>
      <c r="E154" s="13">
        <v>145.5</v>
      </c>
      <c r="F154" s="13">
        <v>147.4</v>
      </c>
      <c r="G154" s="91">
        <v>0</v>
      </c>
      <c r="H154" s="92">
        <f t="shared" si="31"/>
        <v>9500.0000000000291</v>
      </c>
      <c r="I154" s="92">
        <v>0</v>
      </c>
      <c r="J154" s="92">
        <f t="shared" si="32"/>
        <v>9500.0000000000291</v>
      </c>
      <c r="K154" s="97"/>
      <c r="L154" s="97"/>
      <c r="M154" s="97"/>
      <c r="N154" s="97"/>
      <c r="O154" s="97"/>
    </row>
    <row r="155" spans="1:15" ht="16.5" customHeight="1" x14ac:dyDescent="0.25">
      <c r="A155" s="88">
        <v>43308</v>
      </c>
      <c r="B155" s="5" t="s">
        <v>369</v>
      </c>
      <c r="C155" s="5">
        <v>30</v>
      </c>
      <c r="D155" s="5" t="s">
        <v>8</v>
      </c>
      <c r="E155" s="13">
        <v>38100</v>
      </c>
      <c r="F155" s="13">
        <v>38300</v>
      </c>
      <c r="G155" s="91">
        <v>38400</v>
      </c>
      <c r="H155" s="92">
        <f t="shared" si="31"/>
        <v>6000</v>
      </c>
      <c r="I155" s="92">
        <f>(G155-F155)*C155</f>
        <v>3000</v>
      </c>
      <c r="J155" s="92">
        <f t="shared" si="32"/>
        <v>9000</v>
      </c>
      <c r="K155" s="97"/>
      <c r="L155" s="97"/>
      <c r="M155" s="97"/>
      <c r="N155" s="97"/>
      <c r="O155" s="97"/>
    </row>
    <row r="156" spans="1:15" ht="16.5" customHeight="1" x14ac:dyDescent="0.25">
      <c r="A156" s="88">
        <v>43307</v>
      </c>
      <c r="B156" s="5" t="s">
        <v>364</v>
      </c>
      <c r="C156" s="5">
        <v>100</v>
      </c>
      <c r="D156" s="5" t="s">
        <v>8</v>
      </c>
      <c r="E156" s="13">
        <v>29850</v>
      </c>
      <c r="F156" s="13">
        <v>29900</v>
      </c>
      <c r="G156" s="91">
        <v>0</v>
      </c>
      <c r="H156" s="92">
        <f t="shared" si="31"/>
        <v>5000</v>
      </c>
      <c r="I156" s="92">
        <v>0</v>
      </c>
      <c r="J156" s="92">
        <f t="shared" si="32"/>
        <v>5000</v>
      </c>
      <c r="K156" s="97"/>
      <c r="L156" s="97"/>
      <c r="M156" s="97"/>
      <c r="N156" s="97"/>
      <c r="O156" s="97"/>
    </row>
    <row r="157" spans="1:15" ht="16.5" customHeight="1" x14ac:dyDescent="0.25">
      <c r="A157" s="88">
        <v>43306</v>
      </c>
      <c r="B157" s="5" t="s">
        <v>365</v>
      </c>
      <c r="C157" s="5">
        <v>5000</v>
      </c>
      <c r="D157" s="5" t="s">
        <v>8</v>
      </c>
      <c r="E157" s="13">
        <v>147.5</v>
      </c>
      <c r="F157" s="13">
        <v>145.5</v>
      </c>
      <c r="G157" s="91">
        <v>0</v>
      </c>
      <c r="H157" s="92">
        <f t="shared" si="31"/>
        <v>-10000</v>
      </c>
      <c r="I157" s="92">
        <v>0</v>
      </c>
      <c r="J157" s="96">
        <f t="shared" si="32"/>
        <v>-10000</v>
      </c>
      <c r="K157" s="97"/>
      <c r="L157" s="97"/>
      <c r="M157" s="97"/>
      <c r="N157" s="97"/>
      <c r="O157" s="97"/>
    </row>
    <row r="158" spans="1:15" ht="16.5" customHeight="1" x14ac:dyDescent="0.25">
      <c r="A158" s="88">
        <v>43304</v>
      </c>
      <c r="B158" s="5" t="s">
        <v>367</v>
      </c>
      <c r="C158" s="5">
        <v>5000</v>
      </c>
      <c r="D158" s="5" t="s">
        <v>8</v>
      </c>
      <c r="E158" s="13">
        <v>180</v>
      </c>
      <c r="F158" s="13">
        <v>182</v>
      </c>
      <c r="G158" s="91">
        <v>0</v>
      </c>
      <c r="H158" s="92">
        <f t="shared" si="31"/>
        <v>10000</v>
      </c>
      <c r="I158" s="92">
        <v>0</v>
      </c>
      <c r="J158" s="92">
        <f t="shared" si="32"/>
        <v>10000</v>
      </c>
      <c r="K158" s="97"/>
      <c r="L158" s="97"/>
      <c r="M158" s="97"/>
      <c r="N158" s="97"/>
      <c r="O158" s="97"/>
    </row>
    <row r="159" spans="1:15" ht="16.5" customHeight="1" x14ac:dyDescent="0.25">
      <c r="A159" s="88">
        <v>43301</v>
      </c>
      <c r="B159" s="5" t="s">
        <v>364</v>
      </c>
      <c r="C159" s="5">
        <v>100</v>
      </c>
      <c r="D159" s="5" t="s">
        <v>8</v>
      </c>
      <c r="E159" s="13">
        <v>29800</v>
      </c>
      <c r="F159" s="13">
        <v>29900</v>
      </c>
      <c r="G159" s="91">
        <v>0</v>
      </c>
      <c r="H159" s="92">
        <f t="shared" si="31"/>
        <v>10000</v>
      </c>
      <c r="I159" s="92">
        <v>0</v>
      </c>
      <c r="J159" s="92">
        <f t="shared" si="32"/>
        <v>10000</v>
      </c>
      <c r="K159" s="97"/>
      <c r="L159" s="97"/>
      <c r="M159" s="97"/>
      <c r="N159" s="97"/>
      <c r="O159" s="97"/>
    </row>
    <row r="160" spans="1:15" ht="16.5" customHeight="1" x14ac:dyDescent="0.25">
      <c r="A160" s="88">
        <v>43300</v>
      </c>
      <c r="B160" s="5" t="s">
        <v>364</v>
      </c>
      <c r="C160" s="5">
        <v>100</v>
      </c>
      <c r="D160" s="5" t="s">
        <v>8</v>
      </c>
      <c r="E160" s="13">
        <v>29730</v>
      </c>
      <c r="F160" s="13">
        <v>29830</v>
      </c>
      <c r="G160" s="91">
        <v>29940</v>
      </c>
      <c r="H160" s="92">
        <f t="shared" si="31"/>
        <v>10000</v>
      </c>
      <c r="I160" s="92">
        <f>(G160-F160)*C160</f>
        <v>11000</v>
      </c>
      <c r="J160" s="92">
        <f t="shared" si="32"/>
        <v>21000</v>
      </c>
      <c r="K160" s="97"/>
      <c r="L160" s="97"/>
      <c r="M160" s="97"/>
      <c r="N160" s="97"/>
      <c r="O160" s="97"/>
    </row>
    <row r="161" spans="1:15" ht="16.5" customHeight="1" x14ac:dyDescent="0.25">
      <c r="A161" s="88">
        <v>43300</v>
      </c>
      <c r="B161" s="5" t="s">
        <v>367</v>
      </c>
      <c r="C161" s="5">
        <v>5000</v>
      </c>
      <c r="D161" s="5" t="s">
        <v>8</v>
      </c>
      <c r="E161" s="13">
        <v>176</v>
      </c>
      <c r="F161" s="13">
        <v>178</v>
      </c>
      <c r="G161" s="91">
        <v>180</v>
      </c>
      <c r="H161" s="92">
        <f t="shared" si="31"/>
        <v>10000</v>
      </c>
      <c r="I161" s="92">
        <f>(G161-F161)*C161</f>
        <v>10000</v>
      </c>
      <c r="J161" s="92">
        <f t="shared" si="32"/>
        <v>20000</v>
      </c>
      <c r="K161" s="97"/>
      <c r="L161" s="97"/>
      <c r="M161" s="97"/>
      <c r="N161" s="97"/>
      <c r="O161" s="97"/>
    </row>
    <row r="162" spans="1:15" ht="16.5" customHeight="1" x14ac:dyDescent="0.25">
      <c r="A162" s="88">
        <v>43299</v>
      </c>
      <c r="B162" s="5" t="s">
        <v>367</v>
      </c>
      <c r="C162" s="5">
        <v>5000</v>
      </c>
      <c r="D162" s="5" t="s">
        <v>8</v>
      </c>
      <c r="E162" s="13">
        <v>176.6</v>
      </c>
      <c r="F162" s="13">
        <v>178.6</v>
      </c>
      <c r="G162" s="91">
        <v>0</v>
      </c>
      <c r="H162" s="92">
        <f t="shared" si="31"/>
        <v>10000</v>
      </c>
      <c r="I162" s="92">
        <v>0</v>
      </c>
      <c r="J162" s="92">
        <f t="shared" si="32"/>
        <v>10000</v>
      </c>
      <c r="K162" s="97"/>
      <c r="L162" s="97"/>
      <c r="M162" s="97"/>
      <c r="N162" s="97"/>
      <c r="O162" s="97"/>
    </row>
    <row r="163" spans="1:15" ht="16.5" customHeight="1" x14ac:dyDescent="0.25">
      <c r="A163" s="88">
        <v>43297</v>
      </c>
      <c r="B163" s="5" t="s">
        <v>367</v>
      </c>
      <c r="C163" s="5">
        <v>5000</v>
      </c>
      <c r="D163" s="5" t="s">
        <v>8</v>
      </c>
      <c r="E163" s="13">
        <v>173</v>
      </c>
      <c r="F163" s="13">
        <v>175</v>
      </c>
      <c r="G163" s="91">
        <v>0</v>
      </c>
      <c r="H163" s="92">
        <f t="shared" si="31"/>
        <v>10000</v>
      </c>
      <c r="I163" s="92">
        <v>0</v>
      </c>
      <c r="J163" s="92">
        <f t="shared" si="32"/>
        <v>10000</v>
      </c>
      <c r="K163" s="97"/>
      <c r="L163" s="97"/>
      <c r="M163" s="97"/>
      <c r="N163" s="97"/>
      <c r="O163" s="97"/>
    </row>
    <row r="164" spans="1:15" ht="16.5" customHeight="1" x14ac:dyDescent="0.25">
      <c r="A164" s="88">
        <v>43294</v>
      </c>
      <c r="B164" s="5" t="s">
        <v>364</v>
      </c>
      <c r="C164" s="5">
        <v>100</v>
      </c>
      <c r="D164" s="93" t="s">
        <v>168</v>
      </c>
      <c r="E164" s="94">
        <v>30100</v>
      </c>
      <c r="F164" s="94">
        <v>30000</v>
      </c>
      <c r="G164" s="91">
        <v>0</v>
      </c>
      <c r="H164" s="49">
        <f>(E164-F164)*C164</f>
        <v>10000</v>
      </c>
      <c r="I164" s="90">
        <v>0</v>
      </c>
      <c r="J164" s="49">
        <f>+I164+H164</f>
        <v>10000</v>
      </c>
      <c r="K164" s="97"/>
      <c r="L164" s="97"/>
      <c r="M164" s="97"/>
      <c r="N164" s="97"/>
      <c r="O164" s="97"/>
    </row>
    <row r="165" spans="1:15" ht="16.5" customHeight="1" x14ac:dyDescent="0.25">
      <c r="A165" s="88">
        <v>43294</v>
      </c>
      <c r="B165" s="5" t="s">
        <v>365</v>
      </c>
      <c r="C165" s="5">
        <v>5000</v>
      </c>
      <c r="D165" s="5" t="s">
        <v>8</v>
      </c>
      <c r="E165" s="13">
        <v>149.75</v>
      </c>
      <c r="F165" s="13">
        <v>151.75</v>
      </c>
      <c r="G165" s="91">
        <v>0</v>
      </c>
      <c r="H165" s="92">
        <f>IF(D165="LONG",(F165-E165)*C165,(E165-F165)*C165)</f>
        <v>10000</v>
      </c>
      <c r="I165" s="92">
        <v>0</v>
      </c>
      <c r="J165" s="92">
        <f>(H165+I165)</f>
        <v>10000</v>
      </c>
      <c r="K165" s="97"/>
      <c r="L165" s="97"/>
      <c r="M165" s="97"/>
      <c r="N165" s="97"/>
      <c r="O165" s="97"/>
    </row>
    <row r="166" spans="1:15" ht="16.5" customHeight="1" x14ac:dyDescent="0.25">
      <c r="A166" s="88">
        <v>43293</v>
      </c>
      <c r="B166" s="5" t="s">
        <v>370</v>
      </c>
      <c r="C166" s="5">
        <v>100</v>
      </c>
      <c r="D166" s="5" t="s">
        <v>8</v>
      </c>
      <c r="E166" s="13">
        <v>4855</v>
      </c>
      <c r="F166" s="13">
        <v>4885</v>
      </c>
      <c r="G166" s="91">
        <v>0</v>
      </c>
      <c r="H166" s="92">
        <f>IF(D166="LONG",(F166-E166)*C166,(E166-F166)*C166)</f>
        <v>3000</v>
      </c>
      <c r="I166" s="92">
        <v>0</v>
      </c>
      <c r="J166" s="92">
        <f>(H166+I166)</f>
        <v>3000</v>
      </c>
      <c r="K166" s="97"/>
      <c r="L166" s="97"/>
      <c r="M166" s="97"/>
      <c r="N166" s="97"/>
      <c r="O166" s="97"/>
    </row>
    <row r="167" spans="1:15" ht="16.5" customHeight="1" x14ac:dyDescent="0.25">
      <c r="A167" s="88">
        <v>43292</v>
      </c>
      <c r="B167" s="5" t="s">
        <v>364</v>
      </c>
      <c r="C167" s="5">
        <v>100</v>
      </c>
      <c r="D167" s="5" t="s">
        <v>8</v>
      </c>
      <c r="E167" s="13">
        <v>30450</v>
      </c>
      <c r="F167" s="13">
        <v>30350</v>
      </c>
      <c r="G167" s="91">
        <v>0</v>
      </c>
      <c r="H167" s="92">
        <f>IF(D167="LONG",(F167-E167)*C167,(E167-F167)*C167)</f>
        <v>-10000</v>
      </c>
      <c r="I167" s="92">
        <v>0</v>
      </c>
      <c r="J167" s="96">
        <f>(H167+I167)</f>
        <v>-10000</v>
      </c>
      <c r="K167" s="97"/>
      <c r="L167" s="97"/>
      <c r="M167" s="97"/>
      <c r="N167" s="97"/>
      <c r="O167" s="97"/>
    </row>
    <row r="168" spans="1:15" ht="16.5" customHeight="1" x14ac:dyDescent="0.25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7"/>
      <c r="L168" s="97"/>
      <c r="M168" s="97"/>
      <c r="N168" s="97"/>
      <c r="O168" s="97"/>
    </row>
    <row r="169" spans="1:15" ht="16.5" customHeight="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97"/>
      <c r="L169" s="97"/>
      <c r="M169" s="97"/>
      <c r="N169" s="97"/>
      <c r="O169" s="97"/>
    </row>
    <row r="170" spans="1:15" ht="16.5" customHeight="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97"/>
      <c r="L170" s="97"/>
      <c r="M170" s="97"/>
      <c r="N170" s="97"/>
      <c r="O170" s="97"/>
    </row>
    <row r="171" spans="1:15" ht="16.5" customHeight="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97"/>
      <c r="L171" s="97"/>
      <c r="M171" s="97"/>
      <c r="N171" s="97"/>
      <c r="O171" s="97"/>
    </row>
    <row r="172" spans="1:15" ht="16.5" customHeight="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97"/>
      <c r="L172" s="97"/>
      <c r="M172" s="97"/>
      <c r="N172" s="97"/>
      <c r="O172" s="97"/>
    </row>
    <row r="173" spans="1:15" ht="16.5" customHeight="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97"/>
      <c r="L173" s="97"/>
      <c r="M173" s="97"/>
      <c r="N173" s="97"/>
      <c r="O173" s="97"/>
    </row>
    <row r="174" spans="1:15" ht="16.5" customHeight="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97"/>
      <c r="L174" s="97"/>
      <c r="M174" s="97"/>
      <c r="N174" s="97"/>
      <c r="O174" s="97"/>
    </row>
    <row r="175" spans="1:15" ht="16.5" customHeight="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97"/>
      <c r="L175" s="97"/>
      <c r="M175" s="97"/>
      <c r="N175" s="97"/>
      <c r="O175" s="97"/>
    </row>
    <row r="176" spans="1:15" ht="16.5" customHeight="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97"/>
      <c r="L176" s="97"/>
      <c r="M176" s="97"/>
      <c r="N176" s="97"/>
      <c r="O176" s="97"/>
    </row>
    <row r="177" spans="1:15" ht="16.5" customHeight="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97"/>
      <c r="L177" s="97"/>
      <c r="M177" s="97"/>
      <c r="N177" s="97"/>
      <c r="O177" s="97"/>
    </row>
    <row r="178" spans="1:15" ht="16.5" customHeight="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97"/>
      <c r="L178" s="97"/>
      <c r="M178" s="97"/>
      <c r="N178" s="97"/>
      <c r="O178" s="97"/>
    </row>
    <row r="179" spans="1:15" ht="16.5" customHeight="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97"/>
      <c r="L179" s="97"/>
      <c r="M179" s="97"/>
      <c r="N179" s="97"/>
      <c r="O179" s="97"/>
    </row>
    <row r="180" spans="1:15" ht="16.5" customHeight="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97"/>
      <c r="L180" s="97"/>
      <c r="M180" s="97"/>
      <c r="N180" s="97"/>
      <c r="O180" s="97"/>
    </row>
    <row r="181" spans="1:15" ht="16.5" customHeight="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97"/>
      <c r="L181" s="97"/>
      <c r="M181" s="97"/>
      <c r="N181" s="97"/>
      <c r="O181" s="97"/>
    </row>
    <row r="182" spans="1:15" ht="16.5" customHeight="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97"/>
      <c r="L182" s="97"/>
      <c r="M182" s="97"/>
      <c r="N182" s="97"/>
      <c r="O182" s="97"/>
    </row>
    <row r="183" spans="1:15" ht="16.5" customHeight="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97"/>
      <c r="L183" s="97"/>
      <c r="M183" s="97"/>
      <c r="N183" s="97"/>
      <c r="O183" s="97"/>
    </row>
    <row r="184" spans="1:15" ht="16.5" customHeight="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97"/>
      <c r="L184" s="97"/>
      <c r="M184" s="97"/>
      <c r="N184" s="97"/>
      <c r="O184" s="97"/>
    </row>
    <row r="185" spans="1:15" ht="16.5" customHeight="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97"/>
      <c r="L185" s="97"/>
      <c r="M185" s="97"/>
      <c r="N185" s="97"/>
      <c r="O185" s="97"/>
    </row>
    <row r="186" spans="1:15" ht="16.5" customHeight="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97"/>
      <c r="L186" s="97"/>
      <c r="M186" s="97"/>
      <c r="N186" s="97"/>
      <c r="O186" s="97"/>
    </row>
    <row r="187" spans="1:15" ht="16.5" customHeight="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97"/>
      <c r="L187" s="97"/>
      <c r="M187" s="97"/>
      <c r="N187" s="97"/>
      <c r="O187" s="97"/>
    </row>
    <row r="188" spans="1:15" ht="16.5" customHeight="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97"/>
      <c r="L188" s="97"/>
      <c r="M188" s="97"/>
      <c r="N188" s="97"/>
      <c r="O188" s="97"/>
    </row>
    <row r="189" spans="1:15" ht="16.5" customHeight="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97"/>
      <c r="L189" s="97"/>
      <c r="M189" s="97"/>
      <c r="N189" s="97"/>
      <c r="O189" s="97"/>
    </row>
    <row r="190" spans="1:15" ht="16.5" customHeight="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97"/>
      <c r="L190" s="97"/>
      <c r="M190" s="97"/>
      <c r="N190" s="97"/>
      <c r="O190" s="97"/>
    </row>
    <row r="191" spans="1:15" ht="16.5" customHeight="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97"/>
      <c r="L191" s="97"/>
      <c r="M191" s="97"/>
      <c r="N191" s="97"/>
      <c r="O191" s="97"/>
    </row>
    <row r="192" spans="1:15" ht="16.5" customHeight="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97"/>
      <c r="L192" s="97"/>
      <c r="M192" s="97"/>
      <c r="N192" s="97"/>
      <c r="O192" s="97"/>
    </row>
    <row r="193" spans="1:15" ht="16.5" customHeight="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97"/>
      <c r="L193" s="97"/>
      <c r="M193" s="97"/>
      <c r="N193" s="97"/>
      <c r="O193" s="97"/>
    </row>
    <row r="194" spans="1:15" ht="16.5" customHeight="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97"/>
      <c r="L194" s="97"/>
      <c r="M194" s="97"/>
      <c r="N194" s="97"/>
      <c r="O194" s="97"/>
    </row>
    <row r="195" spans="1:15" ht="16.5" customHeight="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97"/>
      <c r="L195" s="97"/>
      <c r="M195" s="97"/>
      <c r="N195" s="97"/>
      <c r="O195" s="97"/>
    </row>
    <row r="196" spans="1:15" ht="16.5" customHeight="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97"/>
      <c r="L196" s="97"/>
      <c r="M196" s="97"/>
      <c r="N196" s="97"/>
      <c r="O196" s="97"/>
    </row>
    <row r="197" spans="1:15" ht="16.5" customHeight="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97"/>
      <c r="L197" s="97"/>
      <c r="M197" s="97"/>
      <c r="N197" s="97"/>
      <c r="O197" s="97"/>
    </row>
    <row r="198" spans="1:15" ht="16.5" customHeight="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97"/>
      <c r="L198" s="97"/>
      <c r="M198" s="97"/>
      <c r="N198" s="97"/>
      <c r="O198" s="97"/>
    </row>
    <row r="199" spans="1:15" ht="16.5" customHeight="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97"/>
      <c r="L199" s="97"/>
      <c r="M199" s="97"/>
      <c r="N199" s="97"/>
      <c r="O199" s="97"/>
    </row>
    <row r="200" spans="1:15" ht="16.5" customHeight="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97"/>
      <c r="L200" s="97"/>
      <c r="M200" s="97"/>
      <c r="N200" s="97"/>
      <c r="O200" s="97"/>
    </row>
    <row r="201" spans="1:15" ht="16.5" customHeight="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97"/>
      <c r="L201" s="97"/>
      <c r="M201" s="97"/>
      <c r="N201" s="97"/>
      <c r="O201" s="97"/>
    </row>
    <row r="202" spans="1:15" ht="16.5" customHeight="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97"/>
      <c r="L202" s="97"/>
      <c r="M202" s="97"/>
      <c r="N202" s="97"/>
      <c r="O202" s="97"/>
    </row>
    <row r="203" spans="1:15" ht="16.5" customHeight="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97"/>
      <c r="L203" s="97"/>
      <c r="M203" s="97"/>
      <c r="N203" s="97"/>
      <c r="O203" s="97"/>
    </row>
    <row r="204" spans="1:15" ht="16.5" customHeight="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97"/>
      <c r="L204" s="97"/>
      <c r="M204" s="97"/>
      <c r="N204" s="97"/>
      <c r="O204" s="97"/>
    </row>
    <row r="205" spans="1:15" ht="16.5" customHeight="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97"/>
      <c r="L205" s="97"/>
      <c r="M205" s="97"/>
      <c r="N205" s="97"/>
      <c r="O205" s="97"/>
    </row>
    <row r="206" spans="1:15" ht="16.5" customHeight="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97"/>
      <c r="L206" s="97"/>
      <c r="M206" s="97"/>
      <c r="N206" s="97"/>
      <c r="O206" s="97"/>
    </row>
    <row r="207" spans="1:15" ht="16.5" customHeight="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97"/>
      <c r="L207" s="97"/>
      <c r="M207" s="97"/>
      <c r="N207" s="97"/>
      <c r="O207" s="97"/>
    </row>
    <row r="208" spans="1:15" ht="16.5" customHeight="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97"/>
      <c r="L208" s="97"/>
      <c r="M208" s="97"/>
      <c r="N208" s="97"/>
      <c r="O208" s="97"/>
    </row>
    <row r="209" spans="1:15" ht="16.5" customHeight="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97"/>
      <c r="L209" s="97"/>
      <c r="M209" s="97"/>
      <c r="N209" s="97"/>
      <c r="O209" s="97"/>
    </row>
    <row r="210" spans="1:15" ht="16.5" customHeight="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97"/>
      <c r="L210" s="97"/>
      <c r="M210" s="97"/>
      <c r="N210" s="97"/>
      <c r="O210" s="97"/>
    </row>
    <row r="211" spans="1:15" ht="16.5" customHeight="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97"/>
      <c r="L211" s="97"/>
      <c r="M211" s="97"/>
      <c r="N211" s="97"/>
      <c r="O211" s="97"/>
    </row>
    <row r="212" spans="1:15" ht="16.5" customHeight="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97"/>
      <c r="L212" s="97"/>
      <c r="M212" s="97"/>
      <c r="N212" s="97"/>
      <c r="O212" s="97"/>
    </row>
    <row r="213" spans="1:15" ht="16.5" customHeight="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97"/>
      <c r="L213" s="97"/>
      <c r="M213" s="97"/>
      <c r="N213" s="97"/>
      <c r="O213" s="97"/>
    </row>
    <row r="214" spans="1:15" ht="16.5" customHeight="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97"/>
      <c r="L214" s="97"/>
      <c r="M214" s="97"/>
      <c r="N214" s="97"/>
      <c r="O214" s="97"/>
    </row>
    <row r="215" spans="1:15" ht="16.5" customHeight="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97"/>
      <c r="L215" s="97"/>
      <c r="M215" s="97"/>
      <c r="N215" s="97"/>
      <c r="O215" s="97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2019-09-23T12:23:02Z</dcterms:modified>
</cp:coreProperties>
</file>