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42" windowHeight="9737"/>
  </bookViews>
  <sheets>
    <sheet name="Sheet1" sheetId="1" r:id="rId1"/>
    <sheet name="Metallica albums release dates" sheetId="9" r:id="rId2"/>
    <sheet name="Sheet2" sheetId="2" r:id="rId3"/>
    <sheet name="Sheet3" sheetId="3" r:id="rId4"/>
    <sheet name="duration and representation" sheetId="5" r:id="rId5"/>
    <sheet name="demographics" sheetId="6" r:id="rId6"/>
    <sheet name="generation" sheetId="7" r:id="rId7"/>
    <sheet name="genres" sheetId="8" r:id="rId8"/>
  </sheets>
  <definedNames>
    <definedName name="_xlchart.v1.6" hidden="1">generation!$D$6:$D$14</definedName>
    <definedName name="_xlchart.v1.7" hidden="1">generation!$E$6:$E$14</definedName>
    <definedName name="_xlchart.v1.8" hidden="1">generation!$D$6:$D$14</definedName>
    <definedName name="_xlchart.v1.9" hidden="1">generation!$E$6:$E$14</definedName>
    <definedName name="_xlchart.v5.0" hidden="1">demographics!$G$23</definedName>
    <definedName name="_xlchart.v5.1" hidden="1">demographics!$G$23</definedName>
    <definedName name="_xlchart.v5.2" hidden="1">demographics!$H$24:$H$42</definedName>
    <definedName name="_xlchart.v5.3" hidden="1">demographics!$G$24:$G$42</definedName>
    <definedName name="_xlchart.v5.4" hidden="1">demographics!$G$24:$G$42</definedName>
    <definedName name="_xlchart.v5.5" hidden="1">demographics!$H$24:$H$42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<sst xmlns="http://schemas.openxmlformats.org/spreadsheetml/2006/main" count="898" uniqueCount="443">
  <si>
    <t>Song</t>
  </si>
  <si>
    <t>Length</t>
  </si>
  <si>
    <t>Vocal Gender</t>
  </si>
  <si>
    <t>Language</t>
  </si>
  <si>
    <t>Charity</t>
  </si>
  <si>
    <t>Cause</t>
  </si>
  <si>
    <t>Artist</t>
  </si>
  <si>
    <t>Genre</t>
  </si>
  <si>
    <t>Geographic Origin</t>
  </si>
  <si>
    <t>First Affiliated Credit</t>
  </si>
  <si>
    <t>Release By</t>
  </si>
  <si>
    <t>Release Date</t>
  </si>
  <si>
    <t>Release Year</t>
  </si>
  <si>
    <t>Representative Member</t>
  </si>
  <si>
    <t>Date of Birth</t>
  </si>
  <si>
    <t>Year of Birth</t>
  </si>
  <si>
    <t>Generation</t>
  </si>
  <si>
    <t>Latest Metallica Album at Debut</t>
  </si>
  <si>
    <t>First Metallica Album since Birth</t>
  </si>
  <si>
    <t>Enter Sandman</t>
  </si>
  <si>
    <t>F</t>
  </si>
  <si>
    <t>English</t>
  </si>
  <si>
    <t>Save the Children</t>
  </si>
  <si>
    <t>humanitarian</t>
  </si>
  <si>
    <t>Alessia Cara</t>
  </si>
  <si>
    <t>pop, r&amp;b</t>
  </si>
  <si>
    <t>Canada</t>
  </si>
  <si>
    <t>Know-It-All</t>
  </si>
  <si>
    <t>The Warning</t>
  </si>
  <si>
    <t>rock, hard rock</t>
  </si>
  <si>
    <t>Mexico</t>
  </si>
  <si>
    <t>Escape the Mind</t>
  </si>
  <si>
    <t>Daniela Villarreal Vélez</t>
  </si>
  <si>
    <t>M</t>
  </si>
  <si>
    <t>Willie Mae Rock Camp</t>
  </si>
  <si>
    <t>youth development, gender equality</t>
  </si>
  <si>
    <t>Mac DeMarco</t>
  </si>
  <si>
    <t>indie rock, indie pop, psychedelic pop, jangle pop, slacker rock</t>
  </si>
  <si>
    <t>Heat Wave!</t>
  </si>
  <si>
    <t>Makeout Videotape</t>
  </si>
  <si>
    <t>Camp Aranu’tiq</t>
  </si>
  <si>
    <t>Ghost</t>
  </si>
  <si>
    <t>hard rock, heavy metal, arena rock, pop rock, progressive rock</t>
  </si>
  <si>
    <t>Sweden</t>
  </si>
  <si>
    <t>Opvs Eponymovs</t>
  </si>
  <si>
    <t>Tobias Forge</t>
  </si>
  <si>
    <t>Mi Sangre Foundation</t>
  </si>
  <si>
    <t>youth development</t>
  </si>
  <si>
    <t>Juanes</t>
  </si>
  <si>
    <t>Latin rock, rock en español, Latin pop, cumbia, hard rock, heavy metal, thrash metal</t>
  </si>
  <si>
    <t>Colombia</t>
  </si>
  <si>
    <t>Desde Arriba Es Diferente</t>
  </si>
  <si>
    <t>Ekhymosis</t>
  </si>
  <si>
    <t>Positive East</t>
  </si>
  <si>
    <t>healthcare</t>
  </si>
  <si>
    <t>Rina Sawayama</t>
  </si>
  <si>
    <t>pop, rock, r&amp;b</t>
  </si>
  <si>
    <t>Japan, England</t>
  </si>
  <si>
    <t>Sleeping In Waking</t>
  </si>
  <si>
    <t>California Vipassana Center</t>
  </si>
  <si>
    <t>education</t>
  </si>
  <si>
    <t>Weezer</t>
  </si>
  <si>
    <t>alternative rock, power pop, pop rock, indie rock, pop-punk, geek rock, emo</t>
  </si>
  <si>
    <t>United States</t>
  </si>
  <si>
    <t>You Gave Your Love To Me Softly</t>
  </si>
  <si>
    <t>Rivers Cuomo</t>
  </si>
  <si>
    <t>Sad but True</t>
  </si>
  <si>
    <t>Teenage Cancer Trust</t>
  </si>
  <si>
    <t>Sam Fender</t>
  </si>
  <si>
    <t>rock, indie rock, pop rock, heartland rock</t>
  </si>
  <si>
    <t>England</t>
  </si>
  <si>
    <t>Dead Boys</t>
  </si>
  <si>
    <t>Nashville Rescue Mission</t>
  </si>
  <si>
    <t>shelter, food and water security</t>
  </si>
  <si>
    <t>Jason Isbell and the 400 Unit</t>
  </si>
  <si>
    <t>Americana, folk, Southern rock</t>
  </si>
  <si>
    <t>Decoration Day</t>
  </si>
  <si>
    <t>Drive-By-Truckers</t>
  </si>
  <si>
    <t>Jason Isbell</t>
  </si>
  <si>
    <t>St. Anger</t>
  </si>
  <si>
    <t>M, F</t>
  </si>
  <si>
    <t>English, Spanish</t>
  </si>
  <si>
    <t>Banda Filarmónica Municipal de Ayutla</t>
  </si>
  <si>
    <t>music and arts</t>
  </si>
  <si>
    <t>Mexican Institute of Sound</t>
  </si>
  <si>
    <t>Electronic, alternative rock, alternative dance, electro, experimental, Mexican music</t>
  </si>
  <si>
    <t>Bikini</t>
  </si>
  <si>
    <t>Carlo Coupé</t>
  </si>
  <si>
    <t>Camilo Lara</t>
  </si>
  <si>
    <t>La Perla</t>
  </si>
  <si>
    <t>Hot Kats</t>
  </si>
  <si>
    <t>Baja Frequencia</t>
  </si>
  <si>
    <t>Gera MX</t>
  </si>
  <si>
    <t>No Veo No Siento</t>
  </si>
  <si>
    <t>Gera MxM</t>
  </si>
  <si>
    <t>Gerardo Daniel Torres Montante</t>
  </si>
  <si>
    <t>Chestnut Tree House</t>
  </si>
  <si>
    <t>Royal Blood</t>
  </si>
  <si>
    <t>hard rock, blues rock, garage rock</t>
  </si>
  <si>
    <t>Out of the Black</t>
  </si>
  <si>
    <t>Mike Kerr</t>
  </si>
  <si>
    <t>North Texas Food Bank</t>
  </si>
  <si>
    <t>food and water security</t>
  </si>
  <si>
    <t>St. Vincent</t>
  </si>
  <si>
    <t>rock, pop, art rock, indie rock</t>
  </si>
  <si>
    <t>Marrow</t>
  </si>
  <si>
    <t>Annie Clark</t>
  </si>
  <si>
    <t>Change Today, Change Tomorrow</t>
  </si>
  <si>
    <t>food security, social justice</t>
  </si>
  <si>
    <t>White Reaper</t>
  </si>
  <si>
    <t>hard rock, garage rock, garage punk, power pop, glam rock</t>
  </si>
  <si>
    <t>Nick Wilkerson</t>
  </si>
  <si>
    <t>Green Korea</t>
  </si>
  <si>
    <t>environmental</t>
  </si>
  <si>
    <t>YB</t>
  </si>
  <si>
    <t>rock, k-rock</t>
  </si>
  <si>
    <t>South Korea</t>
  </si>
  <si>
    <t>In Front of the Post Office in Autumn</t>
  </si>
  <si>
    <t>Yoon Do-hyun</t>
  </si>
  <si>
    <t>Holier than Thou</t>
  </si>
  <si>
    <t>Music Venue Trust</t>
  </si>
  <si>
    <t>Biffy Clyro</t>
  </si>
  <si>
    <t>alternative rock, progressive rock, experimental rock, alternative metal, pop rock, post-hardcore, art rock, post-grunge</t>
  </si>
  <si>
    <t>Scotland</t>
  </si>
  <si>
    <t>Iname</t>
  </si>
  <si>
    <t>Simon Neil</t>
  </si>
  <si>
    <t>North Australian Aboriginal Justice Agency</t>
  </si>
  <si>
    <t>legal support, social justice</t>
  </si>
  <si>
    <t>The Chats</t>
  </si>
  <si>
    <t>punk rock, hardcore punk, garage punk</t>
  </si>
  <si>
    <t>Australia</t>
  </si>
  <si>
    <t>Get This In Ya !!</t>
  </si>
  <si>
    <t>Eamon Sandwith</t>
  </si>
  <si>
    <t>Running Strong For American Indian Youth</t>
  </si>
  <si>
    <t>food and water security, social justice</t>
  </si>
  <si>
    <t>Off!</t>
  </si>
  <si>
    <t>hardcore punk</t>
  </si>
  <si>
    <t>Nervous Breakdown</t>
  </si>
  <si>
    <t>Black Flag</t>
  </si>
  <si>
    <t>Keith Morris</t>
  </si>
  <si>
    <t>Marsha P. Johnson Institute</t>
  </si>
  <si>
    <t>social justice</t>
  </si>
  <si>
    <t>PUP</t>
  </si>
  <si>
    <t>punk rock, hardcore punk, pop punk</t>
  </si>
  <si>
    <t>Stefan Babcock</t>
  </si>
  <si>
    <t>Tobie's Small Dog Rescue</t>
  </si>
  <si>
    <t>animal rescue</t>
  </si>
  <si>
    <t>Corey Taylor</t>
  </si>
  <si>
    <t>Nu metal, alternative metal, groove metal, heavy metal, hard rock, post-grunge</t>
  </si>
  <si>
    <t>Stone Sour</t>
  </si>
  <si>
    <t>The Unforgiven</t>
  </si>
  <si>
    <t>The Special Olympics</t>
  </si>
  <si>
    <t>disability justice</t>
  </si>
  <si>
    <t>Cage the Elephant</t>
  </si>
  <si>
    <t>alternative rock, indie rock, psychedelic rock, garage rock, punk blues, post-punk</t>
  </si>
  <si>
    <t>Free Love / Tiny Little Robots</t>
  </si>
  <si>
    <t>Matt Shultz</t>
  </si>
  <si>
    <t>English, Hindi</t>
  </si>
  <si>
    <t>The Dharavi Dream Project</t>
  </si>
  <si>
    <t>music and arts, youth development</t>
  </si>
  <si>
    <t>Vishal Dadlani</t>
  </si>
  <si>
    <t>electronic rock, bollywood</t>
  </si>
  <si>
    <t>India</t>
  </si>
  <si>
    <t>Tum Mere Ho (Betaabi)</t>
  </si>
  <si>
    <t>Divine</t>
  </si>
  <si>
    <t>gully rap, hip hop</t>
  </si>
  <si>
    <t>No Competition</t>
  </si>
  <si>
    <t>Jass Manak</t>
  </si>
  <si>
    <t>Vivian Fernandes</t>
  </si>
  <si>
    <t>Shor Police</t>
  </si>
  <si>
    <t>Indian film pop, pop, bollywood</t>
  </si>
  <si>
    <t>Endrendrum Punnagai</t>
  </si>
  <si>
    <t>A.R. Rahman</t>
  </si>
  <si>
    <t>Mutual Aid Disaster Relief Richmond</t>
  </si>
  <si>
    <t>mutual aid</t>
  </si>
  <si>
    <t>Diet Cig</t>
  </si>
  <si>
    <t xml:space="preserve"> Indie rock, punk rock, pop punk, garage punk, indie pop</t>
  </si>
  <si>
    <t>Swear I'm Good At This</t>
  </si>
  <si>
    <t>Alex Luciano</t>
  </si>
  <si>
    <t>Hardwired... to Self-Destruct</t>
  </si>
  <si>
    <t>Save our Stages</t>
  </si>
  <si>
    <t>Flatbush Zombies</t>
  </si>
  <si>
    <t>East Coast hip hop, psychedelic rap, alternative hip hop</t>
  </si>
  <si>
    <t>A$AP Mob</t>
  </si>
  <si>
    <t>Lord$ Never Worry</t>
  </si>
  <si>
    <t>Demetri O'Neal Simms</t>
  </si>
  <si>
    <t>DJ Scratch</t>
  </si>
  <si>
    <t>hip hop</t>
  </si>
  <si>
    <t>So Wat Cha Sayin'</t>
  </si>
  <si>
    <t>EMPD</t>
  </si>
  <si>
    <t>George Spivey</t>
  </si>
  <si>
    <t>humanitarian relief</t>
  </si>
  <si>
    <t>Ha*Ash</t>
  </si>
  <si>
    <t>Country pop, electropop, funk, Latin pop, pop rock</t>
  </si>
  <si>
    <t>Hanna Nicole Perez</t>
  </si>
  <si>
    <t>Reload</t>
  </si>
  <si>
    <t>Nuevo Amanecer</t>
  </si>
  <si>
    <t>youth services</t>
  </si>
  <si>
    <t>José Madero</t>
  </si>
  <si>
    <t>alternative rock, pop punk, punk rock, emo, skate punk, hard rock</t>
  </si>
  <si>
    <t>La Revancha Del Príncipe Charro</t>
  </si>
  <si>
    <t>Panda</t>
  </si>
  <si>
    <t>Different Wrld</t>
  </si>
  <si>
    <t>Moses Sumney</t>
  </si>
  <si>
    <t>indie rock, electro-soul, folk, art rock, baroque pop</t>
  </si>
  <si>
    <t>Scratch the Surface / Forlorn Fantasy</t>
  </si>
  <si>
    <t>Wherever I May Roam</t>
  </si>
  <si>
    <t>Spanish</t>
  </si>
  <si>
    <t>St. Jude Children's Research Hospital</t>
  </si>
  <si>
    <t>healthcare, youth services</t>
  </si>
  <si>
    <t>J Balvin</t>
  </si>
  <si>
    <t>reggaeton, urbano, latin pop, latin trap</t>
  </si>
  <si>
    <t>Real</t>
  </si>
  <si>
    <t>José Álvaro Osorio Balvín</t>
  </si>
  <si>
    <t>East London Arts &amp; Music</t>
  </si>
  <si>
    <t>Chase &amp; Status</t>
  </si>
  <si>
    <t>electronic, drum and bass, big beat, hip hop</t>
  </si>
  <si>
    <t>Test Run</t>
  </si>
  <si>
    <t>Smoke Jumpers</t>
  </si>
  <si>
    <t>Saul Milton</t>
  </si>
  <si>
    <t>Backroad Gee</t>
  </si>
  <si>
    <t>grime, hip hop</t>
  </si>
  <si>
    <t>My Family</t>
  </si>
  <si>
    <t>Pa Salieu ft. Backroad Gee</t>
  </si>
  <si>
    <t>YELLOW</t>
  </si>
  <si>
    <t>The Neptunes</t>
  </si>
  <si>
    <t>hip hop, r&amp;b, pop</t>
  </si>
  <si>
    <t>Rump Shaker</t>
  </si>
  <si>
    <t>Wreckx-N-Effect</t>
  </si>
  <si>
    <t>Pharell Williams</t>
  </si>
  <si>
    <t>Doug Flutie Jr. Foundation for Autism</t>
  </si>
  <si>
    <t>Jon Pardi</t>
  </si>
  <si>
    <t>country, neotraditional country</t>
  </si>
  <si>
    <t>Drinkin' With Me</t>
  </si>
  <si>
    <t>Don't Tread on Else Matters</t>
  </si>
  <si>
    <t>Novak Djokovic Foundation</t>
  </si>
  <si>
    <t>SebastiAn</t>
  </si>
  <si>
    <t>electro house, electro, house, glitch, experimental</t>
  </si>
  <si>
    <t>France</t>
  </si>
  <si>
    <t>Smoking Kills (?)</t>
  </si>
  <si>
    <t>Sebastian Akchoté</t>
  </si>
  <si>
    <t>Don't Tread on Me</t>
  </si>
  <si>
    <t>Pass the Mic Foundation</t>
  </si>
  <si>
    <t>Portugal. The Man</t>
  </si>
  <si>
    <t>alternative rock, psychedelic rock, psychedelic pop, experimental rock, indie rock</t>
  </si>
  <si>
    <t>My Horse Must Lose</t>
  </si>
  <si>
    <t>The Sound Of Animals Fighting</t>
  </si>
  <si>
    <t>John Gourley</t>
  </si>
  <si>
    <t>Aaron Beam</t>
  </si>
  <si>
    <t>stoner rock, sludge metal</t>
  </si>
  <si>
    <t>Vapid Drivel</t>
  </si>
  <si>
    <t>Star Hustler</t>
  </si>
  <si>
    <t>Load</t>
  </si>
  <si>
    <t>Børne Cancer Fonden Denmark</t>
  </si>
  <si>
    <t>Volbeat</t>
  </si>
  <si>
    <t>heavy metal, hard rock, rockabilly, psychobilly, groove metal, rock and roll</t>
  </si>
  <si>
    <t>Denmark</t>
  </si>
  <si>
    <t>The Strength / The Sound / The Songs</t>
  </si>
  <si>
    <t>Michael Poulsen</t>
  </si>
  <si>
    <t>Through the Never</t>
  </si>
  <si>
    <t>Mongolian</t>
  </si>
  <si>
    <t>Giving Day Charity Fund</t>
  </si>
  <si>
    <t>misc.</t>
  </si>
  <si>
    <t>The Hu</t>
  </si>
  <si>
    <t>folk metal</t>
  </si>
  <si>
    <t>Mongolia</t>
  </si>
  <si>
    <t>Jaya</t>
  </si>
  <si>
    <t>Hope for the Old Foundation</t>
  </si>
  <si>
    <t>elder care</t>
  </si>
  <si>
    <t>Tomi Owó</t>
  </si>
  <si>
    <t>nigerian pop, alte, r&amp;b</t>
  </si>
  <si>
    <t>Nigeria</t>
  </si>
  <si>
    <t>Night Rain</t>
  </si>
  <si>
    <t>Nothing Else Matters</t>
  </si>
  <si>
    <t>RAINN</t>
  </si>
  <si>
    <t>sexual assault prevention</t>
  </si>
  <si>
    <t>Phoebe Bridgers</t>
  </si>
  <si>
    <t>indie rock, indie folk, indie pop, emo-folk</t>
  </si>
  <si>
    <t>Town &amp; Country</t>
  </si>
  <si>
    <t>The Happy Hippie Foundation</t>
  </si>
  <si>
    <t>social justice, youth services</t>
  </si>
  <si>
    <t>Miley Cyrus</t>
  </si>
  <si>
    <t>pop, rock, country</t>
  </si>
  <si>
    <t>Stand</t>
  </si>
  <si>
    <t>Billy Ray Cyrus</t>
  </si>
  <si>
    <t>Watt</t>
  </si>
  <si>
    <t>rock</t>
  </si>
  <si>
    <t>Giving In</t>
  </si>
  <si>
    <t>Wynter Gordon</t>
  </si>
  <si>
    <t>Andrew Watt</t>
  </si>
  <si>
    <t>Elton John</t>
  </si>
  <si>
    <t>rock, pop rock, glam rock, soft rock, blues</t>
  </si>
  <si>
    <t>Empty Sky</t>
  </si>
  <si>
    <t>Yo-Yo Ma</t>
  </si>
  <si>
    <t>classical</t>
  </si>
  <si>
    <t>Carnaval Des Animaux</t>
  </si>
  <si>
    <t>Camille Saint-Saëns, performed by Philippe Entremont, Gaby Casadesus</t>
  </si>
  <si>
    <t>Robert Trujillo</t>
  </si>
  <si>
    <t>heavy metal, thrash metal, funk metal, crossover thrash</t>
  </si>
  <si>
    <t>Lights Camera Revolution</t>
  </si>
  <si>
    <t>Suicidal Tendencies</t>
  </si>
  <si>
    <t>Chad Smith</t>
  </si>
  <si>
    <t>funk rock, alternative rock, hard rock</t>
  </si>
  <si>
    <t>Point of Entry</t>
  </si>
  <si>
    <t>Pharaoh</t>
  </si>
  <si>
    <t>World Central Kitchen</t>
  </si>
  <si>
    <t>food security</t>
  </si>
  <si>
    <t>Dave Gahan</t>
  </si>
  <si>
    <t>synth-pop, electronic, new wave, alternative rock, alternative dance</t>
  </si>
  <si>
    <t>Photographic</t>
  </si>
  <si>
    <t>Depeche Mode</t>
  </si>
  <si>
    <t>United Negro College Fund</t>
  </si>
  <si>
    <t>Mickey Guyton</t>
  </si>
  <si>
    <t>country, r&amp;b</t>
  </si>
  <si>
    <t>Montevallo</t>
  </si>
  <si>
    <t>Sam Hunt</t>
  </si>
  <si>
    <t>ALONE</t>
  </si>
  <si>
    <t>Dermot Kennedy</t>
  </si>
  <si>
    <t>pop, rock, folk, hip-hop</t>
  </si>
  <si>
    <t>Ireland</t>
  </si>
  <si>
    <t>Young &amp; Free</t>
  </si>
  <si>
    <t>UN Women</t>
  </si>
  <si>
    <t>gender equality</t>
  </si>
  <si>
    <t>Mon Laferte</t>
  </si>
  <si>
    <t>Música cebolla, Latin alternative, indie pop, bolero, altnerative metal, alternative rock, enka</t>
  </si>
  <si>
    <t>Chile, Mexico</t>
  </si>
  <si>
    <t>Fiebre de Rojo por la Noche</t>
  </si>
  <si>
    <t>Clan Rojo</t>
  </si>
  <si>
    <t>None (instrumental)</t>
  </si>
  <si>
    <t>Freie Ensembles und Orchester in Deutschland e.V.</t>
  </si>
  <si>
    <t>arts</t>
  </si>
  <si>
    <t>Igor Levit</t>
  </si>
  <si>
    <t>Russia</t>
  </si>
  <si>
    <t>Konzert C Nr. 1 Op. 15</t>
  </si>
  <si>
    <t>Beethoven, performed by Kölner Kammerorchester, Helmut Müller-Brühl</t>
  </si>
  <si>
    <t xml:space="preserve">Igor Levit </t>
  </si>
  <si>
    <t>Project Waterfall</t>
  </si>
  <si>
    <t>My Morning Jacket</t>
  </si>
  <si>
    <t>indie rock, art rock, psychedelic rock, alternative country, Southern rock, jam, Americana</t>
  </si>
  <si>
    <t>At Dawn</t>
  </si>
  <si>
    <t>Jim James</t>
  </si>
  <si>
    <t>UNHCR</t>
  </si>
  <si>
    <t>PG Roxette</t>
  </si>
  <si>
    <t>pop, rock, dance, soul, R&amp;B</t>
  </si>
  <si>
    <t>No Blues</t>
  </si>
  <si>
    <t>The Horace Parlan Trio</t>
  </si>
  <si>
    <t>Per Gessle</t>
  </si>
  <si>
    <t>MUSC Children's Hospital</t>
  </si>
  <si>
    <t>Darius Rucker</t>
  </si>
  <si>
    <t>rock, pop, country, R&amp;B, blues, alternative rock</t>
  </si>
  <si>
    <t>Hootie &amp; The Blowfish</t>
  </si>
  <si>
    <t>Chapel Hart</t>
  </si>
  <si>
    <t>country</t>
  </si>
  <si>
    <t>Shake It Off</t>
  </si>
  <si>
    <t>Danica Hart</t>
  </si>
  <si>
    <t>Outlaw State of Kind</t>
  </si>
  <si>
    <t>Chris Stapleton</t>
  </si>
  <si>
    <t>country, soul, Southern rock, bluegrass</t>
  </si>
  <si>
    <t>Cheese Please</t>
  </si>
  <si>
    <t>Fred Mollin And The Blue Sea Band</t>
  </si>
  <si>
    <t>Tresor</t>
  </si>
  <si>
    <t>Afro pop, Afrobeats, pop, dance</t>
  </si>
  <si>
    <t>Democratic Republic of the Congo</t>
  </si>
  <si>
    <t>Limisa</t>
  </si>
  <si>
    <t>Zahara</t>
  </si>
  <si>
    <t>TRESOR</t>
  </si>
  <si>
    <t>Of Wolf and Man</t>
  </si>
  <si>
    <t>NAACP Empowerment Programs</t>
  </si>
  <si>
    <t>Social justice</t>
  </si>
  <si>
    <t>Goodnight, Texas</t>
  </si>
  <si>
    <t>folk rock, Americana</t>
  </si>
  <si>
    <t>New York</t>
  </si>
  <si>
    <t>Avi Vincour</t>
  </si>
  <si>
    <t>The God That Failed</t>
  </si>
  <si>
    <t>Trussell Trust</t>
  </si>
  <si>
    <t>IDLES</t>
  </si>
  <si>
    <t>punk rock, post-punk, post-hardcore, hardcore punk, art rock</t>
  </si>
  <si>
    <t>Joe Talbot</t>
  </si>
  <si>
    <t>Little Flower Penny Dinners</t>
  </si>
  <si>
    <t>Imelda May</t>
  </si>
  <si>
    <t>rockabilly</t>
  </si>
  <si>
    <t>Talk To Me</t>
  </si>
  <si>
    <t>Blue Harlem</t>
  </si>
  <si>
    <t>My Friend of Misery</t>
  </si>
  <si>
    <t>Sweet Relief</t>
  </si>
  <si>
    <t>Cherry Glazerr</t>
  </si>
  <si>
    <t>noise pop, garage rock, indie rock, grunge</t>
  </si>
  <si>
    <t>Papa Cremp</t>
  </si>
  <si>
    <t>Clementine Creefy</t>
  </si>
  <si>
    <t>Les Restos du Coeur</t>
  </si>
  <si>
    <t>Izïa</t>
  </si>
  <si>
    <t>Izia</t>
  </si>
  <si>
    <t>The World Stage Performance Gallery</t>
  </si>
  <si>
    <t>Kamasi Washington</t>
  </si>
  <si>
    <t>jazz</t>
  </si>
  <si>
    <t>Merry Christmas Baby (Interlude)</t>
  </si>
  <si>
    <t>The L.A. Multi School Jazz Band</t>
  </si>
  <si>
    <t>The Struggle Within</t>
  </si>
  <si>
    <t>Whales of Guerrero</t>
  </si>
  <si>
    <t>Rodrigo y Gabriela</t>
  </si>
  <si>
    <t>acoustic, flamenco nuevo, instrumental rock</t>
  </si>
  <si>
    <t>Sangre y Ritmo</t>
  </si>
  <si>
    <t>Gabriela Quintero</t>
  </si>
  <si>
    <t>Kill 'Em All</t>
  </si>
  <si>
    <t>Ride the Lightning</t>
  </si>
  <si>
    <t>Master of Puppets</t>
  </si>
  <si>
    <t>...And Justice for All</t>
  </si>
  <si>
    <t>Metallica</t>
  </si>
  <si>
    <t>Death Magnetic</t>
  </si>
  <si>
    <t>72 Seasons</t>
  </si>
  <si>
    <t>Song on Original</t>
  </si>
  <si>
    <t>Duration</t>
  </si>
  <si>
    <t>Min</t>
  </si>
  <si>
    <t>Sec</t>
  </si>
  <si>
    <t>Duration (seconds)</t>
  </si>
  <si>
    <t>Percentage of Total</t>
  </si>
  <si>
    <t>Count</t>
  </si>
  <si>
    <t>Total Duration</t>
  </si>
  <si>
    <t>Over/Under Representation</t>
  </si>
  <si>
    <t>Song On Original</t>
  </si>
  <si>
    <t>Don't Tread On Me</t>
  </si>
  <si>
    <t>The God that Failed</t>
  </si>
  <si>
    <t>% Total (1991)</t>
  </si>
  <si>
    <t>% Total (2021)</t>
  </si>
  <si>
    <t>Cleaned Vocal Gender Data</t>
  </si>
  <si>
    <t>Male</t>
  </si>
  <si>
    <t>Cleaned Language Data</t>
  </si>
  <si>
    <t>Female</t>
  </si>
  <si>
    <t>Hindi</t>
  </si>
  <si>
    <t>Cleaned Geographic Origin Data</t>
  </si>
  <si>
    <t>Japan</t>
  </si>
  <si>
    <t>Chile</t>
  </si>
  <si>
    <t>Pre-Metallica</t>
  </si>
  <si>
    <t>Ride the Lightning (1984)</t>
  </si>
  <si>
    <t>…And Justice For All (1988)</t>
  </si>
  <si>
    <t>Metallica (1991)</t>
  </si>
  <si>
    <t>Load (1996)</t>
  </si>
  <si>
    <t>Reload (1997)</t>
  </si>
  <si>
    <t>St. Anger (2003)</t>
  </si>
  <si>
    <t>Death Magnetic (2009)</t>
  </si>
  <si>
    <t>Hardwired… To Self Destruct (2016)</t>
  </si>
  <si>
    <t>Indie rock, punk rock, pop punk, garage punk, indie pop</t>
  </si>
  <si>
    <t>pop, rock, folk, hip hop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</si>
</sst>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sz val="11"/>
      <color theme="0"/>
      <name val="Calibri"/>
      <charset val="134"/>
      <scheme val="minor"/>
    </font>
    <font>
      <sz val="10.5"/>
      <color rgb="FF202122"/>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5">
    <fill>
      <patternFill patternType="none"/>
    </fill>
    <fill>
      <patternFill patternType="gray125"/>
    </fill>
    <fill>
      <patternFill patternType="solid">
        <fgColor theme="2"/>
        <bgColor indexed="64"/>
      </patternFill>
    </fill>
    <fill>
      <patternFill patternType="solid">
        <fgColor theme="2" tint="-0.0999786370433668"/>
        <bgColor indexed="64"/>
      </patternFill>
    </fill>
    <fill>
      <patternFill patternType="solid">
        <fgColor theme="4"/>
        <bgColor indexed="64"/>
      </patternFill>
    </fill>
    <fill>
      <patternFill patternType="solid">
        <fgColor theme="9" tint="0.799951170384838"/>
        <bgColor indexed="64"/>
      </patternFill>
    </fill>
    <fill>
      <patternFill patternType="solid">
        <fgColor theme="2" tint="-0.749992370372631"/>
        <bgColor indexed="64"/>
      </patternFill>
    </fill>
    <fill>
      <patternFill patternType="solid">
        <fgColor theme="5" tint="0.399945066682943"/>
        <bgColor indexed="64"/>
      </patternFill>
    </fill>
    <fill>
      <patternFill patternType="solid">
        <fgColor theme="7" tint="0.399945066682943"/>
        <bgColor indexed="64"/>
      </patternFill>
    </fill>
    <fill>
      <patternFill patternType="solid">
        <fgColor rgb="FFD94C45"/>
        <bgColor indexed="64"/>
      </patternFill>
    </fill>
    <fill>
      <patternFill patternType="solid">
        <fgColor rgb="FF533412"/>
        <bgColor indexed="64"/>
      </patternFill>
    </fill>
    <fill>
      <patternFill patternType="solid">
        <fgColor rgb="FFFFC000"/>
        <bgColor indexed="64"/>
      </patternFill>
    </fill>
    <fill>
      <patternFill patternType="solid">
        <fgColor theme="1" tint="0.349986266670736"/>
        <bgColor indexed="64"/>
      </patternFill>
    </fill>
    <fill>
      <patternFill patternType="solid">
        <fgColor rgb="FFFFFFFF"/>
        <bgColor indexed="64"/>
      </patternFill>
    </fill>
    <fill>
      <patternFill patternType="solid">
        <fgColor rgb="FFF7F7F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15"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16" borderId="8" applyNumberFormat="0" applyAlignment="0" applyProtection="0">
      <alignment vertical="center"/>
    </xf>
    <xf numFmtId="0" fontId="13" fillId="17" borderId="9" applyNumberFormat="0" applyAlignment="0" applyProtection="0">
      <alignment vertical="center"/>
    </xf>
    <xf numFmtId="0" fontId="14" fillId="17" borderId="8" applyNumberFormat="0" applyAlignment="0" applyProtection="0">
      <alignment vertical="center"/>
    </xf>
    <xf numFmtId="0" fontId="15" fillId="18"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20" fillId="21" borderId="0" applyNumberFormat="0" applyBorder="0" applyAlignment="0" applyProtection="0">
      <alignment vertical="center"/>
    </xf>
    <xf numFmtId="0" fontId="21" fillId="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1" fillId="36" borderId="0" applyNumberFormat="0" applyBorder="0" applyAlignment="0" applyProtection="0">
      <alignment vertical="center"/>
    </xf>
    <xf numFmtId="0" fontId="21" fillId="37"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1" fillId="40" borderId="0" applyNumberFormat="0" applyBorder="0" applyAlignment="0" applyProtection="0">
      <alignment vertical="center"/>
    </xf>
    <xf numFmtId="0" fontId="21" fillId="41" borderId="0" applyNumberFormat="0" applyBorder="0" applyAlignment="0" applyProtection="0">
      <alignment vertical="center"/>
    </xf>
    <xf numFmtId="0" fontId="22" fillId="42" borderId="0" applyNumberFormat="0" applyBorder="0" applyAlignment="0" applyProtection="0">
      <alignment vertical="center"/>
    </xf>
    <xf numFmtId="0" fontId="22" fillId="43" borderId="0" applyNumberFormat="0" applyBorder="0" applyAlignment="0" applyProtection="0">
      <alignment vertical="center"/>
    </xf>
    <xf numFmtId="0" fontId="21" fillId="44" borderId="0" applyNumberFormat="0" applyBorder="0" applyAlignment="0" applyProtection="0">
      <alignment vertical="center"/>
    </xf>
  </cellStyleXfs>
  <cellXfs count="82">
    <xf numFmtId="0" fontId="0" fillId="0" borderId="0" xfId="0"/>
    <xf numFmtId="0" fontId="0" fillId="2" borderId="1" xfId="0" applyFill="1" applyBorder="1" applyAlignment="1">
      <alignment horizontal="left"/>
    </xf>
    <xf numFmtId="0" fontId="0" fillId="0" borderId="1" xfId="0" applyBorder="1"/>
    <xf numFmtId="0" fontId="0" fillId="2" borderId="1" xfId="0" applyFill="1" applyBorder="1"/>
    <xf numFmtId="0" fontId="1" fillId="0" borderId="0" xfId="0" applyFont="1"/>
    <xf numFmtId="0" fontId="0" fillId="3" borderId="0" xfId="0" applyFill="1"/>
    <xf numFmtId="0" fontId="0" fillId="0" borderId="0" xfId="0" applyFont="1"/>
    <xf numFmtId="0" fontId="0" fillId="4" borderId="0" xfId="0" applyFill="1"/>
    <xf numFmtId="0" fontId="0" fillId="5" borderId="0" xfId="0" applyFill="1"/>
    <xf numFmtId="0" fontId="2" fillId="6" borderId="0" xfId="0" applyFont="1" applyFill="1"/>
    <xf numFmtId="0" fontId="0" fillId="7" borderId="0" xfId="0" applyFill="1"/>
    <xf numFmtId="0" fontId="0" fillId="8" borderId="0" xfId="0" applyFill="1"/>
    <xf numFmtId="0" fontId="0" fillId="9" borderId="0" xfId="0" applyFill="1"/>
    <xf numFmtId="0" fontId="2" fillId="10" borderId="0" xfId="0" applyFont="1" applyFill="1"/>
    <xf numFmtId="0" fontId="0" fillId="11" borderId="0" xfId="0" applyFill="1"/>
    <xf numFmtId="20" fontId="0" fillId="0" borderId="0" xfId="0" applyNumberFormat="1"/>
    <xf numFmtId="0" fontId="0" fillId="12" borderId="0" xfId="0" applyFill="1"/>
    <xf numFmtId="0" fontId="0" fillId="0" borderId="0" xfId="0" applyAlignment="1">
      <alignment wrapText="1"/>
    </xf>
    <xf numFmtId="20" fontId="3" fillId="13" borderId="0" xfId="0" applyNumberFormat="1" applyFont="1" applyFill="1" applyAlignment="1">
      <alignment horizontal="right" vertical="top" wrapText="1"/>
    </xf>
    <xf numFmtId="0" fontId="3" fillId="13" borderId="0" xfId="0" applyFont="1" applyFill="1" applyAlignment="1">
      <alignment vertical="top" wrapText="1"/>
    </xf>
    <xf numFmtId="20" fontId="3" fillId="14" borderId="0" xfId="0" applyNumberFormat="1" applyFont="1" applyFill="1" applyAlignment="1">
      <alignment horizontal="right" vertical="top" wrapText="1"/>
    </xf>
    <xf numFmtId="0" fontId="3" fillId="14" borderId="0" xfId="0" applyFont="1" applyFill="1" applyAlignment="1">
      <alignment vertical="top" wrapText="1"/>
    </xf>
    <xf numFmtId="20" fontId="0" fillId="0" borderId="0" xfId="0" applyNumberFormat="1" applyAlignment="1">
      <alignment wrapText="1"/>
    </xf>
    <xf numFmtId="58" fontId="0" fillId="0" borderId="0" xfId="0" applyNumberFormat="1"/>
    <xf numFmtId="0" fontId="1" fillId="0" borderId="1" xfId="0" applyFont="1" applyBorder="1"/>
    <xf numFmtId="0" fontId="0" fillId="0" borderId="1" xfId="0" applyBorder="1" applyAlignment="1">
      <alignment wrapText="1"/>
    </xf>
    <xf numFmtId="0" fontId="1" fillId="0" borderId="1" xfId="0" applyFont="1" applyBorder="1" applyAlignment="1">
      <alignment wrapText="1"/>
    </xf>
    <xf numFmtId="0" fontId="0" fillId="2" borderId="1" xfId="0" applyFill="1" applyBorder="1" applyAlignment="1">
      <alignment horizontal="left" wrapText="1"/>
    </xf>
    <xf numFmtId="20" fontId="3" fillId="2" borderId="1" xfId="0" applyNumberFormat="1" applyFont="1" applyFill="1" applyBorder="1" applyAlignment="1">
      <alignment horizontal="right" wrapText="1"/>
    </xf>
    <xf numFmtId="0" fontId="3" fillId="2" borderId="2" xfId="0" applyFont="1" applyFill="1" applyBorder="1" applyAlignment="1">
      <alignment horizontal="center" wrapText="1"/>
    </xf>
    <xf numFmtId="0" fontId="3" fillId="2" borderId="2" xfId="0" applyFont="1" applyFill="1" applyBorder="1" applyAlignment="1">
      <alignment horizontal="left" wrapText="1"/>
    </xf>
    <xf numFmtId="0" fontId="3" fillId="2" borderId="1" xfId="0" applyFont="1" applyFill="1" applyBorder="1" applyAlignment="1">
      <alignment horizontal="left" wrapText="1"/>
    </xf>
    <xf numFmtId="0" fontId="3" fillId="2" borderId="3" xfId="0" applyFont="1" applyFill="1" applyBorder="1" applyAlignment="1">
      <alignment horizontal="center" wrapText="1"/>
    </xf>
    <xf numFmtId="0" fontId="3" fillId="2" borderId="3" xfId="0" applyFont="1" applyFill="1" applyBorder="1" applyAlignment="1">
      <alignment horizontal="left" wrapText="1"/>
    </xf>
    <xf numFmtId="20" fontId="3" fillId="14" borderId="1" xfId="0" applyNumberFormat="1" applyFont="1" applyFill="1" applyBorder="1" applyAlignment="1">
      <alignment horizontal="right" vertical="top" wrapText="1"/>
    </xf>
    <xf numFmtId="0" fontId="0" fillId="2" borderId="1" xfId="0" applyFill="1" applyBorder="1" applyAlignment="1">
      <alignment wrapText="1"/>
    </xf>
    <xf numFmtId="20" fontId="3" fillId="2" borderId="1" xfId="0" applyNumberFormat="1" applyFont="1" applyFill="1" applyBorder="1" applyAlignment="1">
      <alignment horizontal="right" vertical="top" wrapText="1"/>
    </xf>
    <xf numFmtId="0" fontId="3" fillId="2" borderId="4" xfId="0" applyFont="1" applyFill="1" applyBorder="1" applyAlignment="1">
      <alignment horizontal="center" wrapText="1"/>
    </xf>
    <xf numFmtId="0" fontId="3" fillId="13" borderId="1" xfId="0" applyFont="1" applyFill="1" applyBorder="1" applyAlignment="1">
      <alignment vertical="top" wrapText="1"/>
    </xf>
    <xf numFmtId="20" fontId="3" fillId="13" borderId="1" xfId="0" applyNumberFormat="1" applyFont="1" applyFill="1" applyBorder="1" applyAlignment="1">
      <alignment horizontal="right" vertical="top" wrapText="1"/>
    </xf>
    <xf numFmtId="0" fontId="3" fillId="2" borderId="1" xfId="0" applyFont="1" applyFill="1" applyBorder="1" applyAlignment="1">
      <alignment vertical="top" wrapText="1"/>
    </xf>
    <xf numFmtId="0" fontId="3" fillId="13" borderId="1" xfId="0" applyFont="1" applyFill="1" applyBorder="1" applyAlignment="1">
      <alignment wrapText="1"/>
    </xf>
    <xf numFmtId="0" fontId="3" fillId="0" borderId="1" xfId="0" applyFont="1" applyBorder="1" applyAlignment="1">
      <alignment horizontal="left" wrapText="1"/>
    </xf>
    <xf numFmtId="20" fontId="3" fillId="0" borderId="2" xfId="0" applyNumberFormat="1" applyFont="1" applyBorder="1" applyAlignment="1">
      <alignment horizontal="left" wrapText="1"/>
    </xf>
    <xf numFmtId="0" fontId="0" fillId="0" borderId="1" xfId="0" applyBorder="1" applyAlignment="1">
      <alignment horizontal="left" wrapText="1"/>
    </xf>
    <xf numFmtId="0" fontId="3" fillId="0" borderId="2" xfId="0" applyFont="1" applyBorder="1" applyAlignment="1">
      <alignment horizontal="center" vertical="top" wrapText="1"/>
    </xf>
    <xf numFmtId="0" fontId="3" fillId="0" borderId="1" xfId="0" applyFont="1" applyBorder="1" applyAlignment="1">
      <alignment vertical="top" wrapText="1"/>
    </xf>
    <xf numFmtId="20" fontId="3" fillId="0" borderId="4" xfId="0" applyNumberFormat="1" applyFont="1" applyBorder="1" applyAlignment="1">
      <alignment horizontal="left" wrapText="1"/>
    </xf>
    <xf numFmtId="0" fontId="3" fillId="0" borderId="4" xfId="0" applyFont="1" applyBorder="1" applyAlignment="1">
      <alignment horizontal="center" vertical="top" wrapText="1"/>
    </xf>
    <xf numFmtId="20" fontId="3" fillId="0" borderId="3" xfId="0" applyNumberFormat="1" applyFont="1" applyBorder="1" applyAlignment="1">
      <alignment horizontal="left" wrapText="1"/>
    </xf>
    <xf numFmtId="0" fontId="3" fillId="0" borderId="3" xfId="0" applyFont="1" applyBorder="1" applyAlignment="1">
      <alignment horizontal="center" vertical="top" wrapText="1"/>
    </xf>
    <xf numFmtId="0" fontId="3" fillId="14" borderId="1" xfId="0" applyFont="1" applyFill="1" applyBorder="1" applyAlignment="1">
      <alignment vertical="top" wrapText="1"/>
    </xf>
    <xf numFmtId="20" fontId="3" fillId="13" borderId="2" xfId="0" applyNumberFormat="1" applyFont="1" applyFill="1" applyBorder="1" applyAlignment="1">
      <alignment horizontal="center" vertical="top" wrapText="1"/>
    </xf>
    <xf numFmtId="0" fontId="0" fillId="0" borderId="1" xfId="0" applyBorder="1" applyAlignment="1">
      <alignment horizontal="center" wrapText="1"/>
    </xf>
    <xf numFmtId="0" fontId="3" fillId="13" borderId="2" xfId="0" applyFont="1" applyFill="1" applyBorder="1" applyAlignment="1">
      <alignment horizontal="center" vertical="top" wrapText="1"/>
    </xf>
    <xf numFmtId="20" fontId="3" fillId="13" borderId="3" xfId="0" applyNumberFormat="1" applyFont="1" applyFill="1" applyBorder="1" applyAlignment="1">
      <alignment horizontal="center" vertical="top" wrapText="1"/>
    </xf>
    <xf numFmtId="0" fontId="3" fillId="13" borderId="3" xfId="0" applyFont="1" applyFill="1" applyBorder="1" applyAlignment="1">
      <alignment horizontal="center" vertical="top" wrapText="1"/>
    </xf>
    <xf numFmtId="0" fontId="3" fillId="13" borderId="2" xfId="0" applyFont="1" applyFill="1" applyBorder="1" applyAlignment="1">
      <alignment horizontal="left" wrapText="1"/>
    </xf>
    <xf numFmtId="20" fontId="3" fillId="14" borderId="2" xfId="0" applyNumberFormat="1" applyFont="1" applyFill="1" applyBorder="1" applyAlignment="1">
      <alignment horizontal="left" wrapText="1"/>
    </xf>
    <xf numFmtId="0" fontId="0" fillId="0" borderId="2" xfId="0" applyBorder="1" applyAlignment="1">
      <alignment horizontal="left" wrapText="1"/>
    </xf>
    <xf numFmtId="0" fontId="3" fillId="14" borderId="2" xfId="0" applyFont="1" applyFill="1" applyBorder="1" applyAlignment="1">
      <alignment horizontal="center" vertical="top" wrapText="1"/>
    </xf>
    <xf numFmtId="0" fontId="3" fillId="13" borderId="3" xfId="0" applyFont="1" applyFill="1" applyBorder="1" applyAlignment="1">
      <alignment horizontal="left" wrapText="1"/>
    </xf>
    <xf numFmtId="20" fontId="3" fillId="14" borderId="3" xfId="0" applyNumberFormat="1" applyFont="1" applyFill="1" applyBorder="1" applyAlignment="1">
      <alignment horizontal="left" wrapText="1"/>
    </xf>
    <xf numFmtId="0" fontId="0" fillId="0" borderId="3" xfId="0" applyBorder="1" applyAlignment="1">
      <alignment horizontal="left" wrapText="1"/>
    </xf>
    <xf numFmtId="0" fontId="3" fillId="14" borderId="3" xfId="0" applyFont="1" applyFill="1" applyBorder="1" applyAlignment="1">
      <alignment horizontal="center" vertical="top" wrapText="1"/>
    </xf>
    <xf numFmtId="0" fontId="3" fillId="14" borderId="2" xfId="0" applyFont="1" applyFill="1" applyBorder="1" applyAlignment="1">
      <alignment horizontal="left" wrapText="1"/>
    </xf>
    <xf numFmtId="0" fontId="3" fillId="14" borderId="3" xfId="0" applyFont="1" applyFill="1" applyBorder="1" applyAlignment="1">
      <alignment horizontal="left" wrapText="1"/>
    </xf>
    <xf numFmtId="20" fontId="3" fillId="13" borderId="2" xfId="0" applyNumberFormat="1" applyFont="1" applyFill="1" applyBorder="1" applyAlignment="1">
      <alignment horizontal="right" wrapText="1"/>
    </xf>
    <xf numFmtId="0" fontId="3" fillId="14" borderId="4" xfId="0" applyFont="1" applyFill="1" applyBorder="1" applyAlignment="1">
      <alignment horizontal="left" wrapText="1"/>
    </xf>
    <xf numFmtId="20" fontId="3" fillId="13" borderId="4" xfId="0" applyNumberFormat="1" applyFont="1" applyFill="1" applyBorder="1" applyAlignment="1">
      <alignment horizontal="right" wrapText="1"/>
    </xf>
    <xf numFmtId="0" fontId="0" fillId="0" borderId="4" xfId="0" applyBorder="1" applyAlignment="1">
      <alignment horizontal="left" wrapText="1"/>
    </xf>
    <xf numFmtId="0" fontId="3" fillId="13" borderId="4" xfId="0" applyFont="1" applyFill="1" applyBorder="1" applyAlignment="1">
      <alignment horizontal="center" vertical="top" wrapText="1"/>
    </xf>
    <xf numFmtId="20" fontId="3" fillId="13" borderId="3" xfId="0" applyNumberFormat="1" applyFont="1" applyFill="1" applyBorder="1" applyAlignment="1">
      <alignment horizontal="right" wrapText="1"/>
    </xf>
    <xf numFmtId="0" fontId="3" fillId="13" borderId="1" xfId="0" applyFont="1" applyFill="1" applyBorder="1" applyAlignment="1">
      <alignment horizontal="left" wrapText="1"/>
    </xf>
    <xf numFmtId="20" fontId="3" fillId="14" borderId="2" xfId="0" applyNumberFormat="1" applyFont="1" applyFill="1" applyBorder="1" applyAlignment="1">
      <alignment horizontal="center" vertical="top" wrapText="1"/>
    </xf>
    <xf numFmtId="0" fontId="0" fillId="0" borderId="2" xfId="0" applyBorder="1" applyAlignment="1">
      <alignment horizontal="center" wrapText="1"/>
    </xf>
    <xf numFmtId="20" fontId="3" fillId="14" borderId="3" xfId="0" applyNumberFormat="1" applyFont="1" applyFill="1" applyBorder="1" applyAlignment="1">
      <alignment horizontal="center" vertical="top" wrapText="1"/>
    </xf>
    <xf numFmtId="0" fontId="0" fillId="0" borderId="3" xfId="0" applyBorder="1" applyAlignment="1">
      <alignment horizontal="center" wrapText="1"/>
    </xf>
    <xf numFmtId="58" fontId="0" fillId="2" borderId="1" xfId="0" applyNumberFormat="1" applyFill="1" applyBorder="1" applyAlignment="1">
      <alignment horizontal="left" wrapText="1"/>
    </xf>
    <xf numFmtId="58" fontId="0" fillId="0" borderId="1" xfId="0" applyNumberFormat="1" applyBorder="1" applyAlignment="1">
      <alignment wrapText="1"/>
    </xf>
    <xf numFmtId="58" fontId="0" fillId="2" borderId="1" xfId="0" applyNumberFormat="1" applyFill="1" applyBorder="1" applyAlignment="1">
      <alignment wrapText="1"/>
    </xf>
    <xf numFmtId="0" fontId="0" fillId="2" borderId="1" xfId="0" applyFill="1" applyBorder="1" applyAlignment="1">
      <alignment horizontal="righ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D94C45"/>
      <color rgb="0053341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eetMetadata" Target="metadata.xml"/><Relationship Id="rId10" Type="http://schemas.openxmlformats.org/officeDocument/2006/relationships/sharedStrings" Target="sharedStrings.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Song Representation (Count)</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Pt>
            <c:idx val="12"/>
            <c:bubble3D val="0"/>
            <c:spPr>
              <a:solidFill>
                <a:schemeClr val="accent1">
                  <a:lumMod val="80000"/>
                  <a:lumOff val="20000"/>
                </a:schemeClr>
              </a:solidFill>
              <a:ln>
                <a:solidFill>
                  <a:schemeClr val="bg1"/>
                </a:solidFill>
              </a:ln>
              <a:effectLst/>
            </c:spPr>
          </c:dPt>
          <c:dLbls>
            <c:delete val="1"/>
          </c:dLbls>
          <c:cat>
            <c:strRef>
              <c:f>Sheet3!$A$2:$A$15</c:f>
              <c:strCache>
                <c:ptCount val="13"/>
                <c:pt idx="0">
                  <c:v>Enter Sandman</c:v>
                </c:pt>
                <c:pt idx="1">
                  <c:v>Sad but True</c:v>
                </c:pt>
                <c:pt idx="2">
                  <c:v>Holier than Thou</c:v>
                </c:pt>
                <c:pt idx="3">
                  <c:v>The Unforgiven</c:v>
                </c:pt>
                <c:pt idx="4">
                  <c:v>Wherever I May Roam</c:v>
                </c:pt>
                <c:pt idx="5">
                  <c:v>Don't Tread on Else Matters</c:v>
                </c:pt>
                <c:pt idx="6">
                  <c:v>Don't Tread on Me</c:v>
                </c:pt>
                <c:pt idx="7">
                  <c:v>Through the Never</c:v>
                </c:pt>
                <c:pt idx="8">
                  <c:v>Nothing Else Matters</c:v>
                </c:pt>
                <c:pt idx="9">
                  <c:v>Of Wolf and Man</c:v>
                </c:pt>
                <c:pt idx="10">
                  <c:v>The God That Failed</c:v>
                </c:pt>
                <c:pt idx="11">
                  <c:v>My Friend of Misery</c:v>
                </c:pt>
                <c:pt idx="12">
                  <c:v>The Struggle Within</c:v>
                </c:pt>
              </c:strCache>
            </c:strRef>
          </c:cat>
          <c:val>
            <c:numRef>
              <c:f>Sheet3!$B$2:$B$15</c:f>
              <c:numCache>
                <c:formatCode>General</c:formatCode>
                <c:ptCount val="13"/>
                <c:pt idx="0">
                  <c:v>6</c:v>
                </c:pt>
                <c:pt idx="1">
                  <c:v>7</c:v>
                </c:pt>
                <c:pt idx="2">
                  <c:v>5</c:v>
                </c:pt>
                <c:pt idx="3">
                  <c:v>7</c:v>
                </c:pt>
                <c:pt idx="4">
                  <c:v>4</c:v>
                </c:pt>
                <c:pt idx="5">
                  <c:v>1</c:v>
                </c:pt>
                <c:pt idx="6">
                  <c:v>2</c:v>
                </c:pt>
                <c:pt idx="7">
                  <c:v>2</c:v>
                </c:pt>
                <c:pt idx="8">
                  <c:v>12</c:v>
                </c:pt>
                <c:pt idx="9">
                  <c:v>1</c:v>
                </c:pt>
                <c:pt idx="10">
                  <c:v>2</c:v>
                </c:pt>
                <c:pt idx="11">
                  <c:v>3</c:v>
                </c:pt>
                <c:pt idx="12">
                  <c:v>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Song Representation (Time)</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Pt>
            <c:idx val="12"/>
            <c:bubble3D val="0"/>
            <c:spPr>
              <a:solidFill>
                <a:schemeClr val="accent1">
                  <a:lumMod val="80000"/>
                  <a:lumOff val="20000"/>
                </a:schemeClr>
              </a:solidFill>
              <a:ln>
                <a:solidFill>
                  <a:schemeClr val="bg1"/>
                </a:solidFill>
              </a:ln>
              <a:effectLst/>
            </c:spPr>
          </c:dPt>
          <c:dLbls>
            <c:delete val="1"/>
          </c:dLbls>
          <c:cat>
            <c:strRef>
              <c:f>Sheet3!$A$2:$A$15</c:f>
              <c:strCache>
                <c:ptCount val="13"/>
                <c:pt idx="0">
                  <c:v>Enter Sandman</c:v>
                </c:pt>
                <c:pt idx="1">
                  <c:v>Sad but True</c:v>
                </c:pt>
                <c:pt idx="2">
                  <c:v>Holier than Thou</c:v>
                </c:pt>
                <c:pt idx="3">
                  <c:v>The Unforgiven</c:v>
                </c:pt>
                <c:pt idx="4">
                  <c:v>Wherever I May Roam</c:v>
                </c:pt>
                <c:pt idx="5">
                  <c:v>Don't Tread on Else Matters</c:v>
                </c:pt>
                <c:pt idx="6">
                  <c:v>Don't Tread on Me</c:v>
                </c:pt>
                <c:pt idx="7">
                  <c:v>Through the Never</c:v>
                </c:pt>
                <c:pt idx="8">
                  <c:v>Nothing Else Matters</c:v>
                </c:pt>
                <c:pt idx="9">
                  <c:v>Of Wolf and Man</c:v>
                </c:pt>
                <c:pt idx="10">
                  <c:v>The God That Failed</c:v>
                </c:pt>
                <c:pt idx="11">
                  <c:v>My Friend of Misery</c:v>
                </c:pt>
                <c:pt idx="12">
                  <c:v>The Struggle Within</c:v>
                </c:pt>
              </c:strCache>
            </c:strRef>
          </c:cat>
          <c:val>
            <c:numRef>
              <c:f>Sheet3!$C$2:$C$15</c:f>
              <c:numCache>
                <c:formatCode>General</c:formatCode>
                <c:ptCount val="13"/>
                <c:pt idx="0">
                  <c:v>1.25138888888889</c:v>
                </c:pt>
                <c:pt idx="1">
                  <c:v>1.33263888888889</c:v>
                </c:pt>
                <c:pt idx="2">
                  <c:v>0.78263888888889</c:v>
                </c:pt>
                <c:pt idx="3">
                  <c:v>1.38888888888889</c:v>
                </c:pt>
                <c:pt idx="4">
                  <c:v>0.686111111111111</c:v>
                </c:pt>
                <c:pt idx="5">
                  <c:v>0.245833333333333</c:v>
                </c:pt>
                <c:pt idx="6">
                  <c:v>0.328472222222222</c:v>
                </c:pt>
                <c:pt idx="7">
                  <c:v>0.300694444444445</c:v>
                </c:pt>
                <c:pt idx="8">
                  <c:v>2.65833333333333</c:v>
                </c:pt>
                <c:pt idx="9">
                  <c:v>0.141666666666667</c:v>
                </c:pt>
                <c:pt idx="10">
                  <c:v>0.333333333333333</c:v>
                </c:pt>
                <c:pt idx="11">
                  <c:v>0.613194444444445</c:v>
                </c:pt>
                <c:pt idx="12">
                  <c:v>0.166666666666667</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Time Distribution of Songs on </a:t>
            </a:r>
            <a:r>
              <a:rPr lang="en-US" i="1"/>
              <a:t>Metallica </a:t>
            </a:r>
            <a:r>
              <a:rPr lang="en-US"/>
              <a:t>(1991)</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Lbls>
            <c:delete val="1"/>
          </c:dLbls>
          <c:cat>
            <c:strRef>
              <c:f>'duration and representation'!$G$21:$G$32</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representation'!$K$21:$K$32</c:f>
              <c:numCache>
                <c:formatCode>General</c:formatCode>
                <c:ptCount val="12"/>
                <c:pt idx="0">
                  <c:v>331</c:v>
                </c:pt>
                <c:pt idx="1">
                  <c:v>324</c:v>
                </c:pt>
                <c:pt idx="2">
                  <c:v>227</c:v>
                </c:pt>
                <c:pt idx="3">
                  <c:v>387</c:v>
                </c:pt>
                <c:pt idx="4">
                  <c:v>404</c:v>
                </c:pt>
                <c:pt idx="5">
                  <c:v>240</c:v>
                </c:pt>
                <c:pt idx="6">
                  <c:v>244</c:v>
                </c:pt>
                <c:pt idx="7">
                  <c:v>388</c:v>
                </c:pt>
                <c:pt idx="8">
                  <c:v>256</c:v>
                </c:pt>
                <c:pt idx="9">
                  <c:v>308</c:v>
                </c:pt>
                <c:pt idx="10">
                  <c:v>409</c:v>
                </c:pt>
                <c:pt idx="11">
                  <c:v>233</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Time Distribution of Songs on </a:t>
            </a:r>
            <a:r>
              <a:rPr lang="en-US" i="1"/>
              <a:t>The Metallica Blacklist</a:t>
            </a:r>
            <a:r>
              <a:rPr lang="en-US"/>
              <a:t> (2021)</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Pt>
            <c:idx val="3"/>
            <c:bubble3D val="0"/>
            <c:spPr>
              <a:solidFill>
                <a:schemeClr val="accent4"/>
              </a:solidFill>
              <a:ln>
                <a:solidFill>
                  <a:schemeClr val="bg1"/>
                </a:solidFill>
              </a:ln>
              <a:effectLst/>
            </c:spPr>
          </c:dPt>
          <c:dPt>
            <c:idx val="4"/>
            <c:bubble3D val="0"/>
            <c:spPr>
              <a:solidFill>
                <a:schemeClr val="accent5"/>
              </a:solidFill>
              <a:ln>
                <a:solidFill>
                  <a:schemeClr val="bg1"/>
                </a:solidFill>
              </a:ln>
              <a:effectLst/>
            </c:spPr>
          </c:dPt>
          <c:dPt>
            <c:idx val="5"/>
            <c:bubble3D val="0"/>
            <c:spPr>
              <a:solidFill>
                <a:schemeClr val="accent6"/>
              </a:solidFill>
              <a:ln>
                <a:solidFill>
                  <a:schemeClr val="bg1"/>
                </a:solidFill>
              </a:ln>
              <a:effectLst/>
            </c:spPr>
          </c:dPt>
          <c:dPt>
            <c:idx val="6"/>
            <c:bubble3D val="0"/>
            <c:spPr>
              <a:solidFill>
                <a:schemeClr val="accent1">
                  <a:lumMod val="60000"/>
                </a:schemeClr>
              </a:solidFill>
              <a:ln>
                <a:solidFill>
                  <a:schemeClr val="bg1"/>
                </a:solidFill>
              </a:ln>
              <a:effectLst/>
            </c:spPr>
          </c:dPt>
          <c:dPt>
            <c:idx val="7"/>
            <c:bubble3D val="0"/>
            <c:spPr>
              <a:solidFill>
                <a:schemeClr val="accent2">
                  <a:lumMod val="60000"/>
                </a:schemeClr>
              </a:solidFill>
              <a:ln>
                <a:solidFill>
                  <a:schemeClr val="bg1"/>
                </a:solidFill>
              </a:ln>
              <a:effectLst/>
            </c:spPr>
          </c:dPt>
          <c:dPt>
            <c:idx val="8"/>
            <c:bubble3D val="0"/>
            <c:spPr>
              <a:solidFill>
                <a:schemeClr val="accent3">
                  <a:lumMod val="60000"/>
                </a:schemeClr>
              </a:solidFill>
              <a:ln>
                <a:solidFill>
                  <a:schemeClr val="bg1"/>
                </a:solidFill>
              </a:ln>
              <a:effectLst/>
            </c:spPr>
          </c:dPt>
          <c:dPt>
            <c:idx val="9"/>
            <c:bubble3D val="0"/>
            <c:spPr>
              <a:solidFill>
                <a:schemeClr val="accent4">
                  <a:lumMod val="60000"/>
                </a:schemeClr>
              </a:solidFill>
              <a:ln>
                <a:solidFill>
                  <a:schemeClr val="bg1"/>
                </a:solidFill>
              </a:ln>
              <a:effectLst/>
            </c:spPr>
          </c:dPt>
          <c:dPt>
            <c:idx val="10"/>
            <c:bubble3D val="0"/>
            <c:spPr>
              <a:solidFill>
                <a:schemeClr val="accent5">
                  <a:lumMod val="60000"/>
                </a:schemeClr>
              </a:solidFill>
              <a:ln>
                <a:solidFill>
                  <a:schemeClr val="bg1"/>
                </a:solidFill>
              </a:ln>
              <a:effectLst/>
            </c:spPr>
          </c:dPt>
          <c:dPt>
            <c:idx val="11"/>
            <c:bubble3D val="0"/>
            <c:spPr>
              <a:solidFill>
                <a:schemeClr val="accent6">
                  <a:lumMod val="60000"/>
                </a:schemeClr>
              </a:solidFill>
              <a:ln>
                <a:solidFill>
                  <a:schemeClr val="bg1"/>
                </a:solidFill>
              </a:ln>
              <a:effectLst/>
            </c:spPr>
          </c:dPt>
          <c:dLbls>
            <c:delete val="1"/>
          </c:dLbls>
          <c:cat>
            <c:strRef>
              <c:f>('duration and representation'!$G$2:$G$6,'duration and representation'!$G$8:$G$14)</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representation'!$I$2:$I$6,'duration and representation'!$I$8:$I$14)</c:f>
              <c:numCache>
                <c:formatCode>General</c:formatCode>
                <c:ptCount val="12"/>
                <c:pt idx="0">
                  <c:v>1802</c:v>
                </c:pt>
                <c:pt idx="1">
                  <c:v>1919</c:v>
                </c:pt>
                <c:pt idx="2">
                  <c:v>1127</c:v>
                </c:pt>
                <c:pt idx="3">
                  <c:v>2000</c:v>
                </c:pt>
                <c:pt idx="4">
                  <c:v>988</c:v>
                </c:pt>
                <c:pt idx="5">
                  <c:v>827</c:v>
                </c:pt>
                <c:pt idx="6">
                  <c:v>433</c:v>
                </c:pt>
                <c:pt idx="7">
                  <c:v>4182</c:v>
                </c:pt>
                <c:pt idx="8">
                  <c:v>204</c:v>
                </c:pt>
                <c:pt idx="9">
                  <c:v>480</c:v>
                </c:pt>
                <c:pt idx="10">
                  <c:v>883</c:v>
                </c:pt>
                <c:pt idx="11">
                  <c:v>240</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Representation of Songs on </a:t>
            </a:r>
            <a:r>
              <a:rPr lang="en-US" i="1"/>
              <a:t>Metallica </a:t>
            </a:r>
            <a:r>
              <a:rPr lang="en-US"/>
              <a:t>(1991) vs. </a:t>
            </a:r>
            <a:r>
              <a:rPr lang="en-US" i="1"/>
              <a:t>The Metallica Blackbox</a:t>
            </a:r>
            <a:r>
              <a:rPr lang="en-US"/>
              <a:t> (2021)</a:t>
            </a:r>
            <a:endParaRPr lang="en-US"/>
          </a:p>
        </c:rich>
      </c:tx>
      <c:layout/>
      <c:overlay val="0"/>
      <c:spPr>
        <a:noFill/>
        <a:ln>
          <a:noFill/>
        </a:ln>
        <a:effectLst/>
      </c:spPr>
    </c:title>
    <c:autoTitleDeleted val="0"/>
    <c:plotArea>
      <c:layout>
        <c:manualLayout>
          <c:layoutTarget val="inner"/>
          <c:xMode val="edge"/>
          <c:yMode val="edge"/>
          <c:x val="0.255418842549539"/>
          <c:y val="0.163706739526412"/>
          <c:w val="0.494169826167823"/>
          <c:h val="0.786429872495446"/>
        </c:manualLayout>
      </c:layout>
      <c:radarChart>
        <c:radarStyle val="marker"/>
        <c:varyColors val="0"/>
        <c:ser>
          <c:idx val="0"/>
          <c:order val="0"/>
          <c:tx>
            <c:strRef>
              <c:f>'duration and representation'!$H$53</c:f>
              <c:strCache>
                <c:ptCount val="1"/>
                <c:pt idx="0">
                  <c:v>% Total (1991)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'duration and representation'!$G$54:$G$65</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representation'!$H$54:$H$65</c:f>
              <c:numCache>
                <c:formatCode>General</c:formatCode>
                <c:ptCount val="12"/>
                <c:pt idx="0">
                  <c:v>0.0882431351639563</c:v>
                </c:pt>
                <c:pt idx="1">
                  <c:v>0.086376966142362</c:v>
                </c:pt>
                <c:pt idx="2">
                  <c:v>0.0605171954145561</c:v>
                </c:pt>
                <c:pt idx="3">
                  <c:v>0.10317248733671</c:v>
                </c:pt>
                <c:pt idx="4">
                  <c:v>0.107704612103439</c:v>
                </c:pt>
                <c:pt idx="5">
                  <c:v>0.0639829378832311</c:v>
                </c:pt>
                <c:pt idx="6">
                  <c:v>0.065049320181285</c:v>
                </c:pt>
                <c:pt idx="7">
                  <c:v>0.103439082911224</c:v>
                </c:pt>
                <c:pt idx="8">
                  <c:v>0.0682484670754465</c:v>
                </c:pt>
                <c:pt idx="9">
                  <c:v>0.0821114369501466</c:v>
                </c:pt>
                <c:pt idx="10">
                  <c:v>0.109037589976006</c:v>
                </c:pt>
                <c:pt idx="11">
                  <c:v>0.0621167688616369</c:v>
                </c:pt>
              </c:numCache>
            </c:numRef>
          </c:val>
        </c:ser>
        <c:ser>
          <c:idx val="1"/>
          <c:order val="1"/>
          <c:tx>
            <c:strRef>
              <c:f>'duration and representation'!$I$53</c:f>
              <c:strCache>
                <c:ptCount val="1"/>
                <c:pt idx="0">
                  <c:v>% Total (2021)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elete val="1"/>
          </c:dLbls>
          <c:cat>
            <c:strRef>
              <c:f>'duration and representation'!$G$54:$G$65</c:f>
              <c:strCache>
                <c:ptCount val="12"/>
                <c:pt idx="0">
                  <c:v>Enter Sandman</c:v>
                </c:pt>
                <c:pt idx="1">
                  <c:v>Sad but True</c:v>
                </c:pt>
                <c:pt idx="2">
                  <c:v>Holier than Thou</c:v>
                </c:pt>
                <c:pt idx="3">
                  <c:v>The Unforgiven</c:v>
                </c:pt>
                <c:pt idx="4">
                  <c:v>Wherever I May Roam</c:v>
                </c:pt>
                <c:pt idx="5">
                  <c:v>Don't Tread On Me</c:v>
                </c:pt>
                <c:pt idx="6">
                  <c:v>Through the Never</c:v>
                </c:pt>
                <c:pt idx="7">
                  <c:v>Nothing Else Matters</c:v>
                </c:pt>
                <c:pt idx="8">
                  <c:v>Of Wolf and Man</c:v>
                </c:pt>
                <c:pt idx="9">
                  <c:v>The God that Failed</c:v>
                </c:pt>
                <c:pt idx="10">
                  <c:v>My Friend of Misery</c:v>
                </c:pt>
                <c:pt idx="11">
                  <c:v>The Struggle Within</c:v>
                </c:pt>
              </c:strCache>
            </c:strRef>
          </c:cat>
          <c:val>
            <c:numRef>
              <c:f>'duration and representation'!$I$54:$I$65</c:f>
              <c:numCache>
                <c:formatCode>General</c:formatCode>
                <c:ptCount val="12"/>
                <c:pt idx="0">
                  <c:v>0.11945641365595</c:v>
                </c:pt>
                <c:pt idx="1">
                  <c:v>0.127212462711303</c:v>
                </c:pt>
                <c:pt idx="2">
                  <c:v>0.0747099767981439</c:v>
                </c:pt>
                <c:pt idx="3">
                  <c:v>0.132582035134239</c:v>
                </c:pt>
                <c:pt idx="4">
                  <c:v>0.0654955253563142</c:v>
                </c:pt>
                <c:pt idx="5">
                  <c:v>0.054822671528008</c:v>
                </c:pt>
                <c:pt idx="6">
                  <c:v>0.0287040106065628</c:v>
                </c:pt>
                <c:pt idx="7">
                  <c:v>0.277229035465694</c:v>
                </c:pt>
                <c:pt idx="8">
                  <c:v>0.0135233675836924</c:v>
                </c:pt>
                <c:pt idx="9">
                  <c:v>0.0318196884322174</c:v>
                </c:pt>
                <c:pt idx="10">
                  <c:v>0.0585349685117667</c:v>
                </c:pt>
                <c:pt idx="11">
                  <c:v>0.0159098442161087</c:v>
                </c:pt>
              </c:numCache>
            </c:numRef>
          </c:val>
        </c:ser>
        <c:dLbls>
          <c:showLegendKey val="0"/>
          <c:showVal val="0"/>
          <c:showCatName val="0"/>
          <c:showSerName val="0"/>
          <c:showPercent val="0"/>
          <c:showBubbleSize val="0"/>
        </c:dLbls>
        <c:axId val="666408616"/>
        <c:axId val="319633072"/>
      </c:radarChart>
      <c:catAx>
        <c:axId val="666408616"/>
        <c:scaling>
          <c:orientation val="minMax"/>
        </c:scaling>
        <c:delete val="0"/>
        <c:axPos val="b"/>
        <c:majorGridlines>
          <c:spPr>
            <a:ln w="9525" cap="flat" cmpd="sng" algn="ctr">
              <a:solidFill>
                <a:schemeClr val="lt1">
                  <a:lumMod val="90200"/>
                </a:schemeClr>
              </a:solidFill>
              <a:round/>
            </a:ln>
            <a:effectLst/>
          </c:spPr>
        </c:majorGridlines>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19633072"/>
        <c:crosses val="autoZero"/>
        <c:auto val="1"/>
        <c:lblAlgn val="ctr"/>
        <c:lblOffset val="100"/>
        <c:noMultiLvlLbl val="0"/>
      </c:catAx>
      <c:valAx>
        <c:axId val="319633072"/>
        <c:scaling>
          <c:orientation val="minMax"/>
        </c:scaling>
        <c:delete val="0"/>
        <c:axPos val="l"/>
        <c:majorGridlines>
          <c:spPr>
            <a:ln w="9525" cap="flat" cmpd="sng" algn="ctr">
              <a:solidFill>
                <a:schemeClr val="lt1">
                  <a:lumMod val="902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666408616"/>
        <c:crosses val="autoZero"/>
        <c:crossBetween val="between"/>
      </c:valAx>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1" i="0" u="none" strike="noStrike" kern="1200" baseline="0">
                <a:solidFill>
                  <a:schemeClr val="tx1">
                    <a:lumMod val="75000"/>
                    <a:lumOff val="25000"/>
                  </a:schemeClr>
                </a:solidFill>
                <a:latin typeface="+mn-lt"/>
                <a:ea typeface="+mn-ea"/>
                <a:cs typeface="+mn-cs"/>
              </a:defRPr>
            </a:pPr>
            <a:r>
              <a:rPr lang="en-US"/>
              <a:t>Vocal Gender</a:t>
            </a:r>
            <a:endParaRPr lang="en-US"/>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solidFill>
                  <a:schemeClr val="bg1"/>
                </a:solidFill>
              </a:ln>
              <a:effectLst/>
            </c:spPr>
          </c:dPt>
          <c:dPt>
            <c:idx val="1"/>
            <c:bubble3D val="0"/>
            <c:spPr>
              <a:solidFill>
                <a:schemeClr val="accent2"/>
              </a:solidFill>
              <a:ln>
                <a:solidFill>
                  <a:schemeClr val="bg1"/>
                </a:solidFill>
              </a:ln>
              <a:effectLst/>
            </c:spPr>
          </c:dPt>
          <c:dPt>
            <c:idx val="2"/>
            <c:bubble3D val="0"/>
            <c:spPr>
              <a:solidFill>
                <a:schemeClr val="accent3"/>
              </a:solidFill>
              <a:ln>
                <a:solidFill>
                  <a:schemeClr val="bg1"/>
                </a:solidFill>
              </a:ln>
              <a:effectLst/>
            </c:spPr>
          </c:dPt>
          <c:dLbls>
            <c:delete val="1"/>
          </c:dLbls>
          <c:cat>
            <c:strRef>
              <c:f>demographics!$D$9:$D$11</c:f>
              <c:strCache>
                <c:ptCount val="3"/>
                <c:pt idx="0">
                  <c:v>Male</c:v>
                </c:pt>
                <c:pt idx="1">
                  <c:v>Female</c:v>
                </c:pt>
                <c:pt idx="2">
                  <c:v>None (instrumental)</c:v>
                </c:pt>
              </c:strCache>
            </c:strRef>
          </c:cat>
          <c:val>
            <c:numRef>
              <c:f>demographics!$E$9:$E$11</c:f>
              <c:numCache>
                <c:formatCode>General</c:formatCode>
                <c:ptCount val="3"/>
                <c:pt idx="0">
                  <c:v>38</c:v>
                </c:pt>
                <c:pt idx="1">
                  <c:v>15</c:v>
                </c:pt>
                <c:pt idx="2">
                  <c:v>2</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t"/>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r>
              <a:rPr lang="en-US"/>
              <a:t>Latest Metallica Album Released When Artist Started Their Career</a:t>
            </a:r>
            <a:endParaRPr lang="en-US"/>
          </a:p>
        </c:rich>
      </c:tx>
      <c:layout/>
      <c:overlay val="0"/>
      <c:spPr>
        <a:noFill/>
        <a:ln>
          <a:noFill/>
        </a:ln>
        <a:effectLst/>
      </c:spPr>
    </c:title>
    <c:autoTitleDeleted val="0"/>
    <c:plotArea>
      <c:layout/>
      <c:barChart>
        <c:barDir val="col"/>
        <c:grouping val="clustered"/>
        <c:varyColors val="0"/>
        <c:ser>
          <c:idx val="0"/>
          <c:order val="0"/>
          <c:tx>
            <c:strRef>
              <c:f>generation!$D$6</c:f>
              <c:strCache>
                <c:ptCount val="1"/>
                <c:pt idx="0">
                  <c:v>Pre-Metallica</c:v>
                </c:pt>
              </c:strCache>
            </c:strRef>
          </c:tx>
          <c:spPr>
            <a:solidFill>
              <a:schemeClr val="tx1">
                <a:lumMod val="50000"/>
                <a:lumOff val="50000"/>
              </a:schemeClr>
            </a:solidFill>
            <a:ln>
              <a:noFill/>
            </a:ln>
            <a:effectLst/>
          </c:spPr>
          <c:invertIfNegative val="0"/>
          <c:dLbls>
            <c:delete val="1"/>
          </c:dLbls>
          <c:val>
            <c:numRef>
              <c:f>generation!$E$6</c:f>
              <c:numCache>
                <c:formatCode>General</c:formatCode>
                <c:ptCount val="1"/>
                <c:pt idx="0">
                  <c:v>10</c:v>
                </c:pt>
              </c:numCache>
            </c:numRef>
          </c:val>
        </c:ser>
        <c:ser>
          <c:idx val="1"/>
          <c:order val="1"/>
          <c:tx>
            <c:strRef>
              <c:f>generation!$D$7</c:f>
              <c:strCache>
                <c:ptCount val="1"/>
                <c:pt idx="0">
                  <c:v>Ride the Lightning (1984)</c:v>
                </c:pt>
              </c:strCache>
            </c:strRef>
          </c:tx>
          <c:spPr>
            <a:solidFill>
              <a:srgbClr val="0070C0"/>
            </a:solidFill>
            <a:ln>
              <a:noFill/>
            </a:ln>
            <a:effectLst/>
          </c:spPr>
          <c:invertIfNegative val="0"/>
          <c:dLbls>
            <c:delete val="1"/>
          </c:dLbls>
          <c:val>
            <c:numRef>
              <c:f>generation!$E$7</c:f>
              <c:numCache>
                <c:formatCode>General</c:formatCode>
                <c:ptCount val="1"/>
                <c:pt idx="0">
                  <c:v>2</c:v>
                </c:pt>
              </c:numCache>
            </c:numRef>
          </c:val>
        </c:ser>
        <c:ser>
          <c:idx val="2"/>
          <c:order val="2"/>
          <c:tx>
            <c:strRef>
              <c:f>generation!$D$8</c:f>
              <c:strCache>
                <c:ptCount val="1"/>
                <c:pt idx="0">
                  <c:v>…And Justice For All (1988)</c:v>
                </c:pt>
              </c:strCache>
            </c:strRef>
          </c:tx>
          <c:spPr>
            <a:solidFill>
              <a:schemeClr val="accent6">
                <a:lumMod val="40000"/>
                <a:lumOff val="60000"/>
              </a:schemeClr>
            </a:solidFill>
            <a:ln>
              <a:noFill/>
            </a:ln>
            <a:effectLst/>
          </c:spPr>
          <c:invertIfNegative val="0"/>
          <c:dLbls>
            <c:delete val="1"/>
          </c:dLbls>
          <c:val>
            <c:numRef>
              <c:f>generation!$E$8</c:f>
              <c:numCache>
                <c:formatCode>General</c:formatCode>
                <c:ptCount val="1"/>
                <c:pt idx="0">
                  <c:v>1</c:v>
                </c:pt>
              </c:numCache>
            </c:numRef>
          </c:val>
        </c:ser>
        <c:ser>
          <c:idx val="3"/>
          <c:order val="3"/>
          <c:tx>
            <c:strRef>
              <c:f>generation!$D$9</c:f>
              <c:strCache>
                <c:ptCount val="1"/>
                <c:pt idx="0">
                  <c:v>Metallica (1991)</c:v>
                </c:pt>
              </c:strCache>
            </c:strRef>
          </c:tx>
          <c:spPr>
            <a:solidFill>
              <a:schemeClr val="tx1">
                <a:lumMod val="95000"/>
                <a:lumOff val="5000"/>
              </a:schemeClr>
            </a:solidFill>
            <a:ln>
              <a:noFill/>
            </a:ln>
            <a:effectLst/>
          </c:spPr>
          <c:invertIfNegative val="0"/>
          <c:dLbls>
            <c:delete val="1"/>
          </c:dLbls>
          <c:val>
            <c:numRef>
              <c:f>generation!$E$9</c:f>
              <c:numCache>
                <c:formatCode>General</c:formatCode>
                <c:ptCount val="1"/>
                <c:pt idx="0">
                  <c:v>7</c:v>
                </c:pt>
              </c:numCache>
            </c:numRef>
          </c:val>
        </c:ser>
        <c:ser>
          <c:idx val="4"/>
          <c:order val="4"/>
          <c:tx>
            <c:strRef>
              <c:f>generation!$D$10</c:f>
              <c:strCache>
                <c:ptCount val="1"/>
                <c:pt idx="0">
                  <c:v>Load (1996)</c:v>
                </c:pt>
              </c:strCache>
            </c:strRef>
          </c:tx>
          <c:spPr>
            <a:solidFill>
              <a:srgbClr val="C00000"/>
            </a:solidFill>
            <a:ln>
              <a:noFill/>
            </a:ln>
            <a:effectLst/>
          </c:spPr>
          <c:invertIfNegative val="0"/>
          <c:dLbls>
            <c:delete val="1"/>
          </c:dLbls>
          <c:val>
            <c:numRef>
              <c:f>generation!$E$10</c:f>
              <c:numCache>
                <c:formatCode>General</c:formatCode>
                <c:ptCount val="1"/>
                <c:pt idx="0">
                  <c:v>1</c:v>
                </c:pt>
              </c:numCache>
            </c:numRef>
          </c:val>
        </c:ser>
        <c:ser>
          <c:idx val="5"/>
          <c:order val="5"/>
          <c:tx>
            <c:strRef>
              <c:f>generation!$D$11</c:f>
              <c:strCache>
                <c:ptCount val="1"/>
                <c:pt idx="0">
                  <c:v>Reload (1997)</c:v>
                </c:pt>
              </c:strCache>
            </c:strRef>
          </c:tx>
          <c:spPr>
            <a:solidFill>
              <a:schemeClr val="accent2"/>
            </a:solidFill>
            <a:ln>
              <a:noFill/>
            </a:ln>
            <a:effectLst/>
          </c:spPr>
          <c:invertIfNegative val="0"/>
          <c:dLbls>
            <c:delete val="1"/>
          </c:dLbls>
          <c:val>
            <c:numRef>
              <c:f>generation!$E$11</c:f>
              <c:numCache>
                <c:formatCode>General</c:formatCode>
                <c:ptCount val="1"/>
                <c:pt idx="0">
                  <c:v>12</c:v>
                </c:pt>
              </c:numCache>
            </c:numRef>
          </c:val>
        </c:ser>
        <c:ser>
          <c:idx val="6"/>
          <c:order val="6"/>
          <c:tx>
            <c:strRef>
              <c:f>generation!$D$12</c:f>
              <c:strCache>
                <c:ptCount val="1"/>
                <c:pt idx="0">
                  <c:v>St. Anger (2003)</c:v>
                </c:pt>
              </c:strCache>
            </c:strRef>
          </c:tx>
          <c:spPr>
            <a:solidFill>
              <a:srgbClr val="FF0000"/>
            </a:solidFill>
            <a:ln>
              <a:noFill/>
            </a:ln>
            <a:effectLst/>
          </c:spPr>
          <c:invertIfNegative val="0"/>
          <c:dLbls>
            <c:delete val="1"/>
          </c:dLbls>
          <c:val>
            <c:numRef>
              <c:f>generation!$E$12</c:f>
              <c:numCache>
                <c:formatCode>General</c:formatCode>
                <c:ptCount val="1"/>
                <c:pt idx="0">
                  <c:v>12</c:v>
                </c:pt>
              </c:numCache>
            </c:numRef>
          </c:val>
        </c:ser>
        <c:ser>
          <c:idx val="7"/>
          <c:order val="7"/>
          <c:tx>
            <c:strRef>
              <c:f>generation!$D$13</c:f>
              <c:strCache>
                <c:ptCount val="1"/>
                <c:pt idx="0">
                  <c:v>Death Magnetic (2009)</c:v>
                </c:pt>
              </c:strCache>
            </c:strRef>
          </c:tx>
          <c:spPr>
            <a:solidFill>
              <a:schemeClr val="accent2">
                <a:lumMod val="50000"/>
              </a:schemeClr>
            </a:solidFill>
            <a:ln>
              <a:noFill/>
            </a:ln>
            <a:effectLst/>
          </c:spPr>
          <c:invertIfNegative val="0"/>
          <c:dLbls>
            <c:delete val="1"/>
          </c:dLbls>
          <c:val>
            <c:numRef>
              <c:f>generation!$E$13</c:f>
              <c:numCache>
                <c:formatCode>General</c:formatCode>
                <c:ptCount val="1"/>
                <c:pt idx="0">
                  <c:v>17</c:v>
                </c:pt>
              </c:numCache>
            </c:numRef>
          </c:val>
        </c:ser>
        <c:ser>
          <c:idx val="8"/>
          <c:order val="8"/>
          <c:tx>
            <c:strRef>
              <c:f>generation!$D$14</c:f>
              <c:strCache>
                <c:ptCount val="1"/>
                <c:pt idx="0">
                  <c:v>Hardwired… To Self Destruct (2016)</c:v>
                </c:pt>
              </c:strCache>
            </c:strRef>
          </c:tx>
          <c:spPr>
            <a:solidFill>
              <a:schemeClr val="accent2">
                <a:lumMod val="60000"/>
                <a:lumOff val="40000"/>
              </a:schemeClr>
            </a:solidFill>
            <a:ln>
              <a:noFill/>
            </a:ln>
            <a:effectLst/>
          </c:spPr>
          <c:invertIfNegative val="0"/>
          <c:dLbls>
            <c:delete val="1"/>
          </c:dLbls>
          <c:val>
            <c:numRef>
              <c:f>generation!$E$14</c:f>
              <c:numCache>
                <c:formatCode>General</c:formatCode>
                <c:ptCount val="1"/>
                <c:pt idx="0">
                  <c:v>4</c:v>
                </c:pt>
              </c:numCache>
            </c:numRef>
          </c:val>
        </c:ser>
        <c:dLbls>
          <c:showLegendKey val="0"/>
          <c:showVal val="0"/>
          <c:showCatName val="0"/>
          <c:showSerName val="0"/>
          <c:showPercent val="0"/>
          <c:showBubbleSize val="0"/>
        </c:dLbls>
        <c:gapWidth val="219"/>
        <c:overlap val="-27"/>
        <c:axId val="827709264"/>
        <c:axId val="827709744"/>
      </c:barChart>
      <c:catAx>
        <c:axId val="827709264"/>
        <c:scaling>
          <c:orientation val="minMax"/>
        </c:scaling>
        <c:delete val="1"/>
        <c:axPos val="b"/>
        <c:numFmt formatCode="General"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27709744"/>
        <c:crosses val="autoZero"/>
        <c:auto val="1"/>
        <c:lblAlgn val="ctr"/>
        <c:lblOffset val="100"/>
        <c:noMultiLvlLbl val="0"/>
      </c:catAx>
      <c:valAx>
        <c:axId val="827709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82770926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1027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0">
      <cs:styleClr val="auto"/>
    </cs:fillRef>
    <cs:effectRef idx="0"/>
    <cs:fontRef idx="minor">
      <a:schemeClr val="dk1"/>
    </cs:fontRef>
    <cs:spPr>
      <a:ln w="28575" cap="rnd">
        <a:solidFill>
          <a:schemeClr val="phClr"/>
        </a:solidFill>
        <a:round/>
      </a:ln>
      <a:effectLst/>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1008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10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000" kern="1200"/>
    <cs:bodyPr rot="0" spcFirstLastPara="1" vertOverflow="clip" horzOverflow="clip" vert="horz" wrap="square" lIns="36576" tIns="18288" rIns="36576" bIns="18288" anchor="ctr" anchorCtr="1">
      <a:spAutoFit/>
    </cs:bodyPr>
  </cs:dataLabelCallout>
  <cs:dataPoint>
    <cs:lnRef idx="0">
      <cs:styleClr val="auto"/>
    </cs:lnRef>
    <cs:fillRef idx="1">
      <cs:styleClr val="auto"/>
    </cs:fillRef>
    <cs:effectRef idx="0"/>
    <cs:fontRef idx="minor">
      <a:schemeClr val="dk1"/>
    </cs:fontRef>
    <cs:spPr>
      <a:ln>
        <a:solidFill>
          <a:schemeClr val="bg1"/>
        </a:solidFill>
      </a:ln>
      <a:effectLst/>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lt1">
            <a:lumMod val="902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75000"/>
        <a:lumOff val="25000"/>
      </a:schemeClr>
    </cs:fontRef>
    <cs:defRPr sz="1400" b="1" kern="120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8</xdr:col>
      <xdr:colOff>433705</xdr:colOff>
      <xdr:row>0</xdr:row>
      <xdr:rowOff>81915</xdr:rowOff>
    </xdr:from>
    <xdr:to>
      <xdr:col>20</xdr:col>
      <xdr:colOff>45085</xdr:colOff>
      <xdr:row>21</xdr:row>
      <xdr:rowOff>32385</xdr:rowOff>
    </xdr:to>
    <xdr:graphicFrame>
      <xdr:nvGraphicFramePr>
        <xdr:cNvPr id="2" name="Chart 1"/>
        <xdr:cNvGraphicFramePr/>
      </xdr:nvGraphicFramePr>
      <xdr:xfrm>
        <a:off x="7040880" y="81915"/>
        <a:ext cx="6896100" cy="36461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467995</xdr:colOff>
      <xdr:row>21</xdr:row>
      <xdr:rowOff>154305</xdr:rowOff>
    </xdr:from>
    <xdr:to>
      <xdr:col>20</xdr:col>
      <xdr:colOff>80645</xdr:colOff>
      <xdr:row>43</xdr:row>
      <xdr:rowOff>136525</xdr:rowOff>
    </xdr:to>
    <xdr:graphicFrame>
      <xdr:nvGraphicFramePr>
        <xdr:cNvPr id="3" name="Chart 2"/>
        <xdr:cNvGraphicFramePr/>
      </xdr:nvGraphicFramePr>
      <xdr:xfrm>
        <a:off x="7075170" y="3850005"/>
        <a:ext cx="6897370" cy="404749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5</xdr:col>
      <xdr:colOff>278674</xdr:colOff>
      <xdr:row>34</xdr:row>
      <xdr:rowOff>21409</xdr:rowOff>
    </xdr:from>
    <xdr:to>
      <xdr:col>10</xdr:col>
      <xdr:colOff>1743075</xdr:colOff>
      <xdr:row>59</xdr:row>
      <xdr:rowOff>95250</xdr:rowOff>
    </xdr:to>
    <xdr:graphicFrame>
      <xdr:nvGraphicFramePr>
        <xdr:cNvPr id="2" name="Chart 1"/>
        <xdr:cNvGraphicFramePr/>
      </xdr:nvGraphicFramePr>
      <xdr:xfrm>
        <a:off x="5271770" y="6303645"/>
        <a:ext cx="8593455" cy="46939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190045</xdr:colOff>
      <xdr:row>33</xdr:row>
      <xdr:rowOff>78196</xdr:rowOff>
    </xdr:from>
    <xdr:to>
      <xdr:col>24</xdr:col>
      <xdr:colOff>467590</xdr:colOff>
      <xdr:row>59</xdr:row>
      <xdr:rowOff>121228</xdr:rowOff>
    </xdr:to>
    <xdr:graphicFrame>
      <xdr:nvGraphicFramePr>
        <xdr:cNvPr id="4" name="Chart 3"/>
        <xdr:cNvGraphicFramePr/>
      </xdr:nvGraphicFramePr>
      <xdr:xfrm>
        <a:off x="14236700" y="6176010"/>
        <a:ext cx="8462010" cy="484695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1155065</xdr:colOff>
      <xdr:row>66</xdr:row>
      <xdr:rowOff>180975</xdr:rowOff>
    </xdr:from>
    <xdr:to>
      <xdr:col>12</xdr:col>
      <xdr:colOff>71120</xdr:colOff>
      <xdr:row>98</xdr:row>
      <xdr:rowOff>11430</xdr:rowOff>
    </xdr:to>
    <xdr:graphicFrame>
      <xdr:nvGraphicFramePr>
        <xdr:cNvPr id="10" name="Chart 9"/>
        <xdr:cNvGraphicFramePr/>
      </xdr:nvGraphicFramePr>
      <xdr:xfrm>
        <a:off x="6148705" y="12376785"/>
        <a:ext cx="8869045" cy="574357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0</xdr:col>
      <xdr:colOff>0</xdr:colOff>
      <xdr:row>0</xdr:row>
      <xdr:rowOff>0</xdr:rowOff>
    </xdr:to>
    <xdr:sp>
      <xdr:nvSpPr>
        <xdr:cNvPr id="2" name="Chart 1"/>
        <xdr:cNvSpPr/>
      </xdr:nvSpPr>
      <xdr:spPr>
        <a:xfrm>
          <a:off x="0" y="0"/>
          <a:ext cx="0" cy="0"/>
        </a:xfrm>
      </xdr:spPr>
    </xdr:sp>
    <xdr:clientData/>
  </xdr:twoCellAnchor>
  <xdr:twoCellAnchor>
    <xdr:from>
      <xdr:col>8</xdr:col>
      <xdr:colOff>264160</xdr:colOff>
      <xdr:row>2</xdr:row>
      <xdr:rowOff>79375</xdr:rowOff>
    </xdr:from>
    <xdr:to>
      <xdr:col>16</xdr:col>
      <xdr:colOff>223520</xdr:colOff>
      <xdr:row>17</xdr:row>
      <xdr:rowOff>128270</xdr:rowOff>
    </xdr:to>
    <xdr:sp>
      <xdr:nvSpPr>
        <xdr:cNvPr id="3" name="Rectangles 2"/>
        <xdr:cNvSpPr>
          <a:spLocks noTextEdit="1"/>
        </xdr:cNvSpPr>
      </xdr:nvSpPr>
      <xdr:spPr>
        <a:xfrm>
          <a:off x="8119110" y="448945"/>
          <a:ext cx="4815840" cy="28206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endParaRPr lang="en-US" sz="1100"/>
        </a:p>
      </xdr:txBody>
    </xdr:sp>
    <xdr:clientData/>
  </xdr:twoCellAnchor>
  <xdr:twoCellAnchor>
    <xdr:from>
      <xdr:col>8</xdr:col>
      <xdr:colOff>541655</xdr:colOff>
      <xdr:row>19</xdr:row>
      <xdr:rowOff>130175</xdr:rowOff>
    </xdr:from>
    <xdr:to>
      <xdr:col>16</xdr:col>
      <xdr:colOff>501015</xdr:colOff>
      <xdr:row>34</xdr:row>
      <xdr:rowOff>179070</xdr:rowOff>
    </xdr:to>
    <xdr:graphicFrame>
      <xdr:nvGraphicFramePr>
        <xdr:cNvPr id="4" name="Chart 3"/>
        <xdr:cNvGraphicFramePr/>
      </xdr:nvGraphicFramePr>
      <xdr:xfrm>
        <a:off x="8396605" y="3641090"/>
        <a:ext cx="4815840" cy="28206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3</xdr:col>
      <xdr:colOff>112260</xdr:colOff>
      <xdr:row>34</xdr:row>
      <xdr:rowOff>109537</xdr:rowOff>
    </xdr:from>
    <xdr:to>
      <xdr:col>12</xdr:col>
      <xdr:colOff>559253</xdr:colOff>
      <xdr:row>55</xdr:row>
      <xdr:rowOff>167367</xdr:rowOff>
    </xdr:to>
    <xdr:graphicFrame>
      <xdr:nvGraphicFramePr>
        <xdr:cNvPr id="3" name="Chart 2"/>
        <xdr:cNvGraphicFramePr/>
      </xdr:nvGraphicFramePr>
      <xdr:xfrm>
        <a:off x="2947035" y="6391910"/>
        <a:ext cx="7666990" cy="39382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0</xdr:col>
      <xdr:colOff>0</xdr:colOff>
      <xdr:row>0</xdr:row>
      <xdr:rowOff>0</xdr:rowOff>
    </xdr:to>
    <xdr:sp>
      <xdr:nvSpPr>
        <xdr:cNvPr id="2" name="Chart 1"/>
        <xdr:cNvSpPr/>
      </xdr:nvSpPr>
      <xdr:spPr>
        <a:xfrm>
          <a:off x="0" y="0"/>
          <a:ext cx="0" cy="0"/>
        </a:xfrm>
      </xdr:spPr>
    </xdr:sp>
    <xdr:clientData/>
  </xdr:twoCellAnchor>
  <xdr:twoCellAnchor>
    <xdr:from>
      <xdr:col>5</xdr:col>
      <xdr:colOff>163286</xdr:colOff>
      <xdr:row>2</xdr:row>
      <xdr:rowOff>130627</xdr:rowOff>
    </xdr:from>
    <xdr:to>
      <xdr:col>16</xdr:col>
      <xdr:colOff>419100</xdr:colOff>
      <xdr:row>25</xdr:row>
      <xdr:rowOff>152399</xdr:rowOff>
    </xdr:to>
    <xdr:sp>
      <xdr:nvSpPr>
        <xdr:cNvPr id="4" name="Rectangles 3"/>
        <xdr:cNvSpPr>
          <a:spLocks noTextEdit="1"/>
        </xdr:cNvSpPr>
      </xdr:nvSpPr>
      <xdr:spPr>
        <a:xfrm>
          <a:off x="5969000" y="499745"/>
          <a:ext cx="6933565" cy="427164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8"/>
  <sheetViews>
    <sheetView tabSelected="1" zoomScale="84" zoomScaleNormal="84" topLeftCell="J1" workbookViewId="0">
      <selection activeCell="R44" sqref="R44"/>
    </sheetView>
  </sheetViews>
  <sheetFormatPr defaultColWidth="9" defaultRowHeight="14.55"/>
  <cols>
    <col min="1" max="1" width="36.6936936936937" style="25" customWidth="1"/>
    <col min="2" max="2" width="16.4594594594595" style="25" customWidth="1"/>
    <col min="3" max="3" width="21.0720720720721" style="25" customWidth="1"/>
    <col min="4" max="4" width="14.9189189189189" style="25" customWidth="1"/>
    <col min="5" max="5" width="25.5315315315315" style="25" customWidth="1"/>
    <col min="6" max="6" width="37.3063063063063" style="25" customWidth="1"/>
    <col min="7" max="7" width="25.5315315315315" style="25" customWidth="1"/>
    <col min="8" max="8" width="34.0720720720721" style="25" customWidth="1"/>
    <col min="9" max="9" width="24.0720720720721" style="25" customWidth="1"/>
    <col min="10" max="10" width="15.7657657657658" style="25" customWidth="1"/>
    <col min="11" max="11" width="20.4954954954955" style="25" customWidth="1"/>
    <col min="12" max="12" width="15.7657657657658" style="25" customWidth="1"/>
    <col min="13" max="14" width="24.6306306306306" style="25" customWidth="1"/>
    <col min="15" max="16" width="15.7657657657658" style="25" customWidth="1"/>
    <col min="17" max="17" width="15.9009009009009" style="2" customWidth="1"/>
    <col min="18" max="18" width="22.0540540540541" style="2" customWidth="1"/>
    <col min="19" max="19" width="28.5765765765766" style="2" customWidth="1"/>
    <col min="20" max="16383" width="9" style="2"/>
  </cols>
  <sheetData>
    <row r="1" s="24" customFormat="1" ht="29.15" spans="1:19">
      <c r="A1" s="26"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6" t="s">
        <v>15</v>
      </c>
      <c r="Q1" s="24" t="s">
        <v>16</v>
      </c>
      <c r="R1" s="24" t="s">
        <v>17</v>
      </c>
      <c r="S1" s="24" t="s">
        <v>18</v>
      </c>
    </row>
    <row r="2" s="1" customFormat="1" spans="1:18">
      <c r="A2" s="27" t="s">
        <v>19</v>
      </c>
      <c r="B2" s="28">
        <v>0.183333333333333</v>
      </c>
      <c r="C2" s="27" t="s">
        <v>20</v>
      </c>
      <c r="D2" s="27" t="s">
        <v>21</v>
      </c>
      <c r="E2" s="29" t="s">
        <v>22</v>
      </c>
      <c r="F2" s="30" t="s">
        <v>23</v>
      </c>
      <c r="G2" s="31" t="s">
        <v>24</v>
      </c>
      <c r="H2" s="27" t="s">
        <v>25</v>
      </c>
      <c r="I2" s="27" t="s">
        <v>26</v>
      </c>
      <c r="J2" s="27" t="s">
        <v>27</v>
      </c>
      <c r="K2" s="27" t="s">
        <v>24</v>
      </c>
      <c r="L2" s="78">
        <v>42321</v>
      </c>
      <c r="M2" s="27">
        <f t="shared" ref="M2:M65" si="0">IF(L2&lt;2021,L2,YEAR(L2))</f>
        <v>2015</v>
      </c>
      <c r="N2" s="27" t="s">
        <v>24</v>
      </c>
      <c r="O2" s="78">
        <v>35257</v>
      </c>
      <c r="P2" s="27">
        <f t="shared" ref="P2:P65" si="1">IF(O2&lt;2021,O2,YEAR(O2))</f>
        <v>1996</v>
      </c>
      <c r="Q2" s="1" t="str">
        <f t="shared" ref="Q2:Q65" si="2">IF(P2&gt;=1997,"Generation Z",IF(P2&gt;=1981,"Millennial",IF(P2&gt;=1965,"Generation X",IF(P2&gt;=1946,"Baby Boomer","Unknown"))))</f>
        <v>Millennial</v>
      </c>
      <c r="R2" s="1" t="str">
        <f t="shared" ref="R2:R65" si="3">IF(M2&gt;2017,"Hardwired... to Self-Destruct",IF(AND(M2&gt;2008,M2&lt;2016),"Death Magnetic",IF(AND(M2&gt;2003,M2&lt;2008),"St. Anger",IF(AND(M2&gt;1997,M2&lt;2003),"Reload",IF(AND(M2&gt;1991,M2&lt;1996),"Metallica",IF(AND(M2&gt;1988,M2&lt;1991),"...And Justice for All",IF(M2=1987,"Master of Puppets",IF(M2=1985,"Ride the Lightning",IF(M2&lt;1983,"Pre-Metallica","")))))))))</f>
        <v>Death Magnetic</v>
      </c>
    </row>
    <row r="3" s="1" customFormat="1" spans="1:18">
      <c r="A3" s="31"/>
      <c r="B3" s="28"/>
      <c r="C3" s="27"/>
      <c r="D3" s="27"/>
      <c r="E3" s="32"/>
      <c r="F3" s="33"/>
      <c r="G3" s="31" t="s">
        <v>28</v>
      </c>
      <c r="H3" s="27" t="s">
        <v>29</v>
      </c>
      <c r="I3" s="27" t="s">
        <v>30</v>
      </c>
      <c r="J3" s="27" t="s">
        <v>31</v>
      </c>
      <c r="K3" s="27" t="s">
        <v>28</v>
      </c>
      <c r="L3" s="78">
        <v>42108</v>
      </c>
      <c r="M3" s="27">
        <f t="shared" si="0"/>
        <v>2015</v>
      </c>
      <c r="N3" s="27" t="s">
        <v>32</v>
      </c>
      <c r="O3" s="78">
        <v>36555</v>
      </c>
      <c r="P3" s="27">
        <f t="shared" si="1"/>
        <v>2000</v>
      </c>
      <c r="Q3" s="1" t="str">
        <f t="shared" si="2"/>
        <v>Generation Z</v>
      </c>
      <c r="R3" s="1" t="str">
        <f t="shared" si="3"/>
        <v>Death Magnetic</v>
      </c>
    </row>
    <row r="4" spans="1:18">
      <c r="A4" s="25" t="s">
        <v>19</v>
      </c>
      <c r="B4" s="34">
        <v>0.240277777777778</v>
      </c>
      <c r="C4" s="25" t="s">
        <v>33</v>
      </c>
      <c r="D4" s="25" t="s">
        <v>21</v>
      </c>
      <c r="E4" s="2" t="s">
        <v>34</v>
      </c>
      <c r="F4" s="2" t="s">
        <v>35</v>
      </c>
      <c r="G4" s="2" t="s">
        <v>36</v>
      </c>
      <c r="H4" s="2" t="s">
        <v>37</v>
      </c>
      <c r="I4" s="25" t="s">
        <v>26</v>
      </c>
      <c r="J4" s="25" t="s">
        <v>38</v>
      </c>
      <c r="K4" s="25" t="s">
        <v>39</v>
      </c>
      <c r="L4" s="79">
        <v>39933</v>
      </c>
      <c r="M4" s="27">
        <f t="shared" si="0"/>
        <v>2009</v>
      </c>
      <c r="N4" s="25" t="s">
        <v>36</v>
      </c>
      <c r="O4" s="79">
        <v>32993</v>
      </c>
      <c r="P4" s="27">
        <f t="shared" si="1"/>
        <v>1990</v>
      </c>
      <c r="Q4" s="1" t="str">
        <f t="shared" si="2"/>
        <v>Millennial</v>
      </c>
      <c r="R4" s="1" t="str">
        <f t="shared" si="3"/>
        <v>Death Magnetic</v>
      </c>
    </row>
    <row r="5" s="3" customFormat="1" ht="29.15" spans="1:18">
      <c r="A5" s="35" t="s">
        <v>19</v>
      </c>
      <c r="B5" s="36">
        <v>0.160416666666667</v>
      </c>
      <c r="C5" s="35" t="s">
        <v>33</v>
      </c>
      <c r="D5" s="35" t="s">
        <v>21</v>
      </c>
      <c r="E5" s="3" t="s">
        <v>40</v>
      </c>
      <c r="F5" s="2" t="s">
        <v>35</v>
      </c>
      <c r="G5" s="3" t="s">
        <v>41</v>
      </c>
      <c r="H5" s="35" t="s">
        <v>42</v>
      </c>
      <c r="I5" s="35" t="s">
        <v>43</v>
      </c>
      <c r="J5" s="35" t="s">
        <v>44</v>
      </c>
      <c r="K5" s="35" t="s">
        <v>41</v>
      </c>
      <c r="L5" s="80">
        <v>40469</v>
      </c>
      <c r="M5" s="27">
        <f t="shared" si="0"/>
        <v>2010</v>
      </c>
      <c r="N5" s="35" t="s">
        <v>45</v>
      </c>
      <c r="O5" s="80">
        <v>29648</v>
      </c>
      <c r="P5" s="27">
        <f t="shared" si="1"/>
        <v>1981</v>
      </c>
      <c r="Q5" s="1" t="str">
        <f t="shared" si="2"/>
        <v>Millennial</v>
      </c>
      <c r="R5" s="1" t="str">
        <f t="shared" si="3"/>
        <v>Death Magnetic</v>
      </c>
    </row>
    <row r="6" ht="43.7" spans="1:18">
      <c r="A6" s="25" t="s">
        <v>19</v>
      </c>
      <c r="B6" s="34">
        <v>0.203472222222222</v>
      </c>
      <c r="C6" s="25" t="s">
        <v>33</v>
      </c>
      <c r="D6" s="25" t="s">
        <v>21</v>
      </c>
      <c r="E6" s="2" t="s">
        <v>46</v>
      </c>
      <c r="F6" s="3" t="s">
        <v>47</v>
      </c>
      <c r="G6" s="2" t="s">
        <v>48</v>
      </c>
      <c r="H6" s="25" t="s">
        <v>49</v>
      </c>
      <c r="I6" s="25" t="s">
        <v>50</v>
      </c>
      <c r="J6" s="25" t="s">
        <v>51</v>
      </c>
      <c r="K6" s="25" t="s">
        <v>52</v>
      </c>
      <c r="L6" s="79">
        <v>32766</v>
      </c>
      <c r="M6" s="27">
        <f t="shared" si="0"/>
        <v>1989</v>
      </c>
      <c r="N6" s="25" t="s">
        <v>48</v>
      </c>
      <c r="O6" s="79">
        <v>26520</v>
      </c>
      <c r="P6" s="27">
        <f t="shared" si="1"/>
        <v>1972</v>
      </c>
      <c r="Q6" s="1" t="str">
        <f t="shared" si="2"/>
        <v>Generation X</v>
      </c>
      <c r="R6" s="1" t="str">
        <f t="shared" si="3"/>
        <v>...And Justice for All</v>
      </c>
    </row>
    <row r="7" s="3" customFormat="1" ht="29.15" spans="1:18">
      <c r="A7" s="35" t="s">
        <v>19</v>
      </c>
      <c r="B7" s="36">
        <v>0.231944444444444</v>
      </c>
      <c r="C7" s="35" t="s">
        <v>20</v>
      </c>
      <c r="D7" s="35" t="s">
        <v>21</v>
      </c>
      <c r="E7" s="3" t="s">
        <v>53</v>
      </c>
      <c r="F7" s="3" t="s">
        <v>54</v>
      </c>
      <c r="G7" s="3" t="s">
        <v>55</v>
      </c>
      <c r="H7" s="35" t="s">
        <v>56</v>
      </c>
      <c r="I7" s="35" t="s">
        <v>57</v>
      </c>
      <c r="J7" s="35" t="s">
        <v>58</v>
      </c>
      <c r="K7" s="35" t="s">
        <v>55</v>
      </c>
      <c r="L7" s="80">
        <v>41386</v>
      </c>
      <c r="M7" s="27">
        <f t="shared" si="0"/>
        <v>2013</v>
      </c>
      <c r="N7" s="35" t="s">
        <v>55</v>
      </c>
      <c r="O7" s="80">
        <v>33101</v>
      </c>
      <c r="P7" s="27">
        <f t="shared" si="1"/>
        <v>1990</v>
      </c>
      <c r="Q7" s="1" t="str">
        <f t="shared" si="2"/>
        <v>Millennial</v>
      </c>
      <c r="R7" s="1" t="str">
        <f t="shared" si="3"/>
        <v>Death Magnetic</v>
      </c>
    </row>
    <row r="8" ht="29.15" spans="1:18">
      <c r="A8" s="25" t="s">
        <v>19</v>
      </c>
      <c r="B8" s="34">
        <v>0.231944444444444</v>
      </c>
      <c r="C8" s="25" t="s">
        <v>33</v>
      </c>
      <c r="D8" s="25" t="s">
        <v>21</v>
      </c>
      <c r="E8" t="s">
        <v>59</v>
      </c>
      <c r="F8" s="2" t="s">
        <v>60</v>
      </c>
      <c r="G8" s="2" t="s">
        <v>61</v>
      </c>
      <c r="H8" s="25" t="s">
        <v>62</v>
      </c>
      <c r="I8" s="25" t="s">
        <v>63</v>
      </c>
      <c r="J8" s="25" t="s">
        <v>64</v>
      </c>
      <c r="K8" s="25" t="s">
        <v>61</v>
      </c>
      <c r="L8">
        <v>1995</v>
      </c>
      <c r="M8" s="27">
        <f t="shared" si="0"/>
        <v>1995</v>
      </c>
      <c r="N8" s="25" t="s">
        <v>65</v>
      </c>
      <c r="O8" s="79">
        <v>25732</v>
      </c>
      <c r="P8" s="27">
        <f t="shared" si="1"/>
        <v>1970</v>
      </c>
      <c r="Q8" s="1" t="str">
        <f t="shared" si="2"/>
        <v>Generation X</v>
      </c>
      <c r="R8" s="1" t="str">
        <f t="shared" si="3"/>
        <v>Metallica</v>
      </c>
    </row>
    <row r="9" s="3" customFormat="1" ht="29.15" spans="1:18">
      <c r="A9" s="35" t="s">
        <v>66</v>
      </c>
      <c r="B9" s="36">
        <v>0.160416666666667</v>
      </c>
      <c r="C9" s="35" t="s">
        <v>33</v>
      </c>
      <c r="D9" s="35" t="s">
        <v>21</v>
      </c>
      <c r="E9" s="3" t="s">
        <v>67</v>
      </c>
      <c r="F9" s="3" t="s">
        <v>54</v>
      </c>
      <c r="G9" s="3" t="s">
        <v>68</v>
      </c>
      <c r="H9" s="35" t="s">
        <v>69</v>
      </c>
      <c r="I9" s="35" t="s">
        <v>70</v>
      </c>
      <c r="J9" s="35" t="s">
        <v>71</v>
      </c>
      <c r="K9" s="35" t="s">
        <v>68</v>
      </c>
      <c r="L9" s="80">
        <v>43424</v>
      </c>
      <c r="M9" s="27">
        <f t="shared" si="0"/>
        <v>2018</v>
      </c>
      <c r="N9" s="35" t="s">
        <v>68</v>
      </c>
      <c r="O9" s="80">
        <v>34449</v>
      </c>
      <c r="P9" s="27">
        <f t="shared" si="1"/>
        <v>1994</v>
      </c>
      <c r="Q9" s="1" t="str">
        <f t="shared" si="2"/>
        <v>Millennial</v>
      </c>
      <c r="R9" s="1" t="str">
        <f t="shared" si="3"/>
        <v>Hardwired... to Self-Destruct</v>
      </c>
    </row>
    <row r="10" spans="1:18">
      <c r="A10" s="25" t="s">
        <v>66</v>
      </c>
      <c r="B10" s="34">
        <v>0.1875</v>
      </c>
      <c r="C10" s="25" t="s">
        <v>33</v>
      </c>
      <c r="D10" s="25" t="s">
        <v>21</v>
      </c>
      <c r="E10" s="2" t="s">
        <v>72</v>
      </c>
      <c r="F10" s="2" t="s">
        <v>73</v>
      </c>
      <c r="G10" s="2" t="s">
        <v>74</v>
      </c>
      <c r="H10" s="25" t="s">
        <v>75</v>
      </c>
      <c r="I10" s="25" t="s">
        <v>63</v>
      </c>
      <c r="J10" s="25" t="s">
        <v>76</v>
      </c>
      <c r="K10" s="25" t="s">
        <v>77</v>
      </c>
      <c r="L10" s="79">
        <v>37789</v>
      </c>
      <c r="M10" s="27">
        <f t="shared" si="0"/>
        <v>2003</v>
      </c>
      <c r="N10" s="25" t="s">
        <v>78</v>
      </c>
      <c r="O10" s="79">
        <v>28887</v>
      </c>
      <c r="P10" s="27">
        <f t="shared" si="1"/>
        <v>1979</v>
      </c>
      <c r="Q10" s="1" t="str">
        <f t="shared" si="2"/>
        <v>Generation X</v>
      </c>
      <c r="R10" s="1" t="s">
        <v>79</v>
      </c>
    </row>
    <row r="11" s="1" customFormat="1" ht="43.7" spans="1:18">
      <c r="A11" s="27" t="s">
        <v>66</v>
      </c>
      <c r="B11" s="28">
        <v>0.188194444444444</v>
      </c>
      <c r="C11" s="27" t="s">
        <v>80</v>
      </c>
      <c r="D11" s="27" t="s">
        <v>81</v>
      </c>
      <c r="E11" s="29" t="s">
        <v>82</v>
      </c>
      <c r="F11" s="29" t="s">
        <v>83</v>
      </c>
      <c r="G11" s="31" t="s">
        <v>84</v>
      </c>
      <c r="H11" s="27" t="s">
        <v>85</v>
      </c>
      <c r="I11" s="27" t="s">
        <v>30</v>
      </c>
      <c r="J11" s="81" t="s">
        <v>86</v>
      </c>
      <c r="K11" s="31" t="s">
        <v>87</v>
      </c>
      <c r="L11">
        <v>2000</v>
      </c>
      <c r="M11" s="27">
        <f t="shared" si="0"/>
        <v>2000</v>
      </c>
      <c r="N11" s="27" t="s">
        <v>88</v>
      </c>
      <c r="O11" s="81">
        <v>1975</v>
      </c>
      <c r="P11" s="27">
        <f t="shared" si="1"/>
        <v>1975</v>
      </c>
      <c r="Q11" s="1" t="str">
        <f t="shared" si="2"/>
        <v>Generation X</v>
      </c>
      <c r="R11" s="1" t="str">
        <f t="shared" si="3"/>
        <v>Reload</v>
      </c>
    </row>
    <row r="12" s="1" customFormat="1" spans="1:18">
      <c r="A12" s="27"/>
      <c r="B12" s="28"/>
      <c r="C12" s="27"/>
      <c r="D12" s="27"/>
      <c r="E12" s="37"/>
      <c r="F12" s="37"/>
      <c r="G12" s="1" t="s">
        <v>89</v>
      </c>
      <c r="H12" s="27"/>
      <c r="I12" s="27" t="s">
        <v>50</v>
      </c>
      <c r="J12" s="27" t="s">
        <v>90</v>
      </c>
      <c r="K12" s="27" t="s">
        <v>91</v>
      </c>
      <c r="L12" s="78">
        <v>43574</v>
      </c>
      <c r="M12" s="27">
        <f t="shared" si="0"/>
        <v>2019</v>
      </c>
      <c r="N12" s="27"/>
      <c r="O12" s="27"/>
      <c r="P12" s="27">
        <f t="shared" si="1"/>
        <v>0</v>
      </c>
      <c r="Q12" s="1" t="str">
        <f t="shared" si="2"/>
        <v>Unknown</v>
      </c>
      <c r="R12" s="1" t="str">
        <f t="shared" si="3"/>
        <v>Hardwired... to Self-Destruct</v>
      </c>
    </row>
    <row r="13" s="1" customFormat="1" ht="29.15" spans="1:18">
      <c r="A13" s="27"/>
      <c r="B13" s="28"/>
      <c r="C13" s="27"/>
      <c r="D13" s="27"/>
      <c r="E13" s="32"/>
      <c r="F13" s="32"/>
      <c r="G13" s="1" t="s">
        <v>92</v>
      </c>
      <c r="H13" s="27"/>
      <c r="I13" s="27" t="s">
        <v>30</v>
      </c>
      <c r="J13" s="27" t="s">
        <v>93</v>
      </c>
      <c r="K13" s="27" t="s">
        <v>94</v>
      </c>
      <c r="L13" s="27">
        <v>2014</v>
      </c>
      <c r="M13" s="27">
        <f t="shared" si="0"/>
        <v>2014</v>
      </c>
      <c r="N13" s="27" t="s">
        <v>95</v>
      </c>
      <c r="O13" s="78">
        <v>34530</v>
      </c>
      <c r="P13" s="27">
        <f t="shared" si="1"/>
        <v>1994</v>
      </c>
      <c r="Q13" s="1" t="str">
        <f t="shared" si="2"/>
        <v>Millennial</v>
      </c>
      <c r="R13" s="1" t="str">
        <f t="shared" si="3"/>
        <v>Death Magnetic</v>
      </c>
    </row>
    <row r="14" spans="1:18">
      <c r="A14" s="25" t="s">
        <v>66</v>
      </c>
      <c r="B14" s="34">
        <v>0.228472222222222</v>
      </c>
      <c r="C14" s="25" t="s">
        <v>33</v>
      </c>
      <c r="D14" s="25" t="s">
        <v>21</v>
      </c>
      <c r="E14" s="2" t="s">
        <v>96</v>
      </c>
      <c r="F14" s="2" t="s">
        <v>54</v>
      </c>
      <c r="G14" s="2" t="s">
        <v>97</v>
      </c>
      <c r="H14" s="25" t="s">
        <v>98</v>
      </c>
      <c r="I14" s="25" t="s">
        <v>70</v>
      </c>
      <c r="J14" s="25" t="s">
        <v>99</v>
      </c>
      <c r="K14" s="25" t="s">
        <v>97</v>
      </c>
      <c r="L14" s="25">
        <v>2013</v>
      </c>
      <c r="M14" s="27">
        <f t="shared" si="0"/>
        <v>2013</v>
      </c>
      <c r="N14" s="25" t="s">
        <v>100</v>
      </c>
      <c r="O14" s="79">
        <v>33043</v>
      </c>
      <c r="P14" s="27">
        <f t="shared" si="1"/>
        <v>1990</v>
      </c>
      <c r="Q14" s="1" t="str">
        <f t="shared" si="2"/>
        <v>Millennial</v>
      </c>
      <c r="R14" s="1" t="str">
        <f t="shared" si="3"/>
        <v>Death Magnetic</v>
      </c>
    </row>
    <row r="15" s="3" customFormat="1" spans="1:18">
      <c r="A15" s="35" t="s">
        <v>66</v>
      </c>
      <c r="B15" s="36">
        <v>0.175</v>
      </c>
      <c r="C15" s="35" t="s">
        <v>20</v>
      </c>
      <c r="D15" s="35" t="s">
        <v>21</v>
      </c>
      <c r="E15" s="3" t="s">
        <v>101</v>
      </c>
      <c r="F15" s="3" t="s">
        <v>102</v>
      </c>
      <c r="G15" s="3" t="s">
        <v>103</v>
      </c>
      <c r="H15" s="35" t="s">
        <v>104</v>
      </c>
      <c r="I15" s="35" t="s">
        <v>63</v>
      </c>
      <c r="J15" s="35" t="s">
        <v>105</v>
      </c>
      <c r="K15" s="35" t="s">
        <v>103</v>
      </c>
      <c r="L15" s="35">
        <v>2009</v>
      </c>
      <c r="M15" s="27">
        <f t="shared" si="0"/>
        <v>2009</v>
      </c>
      <c r="N15" s="35" t="s">
        <v>106</v>
      </c>
      <c r="O15" s="80">
        <v>30222</v>
      </c>
      <c r="P15" s="27">
        <f t="shared" si="1"/>
        <v>1982</v>
      </c>
      <c r="Q15" s="1" t="str">
        <f t="shared" si="2"/>
        <v>Millennial</v>
      </c>
      <c r="R15" s="1" t="str">
        <f t="shared" si="3"/>
        <v>Death Magnetic</v>
      </c>
    </row>
    <row r="16" ht="29.15" spans="1:18">
      <c r="A16" s="25" t="s">
        <v>66</v>
      </c>
      <c r="B16" s="34">
        <v>0.224305555555556</v>
      </c>
      <c r="C16" s="25" t="s">
        <v>33</v>
      </c>
      <c r="D16" s="25" t="s">
        <v>21</v>
      </c>
      <c r="E16" s="2" t="s">
        <v>107</v>
      </c>
      <c r="F16" s="2" t="s">
        <v>108</v>
      </c>
      <c r="G16" s="2" t="s">
        <v>109</v>
      </c>
      <c r="H16" s="25" t="s">
        <v>110</v>
      </c>
      <c r="I16" s="25" t="s">
        <v>63</v>
      </c>
      <c r="J16" s="25" t="s">
        <v>109</v>
      </c>
      <c r="K16" s="25" t="s">
        <v>109</v>
      </c>
      <c r="L16" s="25">
        <v>2014</v>
      </c>
      <c r="M16" s="27">
        <f t="shared" si="0"/>
        <v>2014</v>
      </c>
      <c r="N16" s="25" t="s">
        <v>111</v>
      </c>
      <c r="O16" s="79">
        <v>34522</v>
      </c>
      <c r="P16" s="27">
        <f t="shared" si="1"/>
        <v>1994</v>
      </c>
      <c r="Q16" s="1" t="str">
        <f t="shared" si="2"/>
        <v>Millennial</v>
      </c>
      <c r="R16" s="1" t="str">
        <f t="shared" si="3"/>
        <v>Death Magnetic</v>
      </c>
    </row>
    <row r="17" s="3" customFormat="1" ht="43.7" spans="1:18">
      <c r="A17" s="35" t="s">
        <v>66</v>
      </c>
      <c r="B17" s="36">
        <v>0.16875</v>
      </c>
      <c r="C17" s="35" t="s">
        <v>33</v>
      </c>
      <c r="D17" s="35" t="s">
        <v>21</v>
      </c>
      <c r="E17" s="3" t="s">
        <v>112</v>
      </c>
      <c r="F17" s="3" t="s">
        <v>113</v>
      </c>
      <c r="G17" s="3" t="s">
        <v>114</v>
      </c>
      <c r="H17" s="35" t="s">
        <v>115</v>
      </c>
      <c r="I17" s="35" t="s">
        <v>116</v>
      </c>
      <c r="J17" s="35" t="s">
        <v>117</v>
      </c>
      <c r="K17" s="35" t="s">
        <v>114</v>
      </c>
      <c r="L17" s="35">
        <v>1994</v>
      </c>
      <c r="M17" s="27">
        <f t="shared" si="0"/>
        <v>1994</v>
      </c>
      <c r="N17" s="35" t="s">
        <v>118</v>
      </c>
      <c r="O17" s="80">
        <v>26332</v>
      </c>
      <c r="P17" s="27">
        <f t="shared" si="1"/>
        <v>1972</v>
      </c>
      <c r="Q17" s="1" t="str">
        <f t="shared" si="2"/>
        <v>Generation X</v>
      </c>
      <c r="R17" s="1" t="str">
        <f t="shared" si="3"/>
        <v>Metallica</v>
      </c>
    </row>
    <row r="18" ht="58.3" spans="1:18">
      <c r="A18" s="38" t="s">
        <v>119</v>
      </c>
      <c r="B18" s="39">
        <v>0.215277777777778</v>
      </c>
      <c r="C18" s="25" t="s">
        <v>33</v>
      </c>
      <c r="D18" s="25" t="s">
        <v>21</v>
      </c>
      <c r="E18" s="38" t="s">
        <v>120</v>
      </c>
      <c r="F18" s="31" t="s">
        <v>83</v>
      </c>
      <c r="G18" s="38" t="s">
        <v>121</v>
      </c>
      <c r="H18" s="25" t="s">
        <v>122</v>
      </c>
      <c r="I18" s="25" t="s">
        <v>123</v>
      </c>
      <c r="J18" s="25" t="s">
        <v>124</v>
      </c>
      <c r="K18" s="25" t="s">
        <v>121</v>
      </c>
      <c r="L18" s="25">
        <v>1999</v>
      </c>
      <c r="M18" s="27">
        <f t="shared" si="0"/>
        <v>1999</v>
      </c>
      <c r="N18" s="25" t="s">
        <v>125</v>
      </c>
      <c r="O18" s="79">
        <v>29098</v>
      </c>
      <c r="P18" s="27">
        <f t="shared" si="1"/>
        <v>1979</v>
      </c>
      <c r="Q18" s="1" t="str">
        <f t="shared" si="2"/>
        <v>Generation X</v>
      </c>
      <c r="R18" s="1" t="str">
        <f t="shared" si="3"/>
        <v>Reload</v>
      </c>
    </row>
    <row r="19" s="3" customFormat="1" ht="26.55" spans="1:18">
      <c r="A19" s="40" t="s">
        <v>119</v>
      </c>
      <c r="B19" s="36">
        <v>0.101388888888889</v>
      </c>
      <c r="C19" s="35" t="s">
        <v>33</v>
      </c>
      <c r="D19" s="35" t="s">
        <v>21</v>
      </c>
      <c r="E19" s="40" t="s">
        <v>126</v>
      </c>
      <c r="F19" s="40" t="s">
        <v>127</v>
      </c>
      <c r="G19" s="40" t="s">
        <v>128</v>
      </c>
      <c r="H19" s="35" t="s">
        <v>129</v>
      </c>
      <c r="I19" s="35" t="s">
        <v>130</v>
      </c>
      <c r="J19" s="35" t="s">
        <v>131</v>
      </c>
      <c r="K19" s="35" t="s">
        <v>128</v>
      </c>
      <c r="L19" s="35">
        <v>2018</v>
      </c>
      <c r="M19" s="27">
        <f t="shared" si="0"/>
        <v>2018</v>
      </c>
      <c r="N19" s="35" t="s">
        <v>132</v>
      </c>
      <c r="O19" s="80">
        <v>36339</v>
      </c>
      <c r="P19" s="27">
        <f t="shared" si="1"/>
        <v>1999</v>
      </c>
      <c r="Q19" s="1" t="str">
        <f t="shared" si="2"/>
        <v>Generation Z</v>
      </c>
      <c r="R19" s="1" t="str">
        <f t="shared" si="3"/>
        <v>Hardwired... to Self-Destruct</v>
      </c>
    </row>
    <row r="20" ht="29.15" spans="1:18">
      <c r="A20" s="38" t="s">
        <v>119</v>
      </c>
      <c r="B20" s="39">
        <v>0.127777777777778</v>
      </c>
      <c r="C20" s="25" t="s">
        <v>33</v>
      </c>
      <c r="D20" s="25" t="s">
        <v>21</v>
      </c>
      <c r="E20" s="41" t="s">
        <v>133</v>
      </c>
      <c r="F20" s="41" t="s">
        <v>134</v>
      </c>
      <c r="G20" s="41" t="s">
        <v>135</v>
      </c>
      <c r="H20" s="25" t="s">
        <v>136</v>
      </c>
      <c r="I20" s="25" t="s">
        <v>63</v>
      </c>
      <c r="J20" s="25" t="s">
        <v>137</v>
      </c>
      <c r="K20" s="25" t="s">
        <v>138</v>
      </c>
      <c r="L20" s="25">
        <v>1979</v>
      </c>
      <c r="M20" s="27">
        <f t="shared" si="0"/>
        <v>1979</v>
      </c>
      <c r="N20" s="25" t="s">
        <v>139</v>
      </c>
      <c r="O20" s="79">
        <v>20350</v>
      </c>
      <c r="P20" s="27">
        <f t="shared" si="1"/>
        <v>1955</v>
      </c>
      <c r="Q20" s="1" t="str">
        <f t="shared" si="2"/>
        <v>Baby Boomer</v>
      </c>
      <c r="R20" s="1" t="str">
        <f t="shared" si="3"/>
        <v>Pre-Metallica</v>
      </c>
    </row>
    <row r="21" s="3" customFormat="1" spans="1:18">
      <c r="A21" s="40" t="s">
        <v>119</v>
      </c>
      <c r="B21" s="36">
        <v>0.163888888888889</v>
      </c>
      <c r="C21" s="35" t="s">
        <v>33</v>
      </c>
      <c r="D21" s="35" t="s">
        <v>21</v>
      </c>
      <c r="E21" s="40" t="s">
        <v>140</v>
      </c>
      <c r="F21" s="40" t="s">
        <v>141</v>
      </c>
      <c r="G21" s="40" t="s">
        <v>142</v>
      </c>
      <c r="H21" s="35" t="s">
        <v>143</v>
      </c>
      <c r="I21" s="35" t="s">
        <v>26</v>
      </c>
      <c r="J21" s="35" t="s">
        <v>142</v>
      </c>
      <c r="K21" s="35" t="s">
        <v>142</v>
      </c>
      <c r="L21" s="35">
        <v>2013</v>
      </c>
      <c r="M21" s="27">
        <f t="shared" si="0"/>
        <v>2013</v>
      </c>
      <c r="N21" s="35" t="s">
        <v>144</v>
      </c>
      <c r="O21" s="80">
        <v>32235</v>
      </c>
      <c r="P21" s="27">
        <f t="shared" si="1"/>
        <v>1988</v>
      </c>
      <c r="Q21" s="1" t="str">
        <f t="shared" si="2"/>
        <v>Millennial</v>
      </c>
      <c r="R21" s="1" t="str">
        <f t="shared" si="3"/>
        <v>Death Magnetic</v>
      </c>
    </row>
    <row r="22" ht="43.7" spans="1:18">
      <c r="A22" s="38" t="s">
        <v>119</v>
      </c>
      <c r="B22" s="39">
        <v>0.174305555555556</v>
      </c>
      <c r="C22" s="25" t="s">
        <v>33</v>
      </c>
      <c r="D22" s="25" t="s">
        <v>21</v>
      </c>
      <c r="E22" s="38" t="s">
        <v>145</v>
      </c>
      <c r="F22" s="38" t="s">
        <v>146</v>
      </c>
      <c r="G22" s="38" t="s">
        <v>147</v>
      </c>
      <c r="H22" s="25" t="s">
        <v>148</v>
      </c>
      <c r="I22" s="25" t="s">
        <v>63</v>
      </c>
      <c r="J22" s="25" t="s">
        <v>149</v>
      </c>
      <c r="K22" s="25" t="s">
        <v>149</v>
      </c>
      <c r="L22" s="25">
        <v>1994</v>
      </c>
      <c r="M22" s="27">
        <f t="shared" si="0"/>
        <v>1994</v>
      </c>
      <c r="N22" s="25" t="s">
        <v>147</v>
      </c>
      <c r="O22" s="79">
        <v>27006</v>
      </c>
      <c r="P22" s="27">
        <f t="shared" si="1"/>
        <v>1973</v>
      </c>
      <c r="Q22" s="1" t="str">
        <f t="shared" si="2"/>
        <v>Generation X</v>
      </c>
      <c r="R22" s="1" t="str">
        <f t="shared" si="3"/>
        <v>Metallica</v>
      </c>
    </row>
    <row r="23" s="3" customFormat="1" ht="29.15" spans="1:18">
      <c r="A23" s="40" t="s">
        <v>150</v>
      </c>
      <c r="B23" s="36">
        <v>0.245833333333333</v>
      </c>
      <c r="C23" s="35" t="s">
        <v>33</v>
      </c>
      <c r="D23" s="35" t="s">
        <v>21</v>
      </c>
      <c r="E23" s="40" t="s">
        <v>151</v>
      </c>
      <c r="F23" s="40" t="s">
        <v>152</v>
      </c>
      <c r="G23" s="40" t="s">
        <v>153</v>
      </c>
      <c r="H23" s="35" t="s">
        <v>154</v>
      </c>
      <c r="I23" s="35" t="s">
        <v>63</v>
      </c>
      <c r="J23" s="35" t="s">
        <v>155</v>
      </c>
      <c r="K23" s="35" t="s">
        <v>153</v>
      </c>
      <c r="L23" s="35">
        <v>2007</v>
      </c>
      <c r="M23" s="27">
        <f t="shared" si="0"/>
        <v>2007</v>
      </c>
      <c r="N23" s="35" t="s">
        <v>156</v>
      </c>
      <c r="O23" s="80">
        <v>30612</v>
      </c>
      <c r="P23" s="27">
        <f t="shared" si="1"/>
        <v>1983</v>
      </c>
      <c r="Q23" s="1" t="str">
        <f t="shared" si="2"/>
        <v>Millennial</v>
      </c>
      <c r="R23" s="1" t="str">
        <f t="shared" si="3"/>
        <v>St. Anger</v>
      </c>
    </row>
    <row r="24" spans="1:18">
      <c r="A24" s="42" t="s">
        <v>150</v>
      </c>
      <c r="B24" s="43">
        <v>0.18125</v>
      </c>
      <c r="C24" s="44" t="s">
        <v>33</v>
      </c>
      <c r="D24" s="44" t="s">
        <v>157</v>
      </c>
      <c r="E24" s="45" t="s">
        <v>158</v>
      </c>
      <c r="F24" s="45" t="s">
        <v>159</v>
      </c>
      <c r="G24" s="46" t="s">
        <v>160</v>
      </c>
      <c r="H24" s="25" t="s">
        <v>161</v>
      </c>
      <c r="I24" s="25" t="s">
        <v>162</v>
      </c>
      <c r="J24" t="s">
        <v>163</v>
      </c>
      <c r="K24" s="25" t="s">
        <v>160</v>
      </c>
      <c r="L24" s="79">
        <v>36158</v>
      </c>
      <c r="M24" s="27">
        <f t="shared" si="0"/>
        <v>1998</v>
      </c>
      <c r="N24" s="25" t="s">
        <v>160</v>
      </c>
      <c r="O24" s="79">
        <v>26843</v>
      </c>
      <c r="P24" s="27">
        <f t="shared" si="1"/>
        <v>1973</v>
      </c>
      <c r="Q24" s="1" t="str">
        <f t="shared" si="2"/>
        <v>Generation X</v>
      </c>
      <c r="R24" s="1" t="str">
        <f t="shared" si="3"/>
        <v>Reload</v>
      </c>
    </row>
    <row r="25" spans="1:18">
      <c r="A25" s="42"/>
      <c r="B25" s="47"/>
      <c r="C25" s="44"/>
      <c r="D25" s="44"/>
      <c r="E25" s="48"/>
      <c r="F25" s="48"/>
      <c r="G25" s="46" t="s">
        <v>164</v>
      </c>
      <c r="H25" s="25" t="s">
        <v>165</v>
      </c>
      <c r="I25" s="25" t="s">
        <v>162</v>
      </c>
      <c r="J25" s="25" t="s">
        <v>166</v>
      </c>
      <c r="K25" s="25" t="s">
        <v>167</v>
      </c>
      <c r="L25" s="25">
        <v>2020</v>
      </c>
      <c r="M25" s="27">
        <f t="shared" si="0"/>
        <v>2020</v>
      </c>
      <c r="N25" s="25" t="s">
        <v>168</v>
      </c>
      <c r="O25" s="79">
        <v>33148</v>
      </c>
      <c r="P25" s="27">
        <f t="shared" si="1"/>
        <v>1990</v>
      </c>
      <c r="Q25" s="1" t="str">
        <f t="shared" si="2"/>
        <v>Millennial</v>
      </c>
      <c r="R25" s="1" t="str">
        <f t="shared" si="3"/>
        <v>Hardwired... to Self-Destruct</v>
      </c>
    </row>
    <row r="26" spans="1:18">
      <c r="A26" s="42"/>
      <c r="B26" s="49"/>
      <c r="C26" s="44"/>
      <c r="D26" s="44"/>
      <c r="E26" s="50"/>
      <c r="F26" s="50"/>
      <c r="G26" s="46" t="s">
        <v>169</v>
      </c>
      <c r="H26" s="25" t="s">
        <v>170</v>
      </c>
      <c r="I26" s="25" t="s">
        <v>162</v>
      </c>
      <c r="J26" t="s">
        <v>171</v>
      </c>
      <c r="K26" s="25" t="s">
        <v>172</v>
      </c>
      <c r="L26" s="25">
        <v>2000</v>
      </c>
      <c r="M26" s="27">
        <f t="shared" si="0"/>
        <v>2000</v>
      </c>
      <c r="P26" s="27">
        <f t="shared" si="1"/>
        <v>0</v>
      </c>
      <c r="Q26" s="1" t="str">
        <f t="shared" si="2"/>
        <v>Unknown</v>
      </c>
      <c r="R26" s="1" t="str">
        <f t="shared" si="3"/>
        <v>Reload</v>
      </c>
    </row>
    <row r="27" ht="29.15" spans="1:18">
      <c r="A27" s="51" t="s">
        <v>150</v>
      </c>
      <c r="B27" s="34">
        <v>0.199305555555556</v>
      </c>
      <c r="C27" s="25" t="s">
        <v>20</v>
      </c>
      <c r="D27" s="25" t="s">
        <v>21</v>
      </c>
      <c r="E27" s="51" t="s">
        <v>173</v>
      </c>
      <c r="F27" s="51" t="s">
        <v>174</v>
      </c>
      <c r="G27" s="51" t="s">
        <v>175</v>
      </c>
      <c r="H27" s="25" t="s">
        <v>176</v>
      </c>
      <c r="I27" s="25" t="s">
        <v>63</v>
      </c>
      <c r="J27" s="25" t="s">
        <v>177</v>
      </c>
      <c r="K27" s="25" t="s">
        <v>175</v>
      </c>
      <c r="L27" s="25">
        <v>2017</v>
      </c>
      <c r="M27" s="27">
        <f t="shared" si="0"/>
        <v>2017</v>
      </c>
      <c r="N27" s="25" t="s">
        <v>178</v>
      </c>
      <c r="O27" s="79">
        <v>34905</v>
      </c>
      <c r="P27" s="27">
        <f t="shared" si="1"/>
        <v>1995</v>
      </c>
      <c r="Q27" s="1" t="str">
        <f t="shared" si="2"/>
        <v>Millennial</v>
      </c>
      <c r="R27" s="1" t="s">
        <v>179</v>
      </c>
    </row>
    <row r="28" ht="29.15" spans="1:18">
      <c r="A28" s="51" t="s">
        <v>150</v>
      </c>
      <c r="B28" s="52">
        <v>0.192361111111111</v>
      </c>
      <c r="C28" s="44" t="s">
        <v>33</v>
      </c>
      <c r="D28" s="53" t="s">
        <v>21</v>
      </c>
      <c r="E28" s="54" t="s">
        <v>180</v>
      </c>
      <c r="F28" s="54" t="s">
        <v>83</v>
      </c>
      <c r="G28" s="38" t="s">
        <v>181</v>
      </c>
      <c r="H28" s="25" t="s">
        <v>182</v>
      </c>
      <c r="I28" s="25" t="s">
        <v>63</v>
      </c>
      <c r="J28" t="s">
        <v>183</v>
      </c>
      <c r="K28" s="25" t="s">
        <v>184</v>
      </c>
      <c r="L28">
        <v>2012</v>
      </c>
      <c r="M28" s="27">
        <f t="shared" si="0"/>
        <v>2012</v>
      </c>
      <c r="N28" s="25" t="s">
        <v>185</v>
      </c>
      <c r="O28" s="79">
        <v>32868</v>
      </c>
      <c r="P28" s="27">
        <f t="shared" si="1"/>
        <v>1989</v>
      </c>
      <c r="Q28" s="1" t="str">
        <f t="shared" si="2"/>
        <v>Millennial</v>
      </c>
      <c r="R28" s="1" t="str">
        <f t="shared" si="3"/>
        <v>Death Magnetic</v>
      </c>
    </row>
    <row r="29" spans="1:18">
      <c r="A29" s="51"/>
      <c r="B29" s="55"/>
      <c r="C29" s="44"/>
      <c r="D29" s="53"/>
      <c r="E29" s="56"/>
      <c r="F29" s="56"/>
      <c r="G29" s="51" t="s">
        <v>186</v>
      </c>
      <c r="H29" s="25" t="s">
        <v>187</v>
      </c>
      <c r="I29" s="25" t="s">
        <v>63</v>
      </c>
      <c r="J29" s="25" t="s">
        <v>188</v>
      </c>
      <c r="K29" s="25" t="s">
        <v>189</v>
      </c>
      <c r="L29" s="79">
        <v>32599</v>
      </c>
      <c r="M29" s="27">
        <f t="shared" si="0"/>
        <v>1989</v>
      </c>
      <c r="N29" s="25" t="s">
        <v>190</v>
      </c>
      <c r="O29" s="79">
        <v>25010</v>
      </c>
      <c r="P29" s="27">
        <f t="shared" si="1"/>
        <v>1968</v>
      </c>
      <c r="Q29" s="1" t="str">
        <f t="shared" si="2"/>
        <v>Generation X</v>
      </c>
      <c r="R29" s="1" t="str">
        <f t="shared" si="3"/>
        <v>...And Justice for All</v>
      </c>
    </row>
    <row r="30" ht="29.15" spans="1:18">
      <c r="A30" s="51" t="s">
        <v>150</v>
      </c>
      <c r="B30" s="34">
        <v>0.170833333333333</v>
      </c>
      <c r="C30" s="25" t="s">
        <v>20</v>
      </c>
      <c r="D30" s="25" t="s">
        <v>81</v>
      </c>
      <c r="E30" s="51" t="s">
        <v>22</v>
      </c>
      <c r="F30" s="51" t="s">
        <v>191</v>
      </c>
      <c r="G30" s="51" t="s">
        <v>192</v>
      </c>
      <c r="H30" s="25" t="s">
        <v>193</v>
      </c>
      <c r="I30" s="25" t="s">
        <v>63</v>
      </c>
      <c r="J30" s="25" t="s">
        <v>192</v>
      </c>
      <c r="K30" s="25" t="s">
        <v>192</v>
      </c>
      <c r="L30" s="79">
        <v>37718</v>
      </c>
      <c r="M30" s="27">
        <f t="shared" si="0"/>
        <v>2003</v>
      </c>
      <c r="N30" s="25" t="s">
        <v>194</v>
      </c>
      <c r="O30" s="25">
        <v>1985</v>
      </c>
      <c r="P30" s="27">
        <f t="shared" si="1"/>
        <v>1985</v>
      </c>
      <c r="Q30" s="1" t="str">
        <f t="shared" si="2"/>
        <v>Millennial</v>
      </c>
      <c r="R30" s="1" t="s">
        <v>195</v>
      </c>
    </row>
    <row r="31" ht="29.15" spans="1:18">
      <c r="A31" s="51" t="s">
        <v>150</v>
      </c>
      <c r="B31" s="39">
        <v>0.167361111111111</v>
      </c>
      <c r="C31" s="25" t="s">
        <v>33</v>
      </c>
      <c r="D31" s="25" t="s">
        <v>21</v>
      </c>
      <c r="E31" s="38" t="s">
        <v>196</v>
      </c>
      <c r="F31" s="38" t="s">
        <v>197</v>
      </c>
      <c r="G31" s="38" t="s">
        <v>198</v>
      </c>
      <c r="H31" s="25" t="s">
        <v>199</v>
      </c>
      <c r="I31" s="25" t="s">
        <v>30</v>
      </c>
      <c r="J31" s="25" t="s">
        <v>200</v>
      </c>
      <c r="K31" s="25" t="s">
        <v>201</v>
      </c>
      <c r="L31" s="25">
        <v>2002</v>
      </c>
      <c r="M31" s="27">
        <f t="shared" si="0"/>
        <v>2002</v>
      </c>
      <c r="N31" s="25" t="s">
        <v>198</v>
      </c>
      <c r="O31" s="79">
        <v>29465</v>
      </c>
      <c r="P31" s="27">
        <f t="shared" si="1"/>
        <v>1980</v>
      </c>
      <c r="Q31" s="1" t="str">
        <f t="shared" si="2"/>
        <v>Generation X</v>
      </c>
      <c r="R31" s="1" t="str">
        <f t="shared" si="3"/>
        <v>Reload</v>
      </c>
    </row>
    <row r="32" ht="43.7" spans="1:18">
      <c r="A32" s="51" t="s">
        <v>150</v>
      </c>
      <c r="B32" s="34">
        <v>0.231944444444444</v>
      </c>
      <c r="C32" s="25" t="s">
        <v>33</v>
      </c>
      <c r="D32" s="25" t="s">
        <v>21</v>
      </c>
      <c r="E32" s="51" t="s">
        <v>202</v>
      </c>
      <c r="F32" s="51" t="s">
        <v>83</v>
      </c>
      <c r="G32" s="51" t="s">
        <v>203</v>
      </c>
      <c r="H32" s="25" t="s">
        <v>204</v>
      </c>
      <c r="I32" s="25" t="s">
        <v>63</v>
      </c>
      <c r="J32" s="25" t="s">
        <v>205</v>
      </c>
      <c r="K32" s="25" t="s">
        <v>203</v>
      </c>
      <c r="L32" s="79">
        <v>41748</v>
      </c>
      <c r="M32" s="27">
        <f t="shared" si="0"/>
        <v>2014</v>
      </c>
      <c r="N32" s="25" t="s">
        <v>203</v>
      </c>
      <c r="O32" s="79">
        <v>33743</v>
      </c>
      <c r="P32" s="27">
        <f t="shared" si="1"/>
        <v>1992</v>
      </c>
      <c r="Q32" s="1" t="str">
        <f t="shared" si="2"/>
        <v>Millennial</v>
      </c>
      <c r="R32" s="1" t="str">
        <f t="shared" si="3"/>
        <v>Death Magnetic</v>
      </c>
    </row>
    <row r="33" ht="26.55" spans="1:18">
      <c r="A33" s="38" t="s">
        <v>206</v>
      </c>
      <c r="B33" s="39">
        <v>0.110416666666667</v>
      </c>
      <c r="C33" s="25" t="s">
        <v>33</v>
      </c>
      <c r="D33" s="25" t="s">
        <v>207</v>
      </c>
      <c r="E33" s="38" t="s">
        <v>208</v>
      </c>
      <c r="F33" s="38" t="s">
        <v>209</v>
      </c>
      <c r="G33" s="38" t="s">
        <v>210</v>
      </c>
      <c r="H33" s="25" t="s">
        <v>211</v>
      </c>
      <c r="I33" s="25" t="s">
        <v>50</v>
      </c>
      <c r="J33" s="25" t="s">
        <v>212</v>
      </c>
      <c r="K33" s="25" t="s">
        <v>210</v>
      </c>
      <c r="L33" s="25">
        <v>2009</v>
      </c>
      <c r="M33" s="27">
        <f t="shared" si="0"/>
        <v>2009</v>
      </c>
      <c r="N33" s="25" t="s">
        <v>213</v>
      </c>
      <c r="O33" s="79">
        <v>31174</v>
      </c>
      <c r="P33" s="27">
        <f t="shared" si="1"/>
        <v>1985</v>
      </c>
      <c r="Q33" s="1" t="str">
        <f t="shared" si="2"/>
        <v>Millennial</v>
      </c>
      <c r="R33" s="1" t="str">
        <f t="shared" si="3"/>
        <v>Death Magnetic</v>
      </c>
    </row>
    <row r="34" ht="29.15" spans="1:18">
      <c r="A34" s="57" t="s">
        <v>206</v>
      </c>
      <c r="B34" s="58">
        <v>0.129861111111111</v>
      </c>
      <c r="C34" s="59" t="s">
        <v>33</v>
      </c>
      <c r="D34" s="59" t="s">
        <v>21</v>
      </c>
      <c r="E34" s="60" t="s">
        <v>214</v>
      </c>
      <c r="F34" s="60" t="s">
        <v>159</v>
      </c>
      <c r="G34" s="51" t="s">
        <v>215</v>
      </c>
      <c r="H34" s="25" t="s">
        <v>216</v>
      </c>
      <c r="I34" s="25" t="s">
        <v>70</v>
      </c>
      <c r="J34" s="25" t="s">
        <v>217</v>
      </c>
      <c r="K34" s="25" t="s">
        <v>218</v>
      </c>
      <c r="L34" s="25">
        <v>2002</v>
      </c>
      <c r="M34" s="27">
        <f t="shared" si="0"/>
        <v>2002</v>
      </c>
      <c r="N34" s="25" t="s">
        <v>219</v>
      </c>
      <c r="O34" s="79">
        <v>29760</v>
      </c>
      <c r="P34" s="27">
        <f t="shared" si="1"/>
        <v>1981</v>
      </c>
      <c r="Q34" s="1" t="str">
        <f t="shared" si="2"/>
        <v>Millennial</v>
      </c>
      <c r="R34" s="1" t="str">
        <f t="shared" si="3"/>
        <v>Reload</v>
      </c>
    </row>
    <row r="35" ht="29.15" spans="1:18">
      <c r="A35" s="61"/>
      <c r="B35" s="62"/>
      <c r="C35" s="63"/>
      <c r="D35" s="63"/>
      <c r="E35" s="64"/>
      <c r="F35" s="64"/>
      <c r="G35" s="38" t="s">
        <v>220</v>
      </c>
      <c r="H35" s="25" t="s">
        <v>221</v>
      </c>
      <c r="I35" s="25" t="s">
        <v>70</v>
      </c>
      <c r="J35" s="25" t="s">
        <v>222</v>
      </c>
      <c r="K35" s="25" t="s">
        <v>223</v>
      </c>
      <c r="L35" s="79">
        <v>44148</v>
      </c>
      <c r="M35" s="27">
        <f t="shared" si="0"/>
        <v>2020</v>
      </c>
      <c r="N35" s="25" t="s">
        <v>220</v>
      </c>
      <c r="O35" s="79">
        <v>35671</v>
      </c>
      <c r="P35" s="27">
        <f t="shared" si="1"/>
        <v>1997</v>
      </c>
      <c r="Q35" s="1" t="str">
        <f t="shared" si="2"/>
        <v>Generation Z</v>
      </c>
      <c r="R35" s="1" t="str">
        <f t="shared" si="3"/>
        <v>Hardwired... to Self-Destruct</v>
      </c>
    </row>
    <row r="36" spans="1:18">
      <c r="A36" s="38" t="s">
        <v>206</v>
      </c>
      <c r="B36" s="39">
        <v>0.164583333333333</v>
      </c>
      <c r="C36" s="25" t="s">
        <v>33</v>
      </c>
      <c r="D36" s="25" t="s">
        <v>21</v>
      </c>
      <c r="E36" s="38" t="s">
        <v>224</v>
      </c>
      <c r="F36" s="38" t="s">
        <v>60</v>
      </c>
      <c r="G36" s="38" t="s">
        <v>225</v>
      </c>
      <c r="H36" s="25" t="s">
        <v>226</v>
      </c>
      <c r="I36" s="25" t="s">
        <v>63</v>
      </c>
      <c r="J36" s="25" t="s">
        <v>227</v>
      </c>
      <c r="K36" s="25" t="s">
        <v>228</v>
      </c>
      <c r="L36" s="25">
        <v>1992</v>
      </c>
      <c r="M36" s="27">
        <f t="shared" si="0"/>
        <v>1992</v>
      </c>
      <c r="N36" s="25" t="s">
        <v>229</v>
      </c>
      <c r="O36" s="79">
        <v>26759</v>
      </c>
      <c r="P36" s="27">
        <f t="shared" si="1"/>
        <v>1973</v>
      </c>
      <c r="Q36" s="1" t="str">
        <f t="shared" si="2"/>
        <v>Generation X</v>
      </c>
      <c r="R36" s="1" t="str">
        <f t="shared" si="3"/>
        <v>Metallica</v>
      </c>
    </row>
    <row r="37" ht="26.55" spans="1:18">
      <c r="A37" s="38" t="s">
        <v>206</v>
      </c>
      <c r="B37" s="34">
        <v>0.28125</v>
      </c>
      <c r="C37" s="25" t="s">
        <v>33</v>
      </c>
      <c r="D37" s="25" t="s">
        <v>21</v>
      </c>
      <c r="E37" s="51" t="s">
        <v>230</v>
      </c>
      <c r="F37" s="51" t="s">
        <v>152</v>
      </c>
      <c r="G37" s="51" t="s">
        <v>231</v>
      </c>
      <c r="H37" s="25" t="s">
        <v>232</v>
      </c>
      <c r="I37" s="25" t="s">
        <v>63</v>
      </c>
      <c r="J37" s="25" t="s">
        <v>233</v>
      </c>
      <c r="K37" s="25" t="s">
        <v>231</v>
      </c>
      <c r="L37" s="25">
        <v>2012</v>
      </c>
      <c r="M37" s="27">
        <f t="shared" si="0"/>
        <v>2012</v>
      </c>
      <c r="N37" s="25" t="s">
        <v>231</v>
      </c>
      <c r="O37" s="79">
        <v>31187</v>
      </c>
      <c r="P37" s="27">
        <f t="shared" si="1"/>
        <v>1985</v>
      </c>
      <c r="Q37" s="1" t="str">
        <f t="shared" si="2"/>
        <v>Millennial</v>
      </c>
      <c r="R37" s="1" t="str">
        <f t="shared" si="3"/>
        <v>Death Magnetic</v>
      </c>
    </row>
    <row r="38" ht="29.15" spans="1:18">
      <c r="A38" s="38" t="s">
        <v>234</v>
      </c>
      <c r="B38" s="39">
        <v>0.245833333333333</v>
      </c>
      <c r="C38" s="25" t="s">
        <v>33</v>
      </c>
      <c r="D38" s="25" t="s">
        <v>21</v>
      </c>
      <c r="E38" s="38" t="s">
        <v>235</v>
      </c>
      <c r="F38" s="38" t="s">
        <v>60</v>
      </c>
      <c r="G38" s="38" t="s">
        <v>236</v>
      </c>
      <c r="H38" s="25" t="s">
        <v>237</v>
      </c>
      <c r="I38" s="25" t="s">
        <v>238</v>
      </c>
      <c r="J38" s="25" t="s">
        <v>239</v>
      </c>
      <c r="K38" s="25" t="s">
        <v>236</v>
      </c>
      <c r="L38" s="25">
        <v>2005</v>
      </c>
      <c r="M38" s="27">
        <f t="shared" si="0"/>
        <v>2005</v>
      </c>
      <c r="N38" s="25" t="s">
        <v>240</v>
      </c>
      <c r="O38" s="25">
        <v>1981</v>
      </c>
      <c r="P38" s="27">
        <f t="shared" si="1"/>
        <v>1981</v>
      </c>
      <c r="Q38" s="1" t="str">
        <f t="shared" si="2"/>
        <v>Millennial</v>
      </c>
      <c r="R38" s="1" t="str">
        <f t="shared" si="3"/>
        <v>St. Anger</v>
      </c>
    </row>
    <row r="39" ht="43.7" spans="1:18">
      <c r="A39" s="65" t="s">
        <v>241</v>
      </c>
      <c r="B39" s="58">
        <v>0.176388888888889</v>
      </c>
      <c r="C39" s="59" t="s">
        <v>33</v>
      </c>
      <c r="D39" s="59" t="s">
        <v>21</v>
      </c>
      <c r="E39" s="60" t="s">
        <v>242</v>
      </c>
      <c r="F39" s="60" t="s">
        <v>83</v>
      </c>
      <c r="G39" s="51" t="s">
        <v>243</v>
      </c>
      <c r="H39" s="25" t="s">
        <v>244</v>
      </c>
      <c r="I39" s="25" t="s">
        <v>63</v>
      </c>
      <c r="J39" s="25" t="s">
        <v>245</v>
      </c>
      <c r="K39" s="25" t="s">
        <v>246</v>
      </c>
      <c r="L39" s="25">
        <v>2007</v>
      </c>
      <c r="M39" s="27">
        <f t="shared" si="0"/>
        <v>2007</v>
      </c>
      <c r="N39" s="25" t="s">
        <v>247</v>
      </c>
      <c r="O39" s="79">
        <v>29749</v>
      </c>
      <c r="P39" s="27">
        <f t="shared" si="1"/>
        <v>1981</v>
      </c>
      <c r="Q39" s="1" t="str">
        <f t="shared" si="2"/>
        <v>Millennial</v>
      </c>
      <c r="R39" s="1" t="str">
        <f t="shared" si="3"/>
        <v>St. Anger</v>
      </c>
    </row>
    <row r="40" spans="1:18">
      <c r="A40" s="66"/>
      <c r="B40" s="62"/>
      <c r="C40" s="63"/>
      <c r="D40" s="63"/>
      <c r="E40" s="64"/>
      <c r="F40" s="64"/>
      <c r="G40" s="38" t="s">
        <v>248</v>
      </c>
      <c r="H40" s="25" t="s">
        <v>249</v>
      </c>
      <c r="I40" s="25" t="s">
        <v>63</v>
      </c>
      <c r="J40" s="25" t="s">
        <v>250</v>
      </c>
      <c r="K40" s="25" t="s">
        <v>251</v>
      </c>
      <c r="L40" s="79">
        <v>35551</v>
      </c>
      <c r="M40" s="27">
        <f t="shared" si="0"/>
        <v>1997</v>
      </c>
      <c r="N40" s="25" t="s">
        <v>248</v>
      </c>
      <c r="P40" s="27">
        <f t="shared" si="1"/>
        <v>0</v>
      </c>
      <c r="Q40" s="1" t="str">
        <f t="shared" si="2"/>
        <v>Unknown</v>
      </c>
      <c r="R40" s="1" t="s">
        <v>252</v>
      </c>
    </row>
    <row r="41" ht="43.7" spans="1:18">
      <c r="A41" s="51" t="s">
        <v>241</v>
      </c>
      <c r="B41" s="39">
        <v>0.152083333333333</v>
      </c>
      <c r="C41" s="25" t="s">
        <v>33</v>
      </c>
      <c r="D41" s="25" t="s">
        <v>21</v>
      </c>
      <c r="E41" s="38" t="s">
        <v>253</v>
      </c>
      <c r="F41" s="38" t="s">
        <v>54</v>
      </c>
      <c r="G41" s="38" t="s">
        <v>254</v>
      </c>
      <c r="H41" s="25" t="s">
        <v>255</v>
      </c>
      <c r="I41" s="25" t="s">
        <v>256</v>
      </c>
      <c r="J41" s="25" t="s">
        <v>257</v>
      </c>
      <c r="K41" s="25" t="s">
        <v>254</v>
      </c>
      <c r="L41" s="25">
        <v>2005</v>
      </c>
      <c r="M41" s="27">
        <f t="shared" si="0"/>
        <v>2005</v>
      </c>
      <c r="N41" s="25" t="s">
        <v>258</v>
      </c>
      <c r="O41" s="79">
        <v>27485</v>
      </c>
      <c r="P41" s="27">
        <f t="shared" si="1"/>
        <v>1975</v>
      </c>
      <c r="Q41" s="1" t="str">
        <f t="shared" si="2"/>
        <v>Generation X</v>
      </c>
      <c r="R41" s="1" t="str">
        <f t="shared" si="3"/>
        <v>St. Anger</v>
      </c>
    </row>
    <row r="42" spans="1:18">
      <c r="A42" s="51" t="s">
        <v>259</v>
      </c>
      <c r="B42" s="34">
        <v>0.171527777777778</v>
      </c>
      <c r="C42" s="25" t="s">
        <v>33</v>
      </c>
      <c r="D42" s="25" t="s">
        <v>260</v>
      </c>
      <c r="E42" s="51" t="s">
        <v>261</v>
      </c>
      <c r="F42" s="51" t="s">
        <v>262</v>
      </c>
      <c r="G42" s="51" t="s">
        <v>263</v>
      </c>
      <c r="H42" s="25" t="s">
        <v>264</v>
      </c>
      <c r="I42" s="25" t="s">
        <v>265</v>
      </c>
      <c r="J42" s="25" t="s">
        <v>263</v>
      </c>
      <c r="K42" s="25" t="s">
        <v>263</v>
      </c>
      <c r="L42" s="25">
        <v>2019</v>
      </c>
      <c r="M42" s="27">
        <f t="shared" si="0"/>
        <v>2019</v>
      </c>
      <c r="N42" s="25" t="s">
        <v>266</v>
      </c>
      <c r="O42" s="79">
        <v>30241</v>
      </c>
      <c r="P42" s="27">
        <f t="shared" si="1"/>
        <v>1982</v>
      </c>
      <c r="Q42" s="1" t="str">
        <f t="shared" si="2"/>
        <v>Millennial</v>
      </c>
      <c r="R42" s="1" t="str">
        <f t="shared" si="3"/>
        <v>Hardwired... to Self-Destruct</v>
      </c>
    </row>
    <row r="43" spans="1:18">
      <c r="A43" s="51" t="s">
        <v>259</v>
      </c>
      <c r="B43" s="39">
        <v>0.129166666666667</v>
      </c>
      <c r="C43" s="25" t="s">
        <v>20</v>
      </c>
      <c r="D43" s="25" t="s">
        <v>21</v>
      </c>
      <c r="E43" s="38" t="s">
        <v>267</v>
      </c>
      <c r="F43" s="38" t="s">
        <v>268</v>
      </c>
      <c r="G43" s="38" t="s">
        <v>269</v>
      </c>
      <c r="H43" s="25" t="s">
        <v>270</v>
      </c>
      <c r="I43" s="25" t="s">
        <v>271</v>
      </c>
      <c r="J43" s="25" t="s">
        <v>272</v>
      </c>
      <c r="K43" s="38" t="s">
        <v>269</v>
      </c>
      <c r="L43" s="79">
        <v>43088</v>
      </c>
      <c r="M43" s="27">
        <f t="shared" si="0"/>
        <v>2017</v>
      </c>
      <c r="N43" s="38" t="s">
        <v>269</v>
      </c>
      <c r="P43" s="27">
        <f t="shared" si="1"/>
        <v>0</v>
      </c>
      <c r="Q43" s="1" t="str">
        <f t="shared" si="2"/>
        <v>Unknown</v>
      </c>
      <c r="R43" s="1" t="s">
        <v>179</v>
      </c>
    </row>
    <row r="44" ht="29.15" spans="1:18">
      <c r="A44" s="51" t="s">
        <v>273</v>
      </c>
      <c r="B44" s="34">
        <v>0.190972222222222</v>
      </c>
      <c r="C44" s="25" t="s">
        <v>20</v>
      </c>
      <c r="D44" s="25" t="s">
        <v>21</v>
      </c>
      <c r="E44" s="51" t="s">
        <v>274</v>
      </c>
      <c r="F44" s="51" t="s">
        <v>275</v>
      </c>
      <c r="G44" s="51" t="s">
        <v>276</v>
      </c>
      <c r="H44" s="25" t="s">
        <v>277</v>
      </c>
      <c r="I44" s="25" t="s">
        <v>63</v>
      </c>
      <c r="J44" s="25" t="s">
        <v>278</v>
      </c>
      <c r="K44" s="25" t="s">
        <v>278</v>
      </c>
      <c r="L44" s="25">
        <v>2011</v>
      </c>
      <c r="M44" s="27">
        <f t="shared" si="0"/>
        <v>2011</v>
      </c>
      <c r="N44" s="25" t="s">
        <v>276</v>
      </c>
      <c r="O44" s="79">
        <v>34563</v>
      </c>
      <c r="P44" s="27">
        <f t="shared" si="1"/>
        <v>1994</v>
      </c>
      <c r="Q44" s="1" t="str">
        <f t="shared" si="2"/>
        <v>Millennial</v>
      </c>
      <c r="R44" s="1" t="str">
        <f t="shared" si="3"/>
        <v>Death Magnetic</v>
      </c>
    </row>
    <row r="45" spans="1:18">
      <c r="A45" s="65" t="s">
        <v>273</v>
      </c>
      <c r="B45" s="67">
        <v>0.275694444444444</v>
      </c>
      <c r="C45" s="59" t="s">
        <v>20</v>
      </c>
      <c r="D45" s="59" t="s">
        <v>21</v>
      </c>
      <c r="E45" s="54" t="s">
        <v>279</v>
      </c>
      <c r="F45" s="54" t="s">
        <v>280</v>
      </c>
      <c r="G45" s="38" t="s">
        <v>281</v>
      </c>
      <c r="H45" s="25" t="s">
        <v>282</v>
      </c>
      <c r="I45" s="25" t="s">
        <v>63</v>
      </c>
      <c r="J45" s="25" t="s">
        <v>283</v>
      </c>
      <c r="K45" s="25" t="s">
        <v>284</v>
      </c>
      <c r="L45" s="25">
        <v>2006</v>
      </c>
      <c r="M45" s="27">
        <f t="shared" si="0"/>
        <v>2006</v>
      </c>
      <c r="N45" s="25" t="s">
        <v>281</v>
      </c>
      <c r="O45" s="79">
        <v>33931</v>
      </c>
      <c r="P45" s="27">
        <f t="shared" si="1"/>
        <v>1992</v>
      </c>
      <c r="Q45" s="1" t="str">
        <f t="shared" si="2"/>
        <v>Millennial</v>
      </c>
      <c r="R45" s="1" t="str">
        <f t="shared" si="3"/>
        <v>St. Anger</v>
      </c>
    </row>
    <row r="46" spans="1:18">
      <c r="A46" s="68"/>
      <c r="B46" s="69"/>
      <c r="C46" s="70"/>
      <c r="D46" s="70"/>
      <c r="E46" s="71"/>
      <c r="F46" s="71"/>
      <c r="G46" s="51" t="s">
        <v>285</v>
      </c>
      <c r="H46" s="25" t="s">
        <v>286</v>
      </c>
      <c r="I46" s="25" t="s">
        <v>63</v>
      </c>
      <c r="J46" s="25" t="s">
        <v>287</v>
      </c>
      <c r="K46" s="25" t="s">
        <v>288</v>
      </c>
      <c r="L46" s="25">
        <v>2012</v>
      </c>
      <c r="M46" s="27">
        <f t="shared" si="0"/>
        <v>2012</v>
      </c>
      <c r="N46" s="25" t="s">
        <v>289</v>
      </c>
      <c r="O46" s="79">
        <v>33166</v>
      </c>
      <c r="P46" s="27">
        <f t="shared" si="1"/>
        <v>1990</v>
      </c>
      <c r="Q46" s="1" t="str">
        <f t="shared" si="2"/>
        <v>Millennial</v>
      </c>
      <c r="R46" s="1" t="str">
        <f t="shared" si="3"/>
        <v>Death Magnetic</v>
      </c>
    </row>
    <row r="47" ht="29.15" spans="1:18">
      <c r="A47" s="68"/>
      <c r="B47" s="69"/>
      <c r="C47" s="70"/>
      <c r="D47" s="70"/>
      <c r="E47" s="71"/>
      <c r="F47" s="71"/>
      <c r="G47" s="51" t="s">
        <v>290</v>
      </c>
      <c r="H47" s="25" t="s">
        <v>291</v>
      </c>
      <c r="I47" s="25" t="s">
        <v>70</v>
      </c>
      <c r="J47" s="25" t="s">
        <v>292</v>
      </c>
      <c r="K47" s="25" t="s">
        <v>290</v>
      </c>
      <c r="L47" s="25">
        <v>1969</v>
      </c>
      <c r="M47" s="27">
        <f t="shared" si="0"/>
        <v>1969</v>
      </c>
      <c r="N47" s="25" t="s">
        <v>290</v>
      </c>
      <c r="O47" s="79">
        <v>17251</v>
      </c>
      <c r="P47" s="27">
        <f t="shared" si="1"/>
        <v>1947</v>
      </c>
      <c r="Q47" s="1" t="str">
        <f t="shared" si="2"/>
        <v>Baby Boomer</v>
      </c>
      <c r="R47" s="1" t="str">
        <f t="shared" si="3"/>
        <v>Pre-Metallica</v>
      </c>
    </row>
    <row r="48" ht="58.3" spans="1:18">
      <c r="A48" s="68"/>
      <c r="B48" s="69"/>
      <c r="C48" s="70"/>
      <c r="D48" s="70"/>
      <c r="E48" s="71"/>
      <c r="F48" s="71"/>
      <c r="G48" s="51" t="s">
        <v>293</v>
      </c>
      <c r="H48" s="25" t="s">
        <v>294</v>
      </c>
      <c r="I48" s="25" t="s">
        <v>63</v>
      </c>
      <c r="J48" s="25" t="s">
        <v>295</v>
      </c>
      <c r="K48" s="25" t="s">
        <v>296</v>
      </c>
      <c r="L48" s="25">
        <v>1978</v>
      </c>
      <c r="M48" s="27">
        <f t="shared" si="0"/>
        <v>1978</v>
      </c>
      <c r="N48" s="25" t="s">
        <v>293</v>
      </c>
      <c r="O48" s="79">
        <v>20369</v>
      </c>
      <c r="P48" s="27">
        <f t="shared" si="1"/>
        <v>1955</v>
      </c>
      <c r="Q48" s="1" t="str">
        <f t="shared" si="2"/>
        <v>Baby Boomer</v>
      </c>
      <c r="R48" s="1" t="str">
        <f t="shared" si="3"/>
        <v>Pre-Metallica</v>
      </c>
    </row>
    <row r="49" ht="29.15" spans="1:18">
      <c r="A49" s="68"/>
      <c r="B49" s="69"/>
      <c r="C49" s="70"/>
      <c r="D49" s="70"/>
      <c r="E49" s="71"/>
      <c r="F49" s="71"/>
      <c r="G49" s="51" t="s">
        <v>297</v>
      </c>
      <c r="H49" s="25" t="s">
        <v>298</v>
      </c>
      <c r="I49" s="25" t="s">
        <v>63</v>
      </c>
      <c r="J49" s="25" t="s">
        <v>299</v>
      </c>
      <c r="K49" s="25" t="s">
        <v>300</v>
      </c>
      <c r="L49" s="25">
        <v>1990</v>
      </c>
      <c r="M49" s="27">
        <f t="shared" si="0"/>
        <v>1990</v>
      </c>
      <c r="N49" s="25" t="s">
        <v>297</v>
      </c>
      <c r="O49" s="79">
        <v>23673</v>
      </c>
      <c r="P49" s="27">
        <f t="shared" si="1"/>
        <v>1964</v>
      </c>
      <c r="Q49" s="1" t="str">
        <f t="shared" si="2"/>
        <v>Baby Boomer</v>
      </c>
      <c r="R49" s="1" t="str">
        <f t="shared" si="3"/>
        <v>...And Justice for All</v>
      </c>
    </row>
    <row r="50" spans="1:18">
      <c r="A50" s="66"/>
      <c r="B50" s="72"/>
      <c r="C50" s="63"/>
      <c r="D50" s="63"/>
      <c r="E50" s="56"/>
      <c r="F50" s="56"/>
      <c r="G50" s="51" t="s">
        <v>301</v>
      </c>
      <c r="H50" s="25" t="s">
        <v>302</v>
      </c>
      <c r="I50" s="25" t="s">
        <v>63</v>
      </c>
      <c r="J50" s="25" t="s">
        <v>303</v>
      </c>
      <c r="K50" s="25" t="s">
        <v>304</v>
      </c>
      <c r="L50" s="25">
        <v>1982</v>
      </c>
      <c r="M50" s="27">
        <f t="shared" si="0"/>
        <v>1982</v>
      </c>
      <c r="N50" s="25" t="s">
        <v>301</v>
      </c>
      <c r="O50" s="79">
        <v>22579</v>
      </c>
      <c r="P50" s="27">
        <f t="shared" si="1"/>
        <v>1961</v>
      </c>
      <c r="Q50" s="1" t="str">
        <f t="shared" si="2"/>
        <v>Baby Boomer</v>
      </c>
      <c r="R50" s="1" t="str">
        <f t="shared" si="3"/>
        <v>Pre-Metallica</v>
      </c>
    </row>
    <row r="51" ht="29.15" spans="1:18">
      <c r="A51" s="51" t="s">
        <v>273</v>
      </c>
      <c r="B51" s="34">
        <v>0.214583333333333</v>
      </c>
      <c r="C51" s="25" t="s">
        <v>33</v>
      </c>
      <c r="D51" s="25" t="s">
        <v>21</v>
      </c>
      <c r="E51" s="51" t="s">
        <v>305</v>
      </c>
      <c r="F51" s="51" t="s">
        <v>306</v>
      </c>
      <c r="G51" s="51" t="s">
        <v>307</v>
      </c>
      <c r="H51" s="25" t="s">
        <v>308</v>
      </c>
      <c r="I51" s="25" t="s">
        <v>70</v>
      </c>
      <c r="J51" s="25" t="s">
        <v>309</v>
      </c>
      <c r="K51" s="25" t="s">
        <v>310</v>
      </c>
      <c r="L51" s="25">
        <v>1981</v>
      </c>
      <c r="M51" s="27">
        <f t="shared" si="0"/>
        <v>1981</v>
      </c>
      <c r="N51" s="25" t="s">
        <v>307</v>
      </c>
      <c r="O51" s="79">
        <v>22775</v>
      </c>
      <c r="P51" s="27">
        <f t="shared" si="1"/>
        <v>1962</v>
      </c>
      <c r="Q51" s="1" t="str">
        <f t="shared" si="2"/>
        <v>Baby Boomer</v>
      </c>
      <c r="R51" s="1" t="str">
        <f t="shared" si="3"/>
        <v>Pre-Metallica</v>
      </c>
    </row>
    <row r="52" spans="1:18">
      <c r="A52" s="51" t="s">
        <v>273</v>
      </c>
      <c r="B52" s="39">
        <v>0.188194444444444</v>
      </c>
      <c r="C52" s="25" t="s">
        <v>20</v>
      </c>
      <c r="D52" s="25" t="s">
        <v>21</v>
      </c>
      <c r="E52" s="38" t="s">
        <v>311</v>
      </c>
      <c r="F52" s="38" t="s">
        <v>60</v>
      </c>
      <c r="G52" s="38" t="s">
        <v>312</v>
      </c>
      <c r="H52" s="25" t="s">
        <v>313</v>
      </c>
      <c r="I52" s="25" t="s">
        <v>63</v>
      </c>
      <c r="J52" s="25" t="s">
        <v>314</v>
      </c>
      <c r="K52" s="25" t="s">
        <v>315</v>
      </c>
      <c r="L52" s="25">
        <v>2014</v>
      </c>
      <c r="M52" s="27">
        <f t="shared" si="0"/>
        <v>2014</v>
      </c>
      <c r="N52" s="25" t="s">
        <v>312</v>
      </c>
      <c r="O52" s="79">
        <v>30484</v>
      </c>
      <c r="P52" s="27">
        <f t="shared" si="1"/>
        <v>1983</v>
      </c>
      <c r="Q52" s="1" t="str">
        <f t="shared" si="2"/>
        <v>Millennial</v>
      </c>
      <c r="R52" s="1" t="str">
        <f t="shared" si="3"/>
        <v>Death Magnetic</v>
      </c>
    </row>
    <row r="53" spans="1:18">
      <c r="A53" s="51" t="s">
        <v>273</v>
      </c>
      <c r="B53" s="34">
        <v>0.125694444444444</v>
      </c>
      <c r="C53" s="25" t="s">
        <v>33</v>
      </c>
      <c r="D53" s="25" t="s">
        <v>21</v>
      </c>
      <c r="E53" s="51" t="s">
        <v>316</v>
      </c>
      <c r="F53" s="51" t="s">
        <v>268</v>
      </c>
      <c r="G53" s="51" t="s">
        <v>317</v>
      </c>
      <c r="H53" s="25" t="s">
        <v>318</v>
      </c>
      <c r="I53" s="25" t="s">
        <v>319</v>
      </c>
      <c r="J53" s="25" t="s">
        <v>320</v>
      </c>
      <c r="K53" s="25" t="s">
        <v>317</v>
      </c>
      <c r="L53" s="25">
        <v>2018</v>
      </c>
      <c r="M53" s="27">
        <f t="shared" si="0"/>
        <v>2018</v>
      </c>
      <c r="N53" s="25" t="s">
        <v>317</v>
      </c>
      <c r="O53" s="79">
        <v>33585</v>
      </c>
      <c r="P53" s="27">
        <f t="shared" si="1"/>
        <v>1991</v>
      </c>
      <c r="Q53" s="1" t="str">
        <f t="shared" si="2"/>
        <v>Millennial</v>
      </c>
      <c r="R53" s="1" t="str">
        <f t="shared" si="3"/>
        <v>Hardwired... to Self-Destruct</v>
      </c>
    </row>
    <row r="54" ht="43.7" spans="1:18">
      <c r="A54" s="51" t="s">
        <v>273</v>
      </c>
      <c r="B54" s="39">
        <v>0.247222222222222</v>
      </c>
      <c r="C54" s="25" t="s">
        <v>20</v>
      </c>
      <c r="D54" s="25" t="s">
        <v>207</v>
      </c>
      <c r="E54" s="73" t="s">
        <v>321</v>
      </c>
      <c r="F54" s="73" t="s">
        <v>322</v>
      </c>
      <c r="G54" s="41" t="s">
        <v>323</v>
      </c>
      <c r="H54" s="25" t="s">
        <v>324</v>
      </c>
      <c r="I54" s="25" t="s">
        <v>325</v>
      </c>
      <c r="J54" s="25" t="s">
        <v>326</v>
      </c>
      <c r="K54" s="25" t="s">
        <v>327</v>
      </c>
      <c r="L54" s="25">
        <v>2004</v>
      </c>
      <c r="M54" s="27">
        <f t="shared" si="0"/>
        <v>2004</v>
      </c>
      <c r="N54" s="25" t="s">
        <v>323</v>
      </c>
      <c r="O54" s="79">
        <v>30438</v>
      </c>
      <c r="P54" s="27">
        <f t="shared" si="1"/>
        <v>1983</v>
      </c>
      <c r="Q54" s="1" t="str">
        <f t="shared" si="2"/>
        <v>Millennial</v>
      </c>
      <c r="R54" s="1" t="str">
        <f t="shared" si="3"/>
        <v>St. Anger</v>
      </c>
    </row>
    <row r="55" ht="58.3" spans="1:18">
      <c r="A55" s="51" t="s">
        <v>273</v>
      </c>
      <c r="B55" s="39">
        <v>0.216666666666667</v>
      </c>
      <c r="C55" s="25" t="s">
        <v>328</v>
      </c>
      <c r="D55" s="25" t="s">
        <v>328</v>
      </c>
      <c r="E55" s="38" t="s">
        <v>329</v>
      </c>
      <c r="F55" s="38" t="s">
        <v>330</v>
      </c>
      <c r="G55" s="38" t="s">
        <v>331</v>
      </c>
      <c r="H55" s="25" t="s">
        <v>294</v>
      </c>
      <c r="I55" s="25" t="s">
        <v>332</v>
      </c>
      <c r="J55" s="25" t="s">
        <v>333</v>
      </c>
      <c r="K55" s="25" t="s">
        <v>334</v>
      </c>
      <c r="L55" s="25">
        <v>2007</v>
      </c>
      <c r="M55" s="27">
        <f t="shared" si="0"/>
        <v>2007</v>
      </c>
      <c r="N55" s="25" t="s">
        <v>335</v>
      </c>
      <c r="O55" s="79">
        <v>31846</v>
      </c>
      <c r="P55" s="27">
        <f t="shared" si="1"/>
        <v>1987</v>
      </c>
      <c r="Q55" s="1" t="str">
        <f t="shared" si="2"/>
        <v>Millennial</v>
      </c>
      <c r="R55" s="1" t="str">
        <f t="shared" si="3"/>
        <v>St. Anger</v>
      </c>
    </row>
    <row r="56" ht="43.7" spans="1:18">
      <c r="A56" s="51" t="s">
        <v>273</v>
      </c>
      <c r="B56" s="34">
        <v>0.143055555555556</v>
      </c>
      <c r="C56" s="25" t="s">
        <v>33</v>
      </c>
      <c r="D56" s="25" t="s">
        <v>21</v>
      </c>
      <c r="E56" s="51" t="s">
        <v>336</v>
      </c>
      <c r="F56" s="51" t="s">
        <v>191</v>
      </c>
      <c r="G56" s="51" t="s">
        <v>337</v>
      </c>
      <c r="H56" s="25" t="s">
        <v>338</v>
      </c>
      <c r="I56" s="25" t="s">
        <v>63</v>
      </c>
      <c r="J56" s="25" t="s">
        <v>339</v>
      </c>
      <c r="K56" s="25" t="s">
        <v>337</v>
      </c>
      <c r="L56" s="25">
        <v>2001</v>
      </c>
      <c r="M56" s="27">
        <f t="shared" si="0"/>
        <v>2001</v>
      </c>
      <c r="N56" s="25" t="s">
        <v>340</v>
      </c>
      <c r="O56" s="79">
        <v>28607</v>
      </c>
      <c r="P56" s="27">
        <f t="shared" si="1"/>
        <v>1978</v>
      </c>
      <c r="Q56" s="1" t="str">
        <f t="shared" si="2"/>
        <v>Generation X</v>
      </c>
      <c r="R56" s="1" t="str">
        <f t="shared" si="3"/>
        <v>Reload</v>
      </c>
    </row>
    <row r="57" spans="1:18">
      <c r="A57" s="51" t="s">
        <v>273</v>
      </c>
      <c r="B57" s="39">
        <v>0.159027777777778</v>
      </c>
      <c r="C57" s="25" t="s">
        <v>80</v>
      </c>
      <c r="D57" s="25" t="s">
        <v>21</v>
      </c>
      <c r="E57" s="38" t="s">
        <v>341</v>
      </c>
      <c r="F57" s="38" t="s">
        <v>191</v>
      </c>
      <c r="G57" s="38" t="s">
        <v>342</v>
      </c>
      <c r="H57" s="25" t="s">
        <v>343</v>
      </c>
      <c r="I57" s="25" t="s">
        <v>43</v>
      </c>
      <c r="J57" s="25" t="s">
        <v>344</v>
      </c>
      <c r="K57" s="25" t="s">
        <v>345</v>
      </c>
      <c r="L57" s="25">
        <v>1976</v>
      </c>
      <c r="M57" s="27">
        <f t="shared" si="0"/>
        <v>1976</v>
      </c>
      <c r="N57" s="25" t="s">
        <v>346</v>
      </c>
      <c r="O57" s="79">
        <v>21562</v>
      </c>
      <c r="P57" s="27">
        <f t="shared" si="1"/>
        <v>1959</v>
      </c>
      <c r="Q57" s="1" t="str">
        <f t="shared" si="2"/>
        <v>Baby Boomer</v>
      </c>
      <c r="R57" s="1" t="str">
        <f t="shared" si="3"/>
        <v>Pre-Metallica</v>
      </c>
    </row>
    <row r="58" ht="29.15" spans="1:18">
      <c r="A58" s="60" t="s">
        <v>273</v>
      </c>
      <c r="B58" s="74">
        <v>0.286805555555556</v>
      </c>
      <c r="C58" s="75" t="s">
        <v>33</v>
      </c>
      <c r="D58" s="75" t="s">
        <v>21</v>
      </c>
      <c r="E58" s="60" t="s">
        <v>347</v>
      </c>
      <c r="F58" s="60" t="s">
        <v>209</v>
      </c>
      <c r="G58" s="51" t="s">
        <v>348</v>
      </c>
      <c r="H58" s="25" t="s">
        <v>349</v>
      </c>
      <c r="I58" s="25" t="s">
        <v>63</v>
      </c>
      <c r="J58" s="25" t="s">
        <v>350</v>
      </c>
      <c r="K58" s="25" t="s">
        <v>350</v>
      </c>
      <c r="L58" s="25">
        <v>1990</v>
      </c>
      <c r="M58" s="27">
        <f t="shared" si="0"/>
        <v>1990</v>
      </c>
      <c r="N58" s="25" t="s">
        <v>348</v>
      </c>
      <c r="O58" s="79">
        <v>24240</v>
      </c>
      <c r="P58" s="27">
        <f t="shared" si="1"/>
        <v>1966</v>
      </c>
      <c r="Q58" s="1" t="str">
        <f t="shared" si="2"/>
        <v>Generation X</v>
      </c>
      <c r="R58" s="1" t="str">
        <f t="shared" si="3"/>
        <v>...And Justice for All</v>
      </c>
    </row>
    <row r="59" spans="1:18">
      <c r="A59" s="64"/>
      <c r="B59" s="76"/>
      <c r="C59" s="77"/>
      <c r="D59" s="77"/>
      <c r="E59" s="64"/>
      <c r="F59" s="64"/>
      <c r="G59" s="38" t="s">
        <v>351</v>
      </c>
      <c r="H59" s="25" t="s">
        <v>352</v>
      </c>
      <c r="I59" s="25" t="s">
        <v>63</v>
      </c>
      <c r="J59" s="25" t="s">
        <v>353</v>
      </c>
      <c r="K59" s="25" t="s">
        <v>354</v>
      </c>
      <c r="L59" s="25">
        <v>2015</v>
      </c>
      <c r="M59" s="27">
        <f t="shared" si="0"/>
        <v>2015</v>
      </c>
      <c r="N59" s="25" t="s">
        <v>354</v>
      </c>
      <c r="O59" s="25">
        <v>1991</v>
      </c>
      <c r="P59" s="27">
        <f t="shared" si="1"/>
        <v>1991</v>
      </c>
      <c r="Q59" s="1" t="str">
        <f t="shared" si="2"/>
        <v>Millennial</v>
      </c>
      <c r="R59" s="1" t="str">
        <f t="shared" si="3"/>
        <v>Death Magnetic</v>
      </c>
    </row>
    <row r="60" ht="29.15" spans="1:18">
      <c r="A60" s="51" t="s">
        <v>273</v>
      </c>
      <c r="B60" s="39">
        <v>0.34375</v>
      </c>
      <c r="C60" s="25" t="s">
        <v>33</v>
      </c>
      <c r="D60" s="25" t="s">
        <v>21</v>
      </c>
      <c r="E60" s="38" t="s">
        <v>355</v>
      </c>
      <c r="F60" s="38" t="s">
        <v>262</v>
      </c>
      <c r="G60" s="38" t="s">
        <v>356</v>
      </c>
      <c r="H60" s="25" t="s">
        <v>357</v>
      </c>
      <c r="I60" s="25" t="s">
        <v>63</v>
      </c>
      <c r="J60" s="25" t="s">
        <v>358</v>
      </c>
      <c r="K60" s="25" t="s">
        <v>359</v>
      </c>
      <c r="L60" s="25">
        <v>2007</v>
      </c>
      <c r="M60" s="27">
        <f t="shared" si="0"/>
        <v>2007</v>
      </c>
      <c r="N60" s="25" t="s">
        <v>356</v>
      </c>
      <c r="O60" s="79">
        <v>28595</v>
      </c>
      <c r="P60" s="27">
        <f t="shared" si="1"/>
        <v>1978</v>
      </c>
      <c r="Q60" s="1" t="str">
        <f t="shared" si="2"/>
        <v>Generation X</v>
      </c>
      <c r="R60" s="1" t="str">
        <f t="shared" si="3"/>
        <v>St. Anger</v>
      </c>
    </row>
    <row r="61" ht="29.15" spans="1:18">
      <c r="A61" s="51" t="s">
        <v>273</v>
      </c>
      <c r="B61" s="34">
        <v>0.266666666666667</v>
      </c>
      <c r="C61" s="25" t="s">
        <v>33</v>
      </c>
      <c r="D61" s="25" t="s">
        <v>21</v>
      </c>
      <c r="E61" s="51" t="s">
        <v>341</v>
      </c>
      <c r="F61" s="38" t="s">
        <v>191</v>
      </c>
      <c r="G61" s="51" t="s">
        <v>360</v>
      </c>
      <c r="H61" s="25" t="s">
        <v>361</v>
      </c>
      <c r="I61" s="25" t="s">
        <v>362</v>
      </c>
      <c r="J61" s="25" t="s">
        <v>363</v>
      </c>
      <c r="K61" s="25" t="s">
        <v>364</v>
      </c>
      <c r="L61" s="25">
        <v>2013</v>
      </c>
      <c r="M61" s="27">
        <f t="shared" si="0"/>
        <v>2013</v>
      </c>
      <c r="N61" s="25" t="s">
        <v>365</v>
      </c>
      <c r="O61" s="79">
        <v>31891</v>
      </c>
      <c r="P61" s="27">
        <f t="shared" si="1"/>
        <v>1987</v>
      </c>
      <c r="Q61" s="1" t="str">
        <f t="shared" si="2"/>
        <v>Millennial</v>
      </c>
      <c r="R61" s="1" t="str">
        <f t="shared" si="3"/>
        <v>Death Magnetic</v>
      </c>
    </row>
    <row r="62" ht="26.55" spans="1:18">
      <c r="A62" s="38" t="s">
        <v>366</v>
      </c>
      <c r="B62" s="39">
        <v>0.141666666666667</v>
      </c>
      <c r="C62" s="25" t="s">
        <v>33</v>
      </c>
      <c r="D62" s="25" t="s">
        <v>21</v>
      </c>
      <c r="E62" s="38" t="s">
        <v>367</v>
      </c>
      <c r="F62" s="38" t="s">
        <v>368</v>
      </c>
      <c r="G62" s="38" t="s">
        <v>369</v>
      </c>
      <c r="H62" s="25" t="s">
        <v>370</v>
      </c>
      <c r="I62" s="25" t="s">
        <v>63</v>
      </c>
      <c r="J62" s="25" t="s">
        <v>371</v>
      </c>
      <c r="K62" s="25" t="s">
        <v>372</v>
      </c>
      <c r="L62" s="25">
        <v>2007</v>
      </c>
      <c r="M62" s="27">
        <f t="shared" si="0"/>
        <v>2007</v>
      </c>
      <c r="N62" s="25" t="s">
        <v>372</v>
      </c>
      <c r="O62" s="79">
        <v>30888</v>
      </c>
      <c r="P62" s="27">
        <f t="shared" si="1"/>
        <v>1984</v>
      </c>
      <c r="Q62" s="1" t="str">
        <f t="shared" si="2"/>
        <v>Millennial</v>
      </c>
      <c r="R62" s="1" t="str">
        <f t="shared" si="3"/>
        <v>St. Anger</v>
      </c>
    </row>
    <row r="63" ht="29.15" spans="1:18">
      <c r="A63" s="51" t="s">
        <v>373</v>
      </c>
      <c r="B63" s="34">
        <v>0.163888888888889</v>
      </c>
      <c r="C63" s="25" t="s">
        <v>33</v>
      </c>
      <c r="D63" s="25" t="s">
        <v>21</v>
      </c>
      <c r="E63" s="51" t="s">
        <v>374</v>
      </c>
      <c r="F63" s="51" t="s">
        <v>306</v>
      </c>
      <c r="G63" s="51" t="s">
        <v>375</v>
      </c>
      <c r="H63" s="25" t="s">
        <v>376</v>
      </c>
      <c r="I63" s="25" t="s">
        <v>70</v>
      </c>
      <c r="J63" s="25" t="s">
        <v>375</v>
      </c>
      <c r="K63" s="25" t="s">
        <v>375</v>
      </c>
      <c r="L63" s="25">
        <v>2011</v>
      </c>
      <c r="M63" s="27">
        <f t="shared" si="0"/>
        <v>2011</v>
      </c>
      <c r="N63" s="25" t="s">
        <v>377</v>
      </c>
      <c r="O63" s="79">
        <v>30917</v>
      </c>
      <c r="P63" s="27">
        <f t="shared" si="1"/>
        <v>1984</v>
      </c>
      <c r="Q63" s="1" t="str">
        <f t="shared" si="2"/>
        <v>Millennial</v>
      </c>
      <c r="R63" s="1" t="str">
        <f t="shared" si="3"/>
        <v>Death Magnetic</v>
      </c>
    </row>
    <row r="64" spans="1:18">
      <c r="A64" s="51" t="s">
        <v>373</v>
      </c>
      <c r="B64" s="39">
        <v>0.169444444444444</v>
      </c>
      <c r="C64" s="25" t="s">
        <v>20</v>
      </c>
      <c r="D64" s="25" t="s">
        <v>21</v>
      </c>
      <c r="E64" s="38" t="s">
        <v>378</v>
      </c>
      <c r="F64" s="51" t="s">
        <v>306</v>
      </c>
      <c r="G64" s="38" t="s">
        <v>379</v>
      </c>
      <c r="H64" s="25" t="s">
        <v>380</v>
      </c>
      <c r="I64" s="25" t="s">
        <v>319</v>
      </c>
      <c r="J64" s="25" t="s">
        <v>381</v>
      </c>
      <c r="K64" s="25" t="s">
        <v>382</v>
      </c>
      <c r="L64" s="25">
        <v>2005</v>
      </c>
      <c r="M64" s="27">
        <f t="shared" si="0"/>
        <v>2005</v>
      </c>
      <c r="N64" s="25" t="s">
        <v>379</v>
      </c>
      <c r="O64" s="79">
        <v>27220</v>
      </c>
      <c r="P64" s="27">
        <f t="shared" si="1"/>
        <v>1974</v>
      </c>
      <c r="Q64" s="1" t="str">
        <f t="shared" si="2"/>
        <v>Generation X</v>
      </c>
      <c r="R64" s="1" t="str">
        <f t="shared" si="3"/>
        <v>St. Anger</v>
      </c>
    </row>
    <row r="65" ht="29.15" spans="1:18">
      <c r="A65" s="51" t="s">
        <v>383</v>
      </c>
      <c r="B65" s="34">
        <v>0.146527777777778</v>
      </c>
      <c r="C65" s="25" t="s">
        <v>20</v>
      </c>
      <c r="D65" s="25" t="s">
        <v>21</v>
      </c>
      <c r="E65" s="51" t="s">
        <v>384</v>
      </c>
      <c r="F65" s="51" t="s">
        <v>330</v>
      </c>
      <c r="G65" s="51" t="s">
        <v>385</v>
      </c>
      <c r="H65" s="25" t="s">
        <v>386</v>
      </c>
      <c r="I65" s="25" t="s">
        <v>63</v>
      </c>
      <c r="J65" s="25" t="s">
        <v>387</v>
      </c>
      <c r="K65" s="25" t="s">
        <v>385</v>
      </c>
      <c r="L65" s="25">
        <v>2013</v>
      </c>
      <c r="M65" s="27">
        <f t="shared" si="0"/>
        <v>2013</v>
      </c>
      <c r="N65" s="25" t="s">
        <v>388</v>
      </c>
      <c r="O65" s="79">
        <v>35410</v>
      </c>
      <c r="P65" s="27">
        <f t="shared" si="1"/>
        <v>1996</v>
      </c>
      <c r="Q65" s="1" t="str">
        <f t="shared" si="2"/>
        <v>Millennial</v>
      </c>
      <c r="R65" s="1" t="str">
        <f t="shared" si="3"/>
        <v>Death Magnetic</v>
      </c>
    </row>
    <row r="66" spans="1:18">
      <c r="A66" s="51" t="s">
        <v>383</v>
      </c>
      <c r="B66" s="39">
        <v>0.184027777777778</v>
      </c>
      <c r="C66" s="25" t="s">
        <v>20</v>
      </c>
      <c r="D66" s="25" t="s">
        <v>21</v>
      </c>
      <c r="E66" s="38" t="s">
        <v>389</v>
      </c>
      <c r="F66" s="38" t="s">
        <v>262</v>
      </c>
      <c r="G66" s="38" t="s">
        <v>390</v>
      </c>
      <c r="H66" s="25" t="s">
        <v>286</v>
      </c>
      <c r="I66" s="25" t="s">
        <v>238</v>
      </c>
      <c r="J66" s="25" t="s">
        <v>391</v>
      </c>
      <c r="K66" s="25" t="s">
        <v>391</v>
      </c>
      <c r="L66" s="25">
        <v>2009</v>
      </c>
      <c r="M66" s="27">
        <f t="shared" ref="M66:M68" si="4">IF(L66&lt;2021,L66,YEAR(L66))</f>
        <v>2009</v>
      </c>
      <c r="N66" s="25" t="s">
        <v>391</v>
      </c>
      <c r="O66" s="79">
        <v>33140</v>
      </c>
      <c r="P66" s="27">
        <f t="shared" ref="P66:P68" si="5">IF(O66&lt;2021,O66,YEAR(O66))</f>
        <v>1990</v>
      </c>
      <c r="Q66" s="1" t="str">
        <f t="shared" ref="Q66:Q68" si="6">IF(P66&gt;=1997,"Generation Z",IF(P66&gt;=1981,"Millennial",IF(P66&gt;=1965,"Generation X",IF(P66&gt;=1946,"Baby Boomer","Unknown"))))</f>
        <v>Millennial</v>
      </c>
      <c r="R66" s="1" t="str">
        <f t="shared" ref="R66:R68" si="7">IF(M66&gt;2017,"Hardwired... to Self-Destruct",IF(AND(M66&gt;2008,M66&lt;2016),"Death Magnetic",IF(AND(M66&gt;2003,M66&lt;2008),"St. Anger",IF(AND(M66&gt;1997,M66&lt;2003),"Reload",IF(AND(M66&gt;1991,M66&lt;1996),"Metallica",IF(AND(M66&gt;1988,M66&lt;1991),"...And Justice for All",IF(M66=1987,"Master of Puppets",IF(M66=1985,"Ride the Lightning",IF(M66&lt;1983,"Pre-Metallica","")))))))))</f>
        <v>Death Magnetic</v>
      </c>
    </row>
    <row r="67" ht="29.15" spans="1:18">
      <c r="A67" s="51" t="s">
        <v>383</v>
      </c>
      <c r="B67" s="34">
        <v>0.282638888888889</v>
      </c>
      <c r="C67" s="25" t="s">
        <v>33</v>
      </c>
      <c r="D67" s="25" t="s">
        <v>21</v>
      </c>
      <c r="E67" s="51" t="s">
        <v>392</v>
      </c>
      <c r="F67" s="51" t="s">
        <v>330</v>
      </c>
      <c r="G67" s="51" t="s">
        <v>393</v>
      </c>
      <c r="H67" s="25" t="s">
        <v>394</v>
      </c>
      <c r="I67" s="25" t="s">
        <v>63</v>
      </c>
      <c r="J67" s="25" t="s">
        <v>395</v>
      </c>
      <c r="K67" s="25" t="s">
        <v>396</v>
      </c>
      <c r="L67" s="25">
        <v>1999</v>
      </c>
      <c r="M67" s="27">
        <f t="shared" si="4"/>
        <v>1999</v>
      </c>
      <c r="N67" s="25" t="s">
        <v>393</v>
      </c>
      <c r="O67" s="79">
        <v>29635</v>
      </c>
      <c r="P67" s="27">
        <f t="shared" si="5"/>
        <v>1981</v>
      </c>
      <c r="Q67" s="1" t="str">
        <f t="shared" si="6"/>
        <v>Millennial</v>
      </c>
      <c r="R67" s="1" t="str">
        <f t="shared" si="7"/>
        <v>Reload</v>
      </c>
    </row>
    <row r="68" ht="29.15" spans="1:18">
      <c r="A68" s="38" t="s">
        <v>397</v>
      </c>
      <c r="B68" s="39">
        <v>0.166666666666667</v>
      </c>
      <c r="C68" s="25" t="s">
        <v>328</v>
      </c>
      <c r="D68" s="25" t="s">
        <v>328</v>
      </c>
      <c r="E68" s="38" t="s">
        <v>398</v>
      </c>
      <c r="F68" s="38" t="s">
        <v>113</v>
      </c>
      <c r="G68" s="38" t="s">
        <v>399</v>
      </c>
      <c r="H68" s="25" t="s">
        <v>400</v>
      </c>
      <c r="I68" s="25" t="s">
        <v>30</v>
      </c>
      <c r="J68" s="25" t="s">
        <v>401</v>
      </c>
      <c r="K68" s="25" t="s">
        <v>399</v>
      </c>
      <c r="L68" s="25">
        <v>1999</v>
      </c>
      <c r="M68" s="27">
        <f t="shared" si="4"/>
        <v>1999</v>
      </c>
      <c r="N68" s="25" t="s">
        <v>402</v>
      </c>
      <c r="O68" s="25">
        <v>1973</v>
      </c>
      <c r="P68" s="27">
        <f t="shared" si="5"/>
        <v>1973</v>
      </c>
      <c r="Q68" s="1" t="str">
        <f t="shared" si="6"/>
        <v>Generation X</v>
      </c>
      <c r="R68" s="1" t="str">
        <f t="shared" si="7"/>
        <v>Reload</v>
      </c>
    </row>
  </sheetData>
  <mergeCells count="47">
    <mergeCell ref="A2:A3"/>
    <mergeCell ref="A11:A13"/>
    <mergeCell ref="A24:A26"/>
    <mergeCell ref="A34:A35"/>
    <mergeCell ref="A39:A40"/>
    <mergeCell ref="A45:A50"/>
    <mergeCell ref="A58:A59"/>
    <mergeCell ref="B2:B3"/>
    <mergeCell ref="B11:B13"/>
    <mergeCell ref="B24:B26"/>
    <mergeCell ref="B28:B29"/>
    <mergeCell ref="B34:B35"/>
    <mergeCell ref="B39:B40"/>
    <mergeCell ref="B45:B50"/>
    <mergeCell ref="B58:B59"/>
    <mergeCell ref="C2:C3"/>
    <mergeCell ref="C11:C13"/>
    <mergeCell ref="C24:C26"/>
    <mergeCell ref="C28:C29"/>
    <mergeCell ref="C34:C35"/>
    <mergeCell ref="C39:C40"/>
    <mergeCell ref="C45:C50"/>
    <mergeCell ref="C58:C59"/>
    <mergeCell ref="D2:D3"/>
    <mergeCell ref="D11:D13"/>
    <mergeCell ref="D24:D26"/>
    <mergeCell ref="D28:D29"/>
    <mergeCell ref="D34:D35"/>
    <mergeCell ref="D39:D40"/>
    <mergeCell ref="D45:D50"/>
    <mergeCell ref="D58:D59"/>
    <mergeCell ref="E2:E3"/>
    <mergeCell ref="E11:E13"/>
    <mergeCell ref="E24:E26"/>
    <mergeCell ref="E28:E29"/>
    <mergeCell ref="E34:E35"/>
    <mergeCell ref="E39:E40"/>
    <mergeCell ref="E45:E50"/>
    <mergeCell ref="E58:E59"/>
    <mergeCell ref="F2:F3"/>
    <mergeCell ref="F11:F13"/>
    <mergeCell ref="F24:F26"/>
    <mergeCell ref="F28:F29"/>
    <mergeCell ref="F34:F35"/>
    <mergeCell ref="F39:F40"/>
    <mergeCell ref="F45:F50"/>
    <mergeCell ref="F58:F59"/>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B4" sqref="B4"/>
    </sheetView>
  </sheetViews>
  <sheetFormatPr defaultColWidth="8.61261261261261" defaultRowHeight="14.55" outlineLevelCol="1"/>
  <cols>
    <col min="1" max="1" width="25.3153153153153" customWidth="1"/>
    <col min="2" max="2" width="23.2342342342342" customWidth="1"/>
  </cols>
  <sheetData>
    <row r="1" spans="1:2">
      <c r="A1" t="s">
        <v>403</v>
      </c>
      <c r="B1" s="23">
        <v>30522</v>
      </c>
    </row>
    <row r="2" spans="1:2">
      <c r="A2" t="s">
        <v>404</v>
      </c>
      <c r="B2" s="23">
        <v>30890</v>
      </c>
    </row>
    <row r="3" spans="1:2">
      <c r="A3" t="s">
        <v>405</v>
      </c>
      <c r="B3" s="23">
        <v>31474</v>
      </c>
    </row>
    <row r="4" spans="1:2">
      <c r="A4" t="s">
        <v>406</v>
      </c>
      <c r="B4" s="23">
        <v>32393</v>
      </c>
    </row>
    <row r="5" spans="1:2">
      <c r="A5" t="s">
        <v>407</v>
      </c>
      <c r="B5" s="23">
        <v>33462</v>
      </c>
    </row>
    <row r="6" spans="1:2">
      <c r="A6" t="s">
        <v>252</v>
      </c>
      <c r="B6" s="23">
        <v>35220</v>
      </c>
    </row>
    <row r="7" spans="1:2">
      <c r="A7" t="s">
        <v>195</v>
      </c>
      <c r="B7" s="23">
        <v>35752</v>
      </c>
    </row>
    <row r="8" spans="1:2">
      <c r="A8" t="s">
        <v>79</v>
      </c>
      <c r="B8" s="23">
        <v>37777</v>
      </c>
    </row>
    <row r="9" spans="1:2">
      <c r="A9" t="s">
        <v>408</v>
      </c>
      <c r="B9" s="23">
        <v>39703</v>
      </c>
    </row>
    <row r="10" spans="1:2">
      <c r="A10" t="s">
        <v>179</v>
      </c>
      <c r="B10" s="23">
        <v>42692</v>
      </c>
    </row>
    <row r="11" spans="1:2">
      <c r="A11" t="s">
        <v>409</v>
      </c>
      <c r="B11" s="23">
        <v>45030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2:A16"/>
  <sheetViews>
    <sheetView workbookViewId="0">
      <selection activeCell="C12" sqref="C12"/>
    </sheetView>
  </sheetViews>
  <sheetFormatPr defaultColWidth="9" defaultRowHeight="14.55"/>
  <cols>
    <col min="1" max="1" width="21.2342342342342" customWidth="1"/>
    <col min="2" max="2" width="19.2342342342342" customWidth="1"/>
  </cols>
  <sheetData>
    <row r="12" spans="1:1">
      <c r="A12" s="4"/>
    </row>
    <row r="13" spans="1:1">
      <c r="A13" s="6"/>
    </row>
    <row r="14" spans="1:1">
      <c r="A14" s="6"/>
    </row>
    <row r="15" spans="1:1">
      <c r="A15" s="6"/>
    </row>
    <row r="16" spans="1:1">
      <c r="A16" s="6"/>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workbookViewId="0">
      <selection activeCell="C7" sqref="C7"/>
    </sheetView>
  </sheetViews>
  <sheetFormatPr defaultColWidth="8.61261261261261" defaultRowHeight="14.55" outlineLevelCol="2"/>
  <cols>
    <col min="1" max="1" width="27.5315315315315" customWidth="1"/>
    <col min="2" max="2" width="10.3783783783784" customWidth="1"/>
    <col min="3" max="3" width="12.7657657657658"/>
  </cols>
  <sheetData>
    <row r="1" spans="1:1">
      <c r="A1" t="str" cm="1">
        <f t="array" ref="A1:A15">_xlfn.UNIQUE(Sheet1!A:A)</f>
        <v>Song</v>
      </c>
    </row>
    <row r="2" spans="1:3">
      <c r="A2" t="str">
        <v>Enter Sandman</v>
      </c>
      <c r="B2">
        <f>COUNTIF(Sheet1!A:A,A2)</f>
        <v>6</v>
      </c>
      <c r="C2">
        <f>SUMIF(Sheet1!A:A,A2,Sheet1!B:B)</f>
        <v>1.25138888888889</v>
      </c>
    </row>
    <row r="3" hidden="1" spans="1:3">
      <c r="A3">
        <v>0</v>
      </c>
      <c r="B3">
        <f>COUNTIF(Sheet1!A:A,A3)</f>
        <v>0</v>
      </c>
      <c r="C3">
        <f>SUMIF(Sheet1!A:A,A3,Sheet1!B:B)</f>
        <v>0</v>
      </c>
    </row>
    <row r="4" spans="1:3">
      <c r="A4" t="str">
        <v>Sad but True</v>
      </c>
      <c r="B4">
        <f>COUNTIF(Sheet1!A:A,A4)</f>
        <v>7</v>
      </c>
      <c r="C4">
        <f>SUMIF(Sheet1!A:A,A4,Sheet1!B:B)</f>
        <v>1.33263888888889</v>
      </c>
    </row>
    <row r="5" spans="1:3">
      <c r="A5" t="str">
        <v>Holier than Thou</v>
      </c>
      <c r="B5">
        <f>COUNTIF(Sheet1!A:A,A5)</f>
        <v>5</v>
      </c>
      <c r="C5">
        <f>SUMIF(Sheet1!A:A,A5,Sheet1!B:B)</f>
        <v>0.78263888888889</v>
      </c>
    </row>
    <row r="6" spans="1:3">
      <c r="A6" t="str">
        <v>The Unforgiven</v>
      </c>
      <c r="B6">
        <f>COUNTIF(Sheet1!A:A,A6)</f>
        <v>7</v>
      </c>
      <c r="C6">
        <f>SUMIF(Sheet1!A:A,A6,Sheet1!B:B)</f>
        <v>1.38888888888889</v>
      </c>
    </row>
    <row r="7" spans="1:3">
      <c r="A7" t="str">
        <v>Wherever I May Roam</v>
      </c>
      <c r="B7">
        <f>COUNTIF(Sheet1!A:A,A7)</f>
        <v>4</v>
      </c>
      <c r="C7">
        <f>SUMIF(Sheet1!A:A,A7,Sheet1!B:B)</f>
        <v>0.686111111111111</v>
      </c>
    </row>
    <row r="8" spans="1:3">
      <c r="A8" t="str">
        <v>Don't Tread on Else Matters</v>
      </c>
      <c r="B8">
        <f>COUNTIF(Sheet1!A:A,A8)</f>
        <v>1</v>
      </c>
      <c r="C8">
        <f>SUMIF(Sheet1!A:A,A8,Sheet1!B:B)</f>
        <v>0.245833333333333</v>
      </c>
    </row>
    <row r="9" spans="1:3">
      <c r="A9" t="str">
        <v>Don't Tread on Me</v>
      </c>
      <c r="B9">
        <f>COUNTIF(Sheet1!A:A,A9)</f>
        <v>2</v>
      </c>
      <c r="C9">
        <f>SUMIF(Sheet1!A:A,A9,Sheet1!B:B)</f>
        <v>0.328472222222222</v>
      </c>
    </row>
    <row r="10" spans="1:3">
      <c r="A10" t="str">
        <v>Through the Never</v>
      </c>
      <c r="B10">
        <f>COUNTIF(Sheet1!A:A,A10)</f>
        <v>2</v>
      </c>
      <c r="C10">
        <f>SUMIF(Sheet1!A:A,A10,Sheet1!B:B)</f>
        <v>0.300694444444445</v>
      </c>
    </row>
    <row r="11" spans="1:3">
      <c r="A11" t="str">
        <v>Nothing Else Matters</v>
      </c>
      <c r="B11">
        <f>COUNTIF(Sheet1!A:A,A11)</f>
        <v>12</v>
      </c>
      <c r="C11">
        <f>SUMIF(Sheet1!A:A,A11,Sheet1!B:B)</f>
        <v>2.65833333333333</v>
      </c>
    </row>
    <row r="12" spans="1:3">
      <c r="A12" t="str">
        <v>Of Wolf and Man</v>
      </c>
      <c r="B12">
        <f>COUNTIF(Sheet1!A:A,A12)</f>
        <v>1</v>
      </c>
      <c r="C12">
        <f>SUMIF(Sheet1!A:A,A12,Sheet1!B:B)</f>
        <v>0.141666666666667</v>
      </c>
    </row>
    <row r="13" spans="1:3">
      <c r="A13" t="str">
        <v>The God That Failed</v>
      </c>
      <c r="B13">
        <f>COUNTIF(Sheet1!A:A,A13)</f>
        <v>2</v>
      </c>
      <c r="C13">
        <f>SUMIF(Sheet1!A:A,A13,Sheet1!B:B)</f>
        <v>0.333333333333333</v>
      </c>
    </row>
    <row r="14" spans="1:3">
      <c r="A14" t="str">
        <v>My Friend of Misery</v>
      </c>
      <c r="B14">
        <f>COUNTIF(Sheet1!A:A,A14)</f>
        <v>3</v>
      </c>
      <c r="C14">
        <f>SUMIF(Sheet1!A:A,A14,Sheet1!B:B)</f>
        <v>0.613194444444445</v>
      </c>
    </row>
    <row r="15" spans="1:3">
      <c r="A15" t="str">
        <v>The Struggle Within</v>
      </c>
      <c r="B15">
        <f>COUNTIF(Sheet1!A:A,A15)</f>
        <v>1</v>
      </c>
      <c r="C15">
        <f>SUMIF(Sheet1!A:A,A15,Sheet1!B:B)</f>
        <v>0.166666666666667</v>
      </c>
    </row>
    <row r="18" spans="1:1">
      <c r="A18" t="s">
        <v>410</v>
      </c>
    </row>
    <row r="19" spans="1:2">
      <c r="A19" s="17"/>
      <c r="B19" s="18"/>
    </row>
    <row r="20" spans="1:2">
      <c r="A20" s="19"/>
      <c r="B20" s="18"/>
    </row>
    <row r="21" spans="1:2">
      <c r="A21" s="19"/>
      <c r="B21" s="18"/>
    </row>
    <row r="22" spans="1:2">
      <c r="A22" s="17"/>
      <c r="B22" s="20"/>
    </row>
    <row r="23" spans="1:2">
      <c r="A23" s="19"/>
      <c r="B23" s="18"/>
    </row>
    <row r="24" spans="1:2">
      <c r="A24" s="17"/>
      <c r="B24" s="20"/>
    </row>
    <row r="25" spans="1:2">
      <c r="A25" s="21"/>
      <c r="B25" s="20"/>
    </row>
    <row r="26" spans="1:2">
      <c r="A26" s="21"/>
      <c r="B26" s="20"/>
    </row>
    <row r="27" spans="1:2">
      <c r="A27" s="17"/>
      <c r="B27" s="18"/>
    </row>
    <row r="28" spans="1:2">
      <c r="A28" s="17"/>
      <c r="B28" s="20"/>
    </row>
    <row r="29" spans="1:2">
      <c r="A29" s="19"/>
      <c r="B29" s="18"/>
    </row>
    <row r="30" spans="1:2">
      <c r="A30" s="19"/>
      <c r="B30" s="18"/>
    </row>
    <row r="31" spans="1:2">
      <c r="A31" s="19"/>
      <c r="B31" s="18"/>
    </row>
    <row r="32" spans="1:2">
      <c r="A32" s="17"/>
      <c r="B32" s="20"/>
    </row>
    <row r="33" spans="1:2">
      <c r="A33" s="19"/>
      <c r="B33" s="18"/>
    </row>
    <row r="34" spans="1:2">
      <c r="A34" s="19"/>
      <c r="B34" s="18"/>
    </row>
    <row r="35" spans="1:2">
      <c r="A35" s="19"/>
      <c r="B35" s="18"/>
    </row>
    <row r="36" spans="1:2">
      <c r="A36" s="17"/>
      <c r="B36" s="20"/>
    </row>
    <row r="37" spans="1:2">
      <c r="A37" s="19"/>
      <c r="B37" s="18"/>
    </row>
    <row r="38" spans="1:2">
      <c r="A38" s="19"/>
      <c r="B38" s="18"/>
    </row>
    <row r="39" spans="1:2">
      <c r="A39" s="19"/>
      <c r="B39" s="18"/>
    </row>
    <row r="40" spans="1:2">
      <c r="A40" s="21"/>
      <c r="B40" s="20"/>
    </row>
    <row r="41" spans="1:2">
      <c r="A41" s="17"/>
      <c r="B41" s="22"/>
    </row>
  </sheetData>
  <mergeCells count="10">
    <mergeCell ref="A19:A21"/>
    <mergeCell ref="A24:A26"/>
    <mergeCell ref="A29:A31"/>
    <mergeCell ref="A33:A35"/>
    <mergeCell ref="A37:A39"/>
    <mergeCell ref="B19:B21"/>
    <mergeCell ref="B24:B26"/>
    <mergeCell ref="B29:B31"/>
    <mergeCell ref="B33:B35"/>
    <mergeCell ref="B37:B39"/>
  </mergeCells>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5"/>
  <sheetViews>
    <sheetView zoomScale="85" zoomScaleNormal="85" topLeftCell="A5" workbookViewId="0">
      <selection activeCell="A9" sqref="A9"/>
    </sheetView>
  </sheetViews>
  <sheetFormatPr defaultColWidth="8.61261261261261" defaultRowHeight="14.55"/>
  <cols>
    <col min="1" max="1" width="31" customWidth="1"/>
    <col min="3" max="3" width="5.84684684684685" customWidth="1"/>
    <col min="4" max="4" width="8.15315315315315" customWidth="1"/>
    <col min="5" max="5" width="17.2342342342342" customWidth="1"/>
    <col min="6" max="6" width="17.3783783783784" customWidth="1"/>
    <col min="7" max="7" width="36.7657657657658" customWidth="1"/>
    <col min="8" max="8" width="12.7657657657658"/>
    <col min="9" max="9" width="15.0720720720721" customWidth="1"/>
    <col min="10" max="10" width="19.1531531531532" customWidth="1"/>
    <col min="11" max="11" width="27.3063063063063" customWidth="1"/>
    <col min="12" max="12" width="12.7657657657658"/>
  </cols>
  <sheetData>
    <row r="1" spans="1:11">
      <c r="A1" s="4" t="s">
        <v>0</v>
      </c>
      <c r="B1" s="4" t="s">
        <v>411</v>
      </c>
      <c r="C1" s="4" t="s">
        <v>412</v>
      </c>
      <c r="D1" s="4" t="s">
        <v>413</v>
      </c>
      <c r="E1" s="4" t="s">
        <v>414</v>
      </c>
      <c r="F1" t="s">
        <v>415</v>
      </c>
      <c r="G1" t="str" cm="1">
        <f t="array" ref="G1:G15">_xlfn.UNIQUE(A:A)</f>
        <v>Song</v>
      </c>
      <c r="H1" s="4" t="s">
        <v>416</v>
      </c>
      <c r="I1" s="4" t="s">
        <v>417</v>
      </c>
      <c r="J1" s="4" t="s">
        <v>415</v>
      </c>
      <c r="K1" s="4" t="s">
        <v>418</v>
      </c>
    </row>
    <row r="2" spans="1:12">
      <c r="A2" t="s">
        <v>19</v>
      </c>
      <c r="B2" s="15">
        <v>0.183333333333333</v>
      </c>
      <c r="C2">
        <f t="shared" ref="C2:C54" si="0">HOUR(B2)</f>
        <v>4</v>
      </c>
      <c r="D2">
        <f t="shared" ref="D2:D54" si="1">MINUTE(B2)</f>
        <v>24</v>
      </c>
      <c r="E2">
        <f t="shared" ref="E2:E54" si="2">C2*60+D2</f>
        <v>264</v>
      </c>
      <c r="G2" t="str">
        <v>Enter Sandman</v>
      </c>
      <c r="H2">
        <f>COUNTIF(A:A,G2)</f>
        <v>6</v>
      </c>
      <c r="I2">
        <f>SUMIF(A:A,G2,E:E)</f>
        <v>1802</v>
      </c>
      <c r="J2">
        <f>I2/SUM($I$2:$I$14)</f>
        <v>0.11945641365595</v>
      </c>
      <c r="K2">
        <f t="shared" ref="K2:K6" si="3">J2-L21</f>
        <v>0.0312132784919933</v>
      </c>
      <c r="L2">
        <f t="shared" ref="L2:L14" si="4">K2*100</f>
        <v>3.12132784919933</v>
      </c>
    </row>
    <row r="3" spans="1:12">
      <c r="A3" t="s">
        <v>19</v>
      </c>
      <c r="B3" s="15">
        <v>0.240277777777778</v>
      </c>
      <c r="C3">
        <f t="shared" si="0"/>
        <v>5</v>
      </c>
      <c r="D3">
        <f t="shared" si="1"/>
        <v>46</v>
      </c>
      <c r="E3">
        <f t="shared" si="2"/>
        <v>346</v>
      </c>
      <c r="G3" t="str">
        <v>Sad but True</v>
      </c>
      <c r="H3">
        <f>COUNTIF(A:A,G3)</f>
        <v>7</v>
      </c>
      <c r="I3">
        <f>SUMIF(A:A,G3,E:E)</f>
        <v>1919</v>
      </c>
      <c r="J3">
        <f>I3/SUM($I$2:$I$14)</f>
        <v>0.127212462711303</v>
      </c>
      <c r="K3">
        <f t="shared" si="3"/>
        <v>0.0408354965689406</v>
      </c>
      <c r="L3">
        <f t="shared" si="4"/>
        <v>4.08354965689406</v>
      </c>
    </row>
    <row r="4" spans="1:12">
      <c r="A4" t="s">
        <v>19</v>
      </c>
      <c r="B4" s="15">
        <v>0.160416666666667</v>
      </c>
      <c r="C4">
        <f t="shared" si="0"/>
        <v>3</v>
      </c>
      <c r="D4">
        <f t="shared" si="1"/>
        <v>51</v>
      </c>
      <c r="E4">
        <f t="shared" si="2"/>
        <v>231</v>
      </c>
      <c r="G4" t="str">
        <v>Holier than Thou</v>
      </c>
      <c r="H4">
        <f>COUNTIF(A:A,G4)</f>
        <v>5</v>
      </c>
      <c r="I4">
        <f>SUMIF(A:A,G4,E:E)</f>
        <v>1127</v>
      </c>
      <c r="J4">
        <f>I4/SUM($I$2:$I$14)</f>
        <v>0.0747099767981439</v>
      </c>
      <c r="K4">
        <f t="shared" si="3"/>
        <v>0.0141927813835877</v>
      </c>
      <c r="L4">
        <f t="shared" si="4"/>
        <v>1.41927813835877</v>
      </c>
    </row>
    <row r="5" spans="1:12">
      <c r="A5" t="s">
        <v>19</v>
      </c>
      <c r="B5" s="15">
        <v>0.203472222222222</v>
      </c>
      <c r="C5">
        <f t="shared" si="0"/>
        <v>4</v>
      </c>
      <c r="D5">
        <f t="shared" si="1"/>
        <v>53</v>
      </c>
      <c r="E5">
        <f t="shared" si="2"/>
        <v>293</v>
      </c>
      <c r="G5" t="str">
        <v>The Unforgiven</v>
      </c>
      <c r="H5">
        <f>COUNTIF(A:A,G5)</f>
        <v>7</v>
      </c>
      <c r="I5">
        <f>SUMIF(A:A,G5,E:E)</f>
        <v>2000</v>
      </c>
      <c r="J5">
        <f>I5/SUM($I$2:$I$14)</f>
        <v>0.132582035134239</v>
      </c>
      <c r="K5">
        <f t="shared" si="3"/>
        <v>0.0294095477975291</v>
      </c>
      <c r="L5">
        <f t="shared" si="4"/>
        <v>2.94095477975291</v>
      </c>
    </row>
    <row r="6" spans="1:12">
      <c r="A6" t="s">
        <v>19</v>
      </c>
      <c r="B6" s="15">
        <v>0.231944444444444</v>
      </c>
      <c r="C6">
        <f t="shared" si="0"/>
        <v>5</v>
      </c>
      <c r="D6">
        <f t="shared" si="1"/>
        <v>34</v>
      </c>
      <c r="E6">
        <f t="shared" si="2"/>
        <v>334</v>
      </c>
      <c r="G6" t="str">
        <v>Wherever I May Roam</v>
      </c>
      <c r="H6">
        <f>COUNTIF(A:A,G6)</f>
        <v>4</v>
      </c>
      <c r="I6">
        <f>SUMIF(A:A,G6,E:E)</f>
        <v>988</v>
      </c>
      <c r="J6">
        <f>I6/SUM($I$2:$I$14)</f>
        <v>0.0654955253563142</v>
      </c>
      <c r="K6">
        <f t="shared" si="3"/>
        <v>-0.0422090867471249</v>
      </c>
      <c r="L6">
        <f t="shared" si="4"/>
        <v>-4.22090867471249</v>
      </c>
    </row>
    <row r="7" spans="1:10">
      <c r="A7" t="s">
        <v>19</v>
      </c>
      <c r="B7" s="15">
        <v>0.231944444444444</v>
      </c>
      <c r="C7">
        <f t="shared" si="0"/>
        <v>5</v>
      </c>
      <c r="D7">
        <f t="shared" si="1"/>
        <v>34</v>
      </c>
      <c r="E7">
        <f t="shared" si="2"/>
        <v>334</v>
      </c>
      <c r="G7" s="16" t="str">
        <v>Don't Tread on Else Matters</v>
      </c>
      <c r="H7" s="16"/>
      <c r="I7" s="16"/>
      <c r="J7" s="16"/>
    </row>
    <row r="8" spans="1:12">
      <c r="A8" t="s">
        <v>66</v>
      </c>
      <c r="B8" s="15">
        <v>0.160416666666667</v>
      </c>
      <c r="C8">
        <f t="shared" si="0"/>
        <v>3</v>
      </c>
      <c r="D8">
        <f t="shared" si="1"/>
        <v>51</v>
      </c>
      <c r="E8">
        <f t="shared" si="2"/>
        <v>231</v>
      </c>
      <c r="G8" t="str">
        <v>Don't Tread on Me</v>
      </c>
      <c r="H8">
        <f>COUNTIF(A:A,G8)+1</f>
        <v>3</v>
      </c>
      <c r="I8">
        <f>SUMIF(A:A,G8,E:E)+354</f>
        <v>827</v>
      </c>
      <c r="J8">
        <f t="shared" ref="J8:J14" si="5">I8/SUM($I$2:$I$14)</f>
        <v>0.054822671528008</v>
      </c>
      <c r="K8">
        <f t="shared" ref="K8:K14" si="6">J8-L26</f>
        <v>-0.00916026635522319</v>
      </c>
      <c r="L8">
        <f t="shared" si="4"/>
        <v>-0.916026635522319</v>
      </c>
    </row>
    <row r="9" spans="1:12">
      <c r="A9" t="s">
        <v>66</v>
      </c>
      <c r="B9" s="15">
        <v>0.1875</v>
      </c>
      <c r="C9">
        <f t="shared" si="0"/>
        <v>4</v>
      </c>
      <c r="D9">
        <f t="shared" si="1"/>
        <v>30</v>
      </c>
      <c r="E9">
        <f t="shared" si="2"/>
        <v>270</v>
      </c>
      <c r="G9" t="str">
        <v>Through the Never</v>
      </c>
      <c r="H9">
        <f>COUNTIF(A:A,G9)</f>
        <v>2</v>
      </c>
      <c r="I9">
        <f>SUMIF(A:A,G9,E:E)</f>
        <v>433</v>
      </c>
      <c r="J9">
        <f t="shared" si="5"/>
        <v>0.0287040106065628</v>
      </c>
      <c r="K9">
        <f t="shared" si="6"/>
        <v>-0.0363453095747222</v>
      </c>
      <c r="L9">
        <f t="shared" si="4"/>
        <v>-3.63453095747222</v>
      </c>
    </row>
    <row r="10" spans="1:12">
      <c r="A10" t="s">
        <v>66</v>
      </c>
      <c r="B10" s="15">
        <v>0.188194444444444</v>
      </c>
      <c r="C10">
        <f t="shared" si="0"/>
        <v>4</v>
      </c>
      <c r="D10">
        <f t="shared" si="1"/>
        <v>31</v>
      </c>
      <c r="E10">
        <f t="shared" si="2"/>
        <v>271</v>
      </c>
      <c r="G10" t="str">
        <v>Nothing Else Matters</v>
      </c>
      <c r="H10">
        <f>COUNTIF(A:A,G10)+1</f>
        <v>13</v>
      </c>
      <c r="I10">
        <f>SUMIF(A:A,G10,E:E)+354</f>
        <v>4182</v>
      </c>
      <c r="J10">
        <f t="shared" si="5"/>
        <v>0.277229035465694</v>
      </c>
      <c r="K10">
        <f t="shared" si="6"/>
        <v>0.173789952554471</v>
      </c>
      <c r="L10">
        <f t="shared" si="4"/>
        <v>17.3789952554471</v>
      </c>
    </row>
    <row r="11" spans="1:12">
      <c r="A11" t="s">
        <v>66</v>
      </c>
      <c r="B11" s="15">
        <v>0.228472222222222</v>
      </c>
      <c r="C11">
        <f t="shared" si="0"/>
        <v>5</v>
      </c>
      <c r="D11">
        <f t="shared" si="1"/>
        <v>29</v>
      </c>
      <c r="E11">
        <f t="shared" si="2"/>
        <v>329</v>
      </c>
      <c r="G11" t="str">
        <v>Of Wolf and Man</v>
      </c>
      <c r="H11">
        <f>COUNTIF(A:A,G11)</f>
        <v>1</v>
      </c>
      <c r="I11">
        <f>SUMIF(A:A,G11,E:E)</f>
        <v>204</v>
      </c>
      <c r="J11">
        <f t="shared" si="5"/>
        <v>0.0135233675836924</v>
      </c>
      <c r="K11">
        <f t="shared" si="6"/>
        <v>-0.0547250994917541</v>
      </c>
      <c r="L11">
        <f t="shared" si="4"/>
        <v>-5.47250994917541</v>
      </c>
    </row>
    <row r="12" spans="1:12">
      <c r="A12" t="s">
        <v>66</v>
      </c>
      <c r="B12" s="15">
        <v>0.175</v>
      </c>
      <c r="C12">
        <f t="shared" si="0"/>
        <v>4</v>
      </c>
      <c r="D12">
        <f t="shared" si="1"/>
        <v>12</v>
      </c>
      <c r="E12">
        <f t="shared" si="2"/>
        <v>252</v>
      </c>
      <c r="G12" t="str">
        <v>The God That Failed</v>
      </c>
      <c r="H12">
        <f>COUNTIF(A:A,G12)</f>
        <v>2</v>
      </c>
      <c r="I12">
        <f>SUMIF(A:A,G12,E:E)</f>
        <v>480</v>
      </c>
      <c r="J12">
        <f t="shared" si="5"/>
        <v>0.0318196884322174</v>
      </c>
      <c r="K12">
        <f t="shared" si="6"/>
        <v>-0.0502917485179292</v>
      </c>
      <c r="L12">
        <f t="shared" si="4"/>
        <v>-5.02917485179292</v>
      </c>
    </row>
    <row r="13" spans="1:12">
      <c r="A13" t="s">
        <v>66</v>
      </c>
      <c r="B13" s="15">
        <v>0.224305555555556</v>
      </c>
      <c r="C13">
        <f t="shared" si="0"/>
        <v>5</v>
      </c>
      <c r="D13">
        <f t="shared" si="1"/>
        <v>23</v>
      </c>
      <c r="E13">
        <f t="shared" si="2"/>
        <v>323</v>
      </c>
      <c r="G13" t="str">
        <v>My Friend of Misery</v>
      </c>
      <c r="H13">
        <f>COUNTIF(A:A,G13)</f>
        <v>3</v>
      </c>
      <c r="I13">
        <f>SUMIF(A:A,G13,E:E)</f>
        <v>883</v>
      </c>
      <c r="J13">
        <f t="shared" si="5"/>
        <v>0.0585349685117667</v>
      </c>
      <c r="K13">
        <f t="shared" si="6"/>
        <v>-0.0505026214642397</v>
      </c>
      <c r="L13">
        <f t="shared" si="4"/>
        <v>-5.05026214642398</v>
      </c>
    </row>
    <row r="14" spans="1:12">
      <c r="A14" t="s">
        <v>66</v>
      </c>
      <c r="B14" s="15">
        <v>0.16875</v>
      </c>
      <c r="C14">
        <f t="shared" si="0"/>
        <v>4</v>
      </c>
      <c r="D14">
        <f t="shared" si="1"/>
        <v>3</v>
      </c>
      <c r="E14">
        <f t="shared" si="2"/>
        <v>243</v>
      </c>
      <c r="G14" t="str">
        <v>The Struggle Within</v>
      </c>
      <c r="H14">
        <f>COUNTIF(A:A,G14)</f>
        <v>1</v>
      </c>
      <c r="I14">
        <f>SUMIF(A:A,G14,E:E)</f>
        <v>240</v>
      </c>
      <c r="J14">
        <f t="shared" si="5"/>
        <v>0.0159098442161087</v>
      </c>
      <c r="K14">
        <f t="shared" si="6"/>
        <v>-0.0462069246455282</v>
      </c>
      <c r="L14">
        <f t="shared" si="4"/>
        <v>-4.62069246455282</v>
      </c>
    </row>
    <row r="15" spans="1:7">
      <c r="A15" t="s">
        <v>119</v>
      </c>
      <c r="B15" s="15">
        <v>0.215277777777778</v>
      </c>
      <c r="C15">
        <f t="shared" si="0"/>
        <v>5</v>
      </c>
      <c r="D15">
        <f t="shared" si="1"/>
        <v>10</v>
      </c>
      <c r="E15">
        <f t="shared" si="2"/>
        <v>310</v>
      </c>
      <c r="G15">
        <v>0</v>
      </c>
    </row>
    <row r="16" spans="1:5">
      <c r="A16" t="s">
        <v>119</v>
      </c>
      <c r="B16" s="15">
        <v>0.101388888888889</v>
      </c>
      <c r="C16">
        <f t="shared" si="0"/>
        <v>2</v>
      </c>
      <c r="D16">
        <f t="shared" si="1"/>
        <v>26</v>
      </c>
      <c r="E16">
        <f t="shared" si="2"/>
        <v>146</v>
      </c>
    </row>
    <row r="17" spans="1:5">
      <c r="A17" t="s">
        <v>119</v>
      </c>
      <c r="B17" s="15">
        <v>0.127777777777778</v>
      </c>
      <c r="C17">
        <f t="shared" si="0"/>
        <v>3</v>
      </c>
      <c r="D17">
        <f t="shared" si="1"/>
        <v>4</v>
      </c>
      <c r="E17">
        <f t="shared" si="2"/>
        <v>184</v>
      </c>
    </row>
    <row r="18" spans="1:5">
      <c r="A18" t="s">
        <v>119</v>
      </c>
      <c r="B18" s="15">
        <v>0.163888888888889</v>
      </c>
      <c r="C18">
        <f t="shared" si="0"/>
        <v>3</v>
      </c>
      <c r="D18">
        <f t="shared" si="1"/>
        <v>56</v>
      </c>
      <c r="E18">
        <f t="shared" si="2"/>
        <v>236</v>
      </c>
    </row>
    <row r="19" spans="1:5">
      <c r="A19" t="s">
        <v>119</v>
      </c>
      <c r="B19" s="15">
        <v>0.174305555555556</v>
      </c>
      <c r="C19">
        <f t="shared" si="0"/>
        <v>4</v>
      </c>
      <c r="D19">
        <f t="shared" si="1"/>
        <v>11</v>
      </c>
      <c r="E19">
        <f t="shared" si="2"/>
        <v>251</v>
      </c>
    </row>
    <row r="20" spans="1:12">
      <c r="A20" t="s">
        <v>150</v>
      </c>
      <c r="B20" s="15">
        <v>0.245833333333333</v>
      </c>
      <c r="C20">
        <f t="shared" si="0"/>
        <v>5</v>
      </c>
      <c r="D20">
        <f t="shared" si="1"/>
        <v>54</v>
      </c>
      <c r="E20">
        <f t="shared" si="2"/>
        <v>354</v>
      </c>
      <c r="G20" s="4" t="s">
        <v>419</v>
      </c>
      <c r="H20" s="4" t="s">
        <v>411</v>
      </c>
      <c r="I20" s="4" t="s">
        <v>412</v>
      </c>
      <c r="J20" s="4" t="s">
        <v>413</v>
      </c>
      <c r="K20" s="4" t="s">
        <v>414</v>
      </c>
      <c r="L20" s="4" t="s">
        <v>415</v>
      </c>
    </row>
    <row r="21" spans="1:12">
      <c r="A21" t="s">
        <v>150</v>
      </c>
      <c r="B21" s="15">
        <v>0.18125</v>
      </c>
      <c r="C21">
        <f t="shared" si="0"/>
        <v>4</v>
      </c>
      <c r="D21">
        <f t="shared" si="1"/>
        <v>21</v>
      </c>
      <c r="E21">
        <f t="shared" si="2"/>
        <v>261</v>
      </c>
      <c r="G21" t="s">
        <v>19</v>
      </c>
      <c r="H21" s="15">
        <v>0.229861111111111</v>
      </c>
      <c r="I21">
        <f t="shared" ref="I21:I32" si="7">HOUR(H21)</f>
        <v>5</v>
      </c>
      <c r="J21">
        <f t="shared" ref="J21:J32" si="8">MINUTE(H21)</f>
        <v>31</v>
      </c>
      <c r="K21">
        <f t="shared" ref="K21:K32" si="9">I21*60+J21</f>
        <v>331</v>
      </c>
      <c r="L21">
        <f t="shared" ref="L21:L24" si="10">K21/SUM($K$21:$K$32)</f>
        <v>0.0882431351639563</v>
      </c>
    </row>
    <row r="22" spans="1:12">
      <c r="A22" t="s">
        <v>150</v>
      </c>
      <c r="B22" s="15">
        <v>0.199305555555556</v>
      </c>
      <c r="C22">
        <f t="shared" si="0"/>
        <v>4</v>
      </c>
      <c r="D22">
        <f t="shared" si="1"/>
        <v>47</v>
      </c>
      <c r="E22">
        <f t="shared" si="2"/>
        <v>287</v>
      </c>
      <c r="G22" t="s">
        <v>66</v>
      </c>
      <c r="H22" s="15">
        <v>0.225</v>
      </c>
      <c r="I22">
        <f t="shared" si="7"/>
        <v>5</v>
      </c>
      <c r="J22">
        <f t="shared" si="8"/>
        <v>24</v>
      </c>
      <c r="K22">
        <f t="shared" si="9"/>
        <v>324</v>
      </c>
      <c r="L22">
        <f t="shared" si="10"/>
        <v>0.086376966142362</v>
      </c>
    </row>
    <row r="23" spans="1:12">
      <c r="A23" t="s">
        <v>150</v>
      </c>
      <c r="B23" s="15">
        <v>0.192361111111111</v>
      </c>
      <c r="C23">
        <f t="shared" si="0"/>
        <v>4</v>
      </c>
      <c r="D23">
        <f t="shared" si="1"/>
        <v>37</v>
      </c>
      <c r="E23">
        <f t="shared" si="2"/>
        <v>277</v>
      </c>
      <c r="G23" t="s">
        <v>119</v>
      </c>
      <c r="H23" s="15">
        <v>0.157638888888889</v>
      </c>
      <c r="I23">
        <f t="shared" si="7"/>
        <v>3</v>
      </c>
      <c r="J23">
        <f t="shared" si="8"/>
        <v>47</v>
      </c>
      <c r="K23">
        <f t="shared" si="9"/>
        <v>227</v>
      </c>
      <c r="L23">
        <f t="shared" si="10"/>
        <v>0.0605171954145561</v>
      </c>
    </row>
    <row r="24" spans="1:12">
      <c r="A24" t="s">
        <v>150</v>
      </c>
      <c r="B24" s="15">
        <v>0.170833333333333</v>
      </c>
      <c r="C24">
        <f t="shared" si="0"/>
        <v>4</v>
      </c>
      <c r="D24">
        <f t="shared" si="1"/>
        <v>6</v>
      </c>
      <c r="E24">
        <f t="shared" si="2"/>
        <v>246</v>
      </c>
      <c r="G24" t="s">
        <v>150</v>
      </c>
      <c r="H24" s="15">
        <v>0.26875</v>
      </c>
      <c r="I24">
        <f t="shared" si="7"/>
        <v>6</v>
      </c>
      <c r="J24">
        <f t="shared" si="8"/>
        <v>27</v>
      </c>
      <c r="K24">
        <f t="shared" si="9"/>
        <v>387</v>
      </c>
      <c r="L24">
        <f t="shared" si="10"/>
        <v>0.10317248733671</v>
      </c>
    </row>
    <row r="25" spans="1:12">
      <c r="A25" t="s">
        <v>150</v>
      </c>
      <c r="B25" s="15">
        <v>0.167361111111111</v>
      </c>
      <c r="C25">
        <f t="shared" si="0"/>
        <v>4</v>
      </c>
      <c r="D25">
        <f t="shared" si="1"/>
        <v>1</v>
      </c>
      <c r="E25">
        <f t="shared" si="2"/>
        <v>241</v>
      </c>
      <c r="G25" t="s">
        <v>206</v>
      </c>
      <c r="H25" s="15">
        <v>0.280555555555556</v>
      </c>
      <c r="I25">
        <f t="shared" si="7"/>
        <v>6</v>
      </c>
      <c r="J25">
        <f t="shared" si="8"/>
        <v>44</v>
      </c>
      <c r="K25">
        <f t="shared" si="9"/>
        <v>404</v>
      </c>
      <c r="L25">
        <f t="shared" ref="L25:L32" si="11">K25/SUM($K$21:$K$32)</f>
        <v>0.107704612103439</v>
      </c>
    </row>
    <row r="26" spans="1:12">
      <c r="A26" t="s">
        <v>150</v>
      </c>
      <c r="B26" s="15">
        <v>0.231944444444444</v>
      </c>
      <c r="C26">
        <f t="shared" si="0"/>
        <v>5</v>
      </c>
      <c r="D26">
        <f t="shared" si="1"/>
        <v>34</v>
      </c>
      <c r="E26">
        <f t="shared" si="2"/>
        <v>334</v>
      </c>
      <c r="G26" t="s">
        <v>420</v>
      </c>
      <c r="H26" s="15">
        <v>0.166666666666667</v>
      </c>
      <c r="I26">
        <f t="shared" si="7"/>
        <v>4</v>
      </c>
      <c r="J26">
        <f t="shared" si="8"/>
        <v>0</v>
      </c>
      <c r="K26">
        <f t="shared" si="9"/>
        <v>240</v>
      </c>
      <c r="L26">
        <f t="shared" si="11"/>
        <v>0.0639829378832311</v>
      </c>
    </row>
    <row r="27" spans="1:12">
      <c r="A27" t="s">
        <v>206</v>
      </c>
      <c r="B27" s="15">
        <v>0.110416666666667</v>
      </c>
      <c r="C27">
        <f t="shared" si="0"/>
        <v>2</v>
      </c>
      <c r="D27">
        <f t="shared" si="1"/>
        <v>39</v>
      </c>
      <c r="E27">
        <f t="shared" si="2"/>
        <v>159</v>
      </c>
      <c r="G27" t="s">
        <v>259</v>
      </c>
      <c r="H27" s="15">
        <v>0.169444444444444</v>
      </c>
      <c r="I27">
        <f t="shared" si="7"/>
        <v>4</v>
      </c>
      <c r="J27">
        <f t="shared" si="8"/>
        <v>4</v>
      </c>
      <c r="K27">
        <f t="shared" si="9"/>
        <v>244</v>
      </c>
      <c r="L27">
        <f t="shared" si="11"/>
        <v>0.065049320181285</v>
      </c>
    </row>
    <row r="28" spans="1:12">
      <c r="A28" t="s">
        <v>206</v>
      </c>
      <c r="B28" s="15">
        <v>0.129861111111111</v>
      </c>
      <c r="C28">
        <f t="shared" si="0"/>
        <v>3</v>
      </c>
      <c r="D28">
        <f t="shared" si="1"/>
        <v>7</v>
      </c>
      <c r="E28">
        <f t="shared" si="2"/>
        <v>187</v>
      </c>
      <c r="G28" t="s">
        <v>273</v>
      </c>
      <c r="H28" s="15">
        <v>0.269444444444444</v>
      </c>
      <c r="I28">
        <f t="shared" si="7"/>
        <v>6</v>
      </c>
      <c r="J28">
        <f t="shared" si="8"/>
        <v>28</v>
      </c>
      <c r="K28">
        <f t="shared" si="9"/>
        <v>388</v>
      </c>
      <c r="L28">
        <f t="shared" si="11"/>
        <v>0.103439082911224</v>
      </c>
    </row>
    <row r="29" spans="1:12">
      <c r="A29" t="s">
        <v>206</v>
      </c>
      <c r="B29" s="15">
        <v>0.164583333333333</v>
      </c>
      <c r="C29">
        <f t="shared" si="0"/>
        <v>3</v>
      </c>
      <c r="D29">
        <f t="shared" si="1"/>
        <v>57</v>
      </c>
      <c r="E29">
        <f t="shared" si="2"/>
        <v>237</v>
      </c>
      <c r="G29" t="s">
        <v>366</v>
      </c>
      <c r="H29" s="15">
        <v>0.177777777777778</v>
      </c>
      <c r="I29">
        <f t="shared" si="7"/>
        <v>4</v>
      </c>
      <c r="J29">
        <f t="shared" si="8"/>
        <v>16</v>
      </c>
      <c r="K29">
        <f t="shared" si="9"/>
        <v>256</v>
      </c>
      <c r="L29">
        <f t="shared" si="11"/>
        <v>0.0682484670754465</v>
      </c>
    </row>
    <row r="30" spans="1:12">
      <c r="A30" t="s">
        <v>206</v>
      </c>
      <c r="B30" s="15">
        <v>0.28125</v>
      </c>
      <c r="C30">
        <f t="shared" si="0"/>
        <v>6</v>
      </c>
      <c r="D30">
        <f t="shared" si="1"/>
        <v>45</v>
      </c>
      <c r="E30">
        <f t="shared" si="2"/>
        <v>405</v>
      </c>
      <c r="G30" t="s">
        <v>421</v>
      </c>
      <c r="H30" s="15">
        <v>0.213888888888889</v>
      </c>
      <c r="I30">
        <f t="shared" si="7"/>
        <v>5</v>
      </c>
      <c r="J30">
        <f t="shared" si="8"/>
        <v>8</v>
      </c>
      <c r="K30">
        <f t="shared" si="9"/>
        <v>308</v>
      </c>
      <c r="L30">
        <f t="shared" si="11"/>
        <v>0.0821114369501466</v>
      </c>
    </row>
    <row r="31" spans="1:12">
      <c r="A31" t="s">
        <v>234</v>
      </c>
      <c r="B31" s="15">
        <v>0.245833333333333</v>
      </c>
      <c r="C31">
        <f t="shared" si="0"/>
        <v>5</v>
      </c>
      <c r="D31">
        <f t="shared" si="1"/>
        <v>54</v>
      </c>
      <c r="E31">
        <f t="shared" si="2"/>
        <v>354</v>
      </c>
      <c r="G31" t="s">
        <v>383</v>
      </c>
      <c r="H31" s="15">
        <v>0.284027777777778</v>
      </c>
      <c r="I31">
        <f t="shared" si="7"/>
        <v>6</v>
      </c>
      <c r="J31">
        <f t="shared" si="8"/>
        <v>49</v>
      </c>
      <c r="K31">
        <f t="shared" si="9"/>
        <v>409</v>
      </c>
      <c r="L31">
        <f t="shared" si="11"/>
        <v>0.109037589976006</v>
      </c>
    </row>
    <row r="32" spans="1:12">
      <c r="A32" t="s">
        <v>241</v>
      </c>
      <c r="B32" s="15">
        <v>0.176388888888889</v>
      </c>
      <c r="C32">
        <f t="shared" si="0"/>
        <v>4</v>
      </c>
      <c r="D32">
        <f t="shared" si="1"/>
        <v>14</v>
      </c>
      <c r="E32">
        <f t="shared" si="2"/>
        <v>254</v>
      </c>
      <c r="G32" t="s">
        <v>397</v>
      </c>
      <c r="H32" s="15">
        <v>0.161805555555556</v>
      </c>
      <c r="I32">
        <f t="shared" si="7"/>
        <v>3</v>
      </c>
      <c r="J32">
        <f t="shared" si="8"/>
        <v>53</v>
      </c>
      <c r="K32">
        <f t="shared" si="9"/>
        <v>233</v>
      </c>
      <c r="L32">
        <f t="shared" si="11"/>
        <v>0.0621167688616369</v>
      </c>
    </row>
    <row r="33" spans="1:5">
      <c r="A33" t="s">
        <v>241</v>
      </c>
      <c r="B33" s="15">
        <v>0.152083333333333</v>
      </c>
      <c r="C33">
        <f t="shared" si="0"/>
        <v>3</v>
      </c>
      <c r="D33">
        <f t="shared" si="1"/>
        <v>39</v>
      </c>
      <c r="E33">
        <f t="shared" si="2"/>
        <v>219</v>
      </c>
    </row>
    <row r="34" spans="1:5">
      <c r="A34" t="s">
        <v>259</v>
      </c>
      <c r="B34" s="15">
        <v>0.171527777777778</v>
      </c>
      <c r="C34">
        <f t="shared" si="0"/>
        <v>4</v>
      </c>
      <c r="D34">
        <f t="shared" si="1"/>
        <v>7</v>
      </c>
      <c r="E34">
        <f t="shared" si="2"/>
        <v>247</v>
      </c>
    </row>
    <row r="35" spans="1:5">
      <c r="A35" t="s">
        <v>259</v>
      </c>
      <c r="B35" s="15">
        <v>0.129166666666667</v>
      </c>
      <c r="C35">
        <f t="shared" si="0"/>
        <v>3</v>
      </c>
      <c r="D35">
        <f t="shared" si="1"/>
        <v>6</v>
      </c>
      <c r="E35">
        <f t="shared" si="2"/>
        <v>186</v>
      </c>
    </row>
    <row r="36" spans="1:5">
      <c r="A36" t="s">
        <v>273</v>
      </c>
      <c r="B36" s="15">
        <v>0.190972222222222</v>
      </c>
      <c r="C36">
        <f t="shared" si="0"/>
        <v>4</v>
      </c>
      <c r="D36">
        <f t="shared" si="1"/>
        <v>35</v>
      </c>
      <c r="E36">
        <f t="shared" si="2"/>
        <v>275</v>
      </c>
    </row>
    <row r="37" spans="1:5">
      <c r="A37" t="s">
        <v>273</v>
      </c>
      <c r="B37" s="15">
        <v>0.275694444444444</v>
      </c>
      <c r="C37">
        <f t="shared" si="0"/>
        <v>6</v>
      </c>
      <c r="D37">
        <f t="shared" si="1"/>
        <v>37</v>
      </c>
      <c r="E37">
        <f t="shared" si="2"/>
        <v>397</v>
      </c>
    </row>
    <row r="38" spans="1:5">
      <c r="A38" t="s">
        <v>273</v>
      </c>
      <c r="B38" s="15">
        <v>0.214583333333333</v>
      </c>
      <c r="C38">
        <f t="shared" si="0"/>
        <v>5</v>
      </c>
      <c r="D38">
        <f t="shared" si="1"/>
        <v>9</v>
      </c>
      <c r="E38">
        <f t="shared" si="2"/>
        <v>309</v>
      </c>
    </row>
    <row r="39" spans="1:5">
      <c r="A39" t="s">
        <v>273</v>
      </c>
      <c r="B39" s="15">
        <v>0.188194444444444</v>
      </c>
      <c r="C39">
        <f t="shared" si="0"/>
        <v>4</v>
      </c>
      <c r="D39">
        <f t="shared" si="1"/>
        <v>31</v>
      </c>
      <c r="E39">
        <f t="shared" si="2"/>
        <v>271</v>
      </c>
    </row>
    <row r="40" spans="1:5">
      <c r="A40" t="s">
        <v>273</v>
      </c>
      <c r="B40" s="15">
        <v>0.125694444444444</v>
      </c>
      <c r="C40">
        <f t="shared" si="0"/>
        <v>3</v>
      </c>
      <c r="D40">
        <f t="shared" si="1"/>
        <v>1</v>
      </c>
      <c r="E40">
        <f t="shared" si="2"/>
        <v>181</v>
      </c>
    </row>
    <row r="41" spans="1:5">
      <c r="A41" t="s">
        <v>273</v>
      </c>
      <c r="B41" s="15">
        <v>0.247222222222222</v>
      </c>
      <c r="C41">
        <f t="shared" si="0"/>
        <v>5</v>
      </c>
      <c r="D41">
        <f t="shared" si="1"/>
        <v>56</v>
      </c>
      <c r="E41">
        <f t="shared" si="2"/>
        <v>356</v>
      </c>
    </row>
    <row r="42" spans="1:5">
      <c r="A42" t="s">
        <v>273</v>
      </c>
      <c r="B42" s="15">
        <v>0.216666666666667</v>
      </c>
      <c r="C42">
        <f t="shared" si="0"/>
        <v>5</v>
      </c>
      <c r="D42">
        <f t="shared" si="1"/>
        <v>12</v>
      </c>
      <c r="E42">
        <f t="shared" si="2"/>
        <v>312</v>
      </c>
    </row>
    <row r="43" spans="1:5">
      <c r="A43" t="s">
        <v>273</v>
      </c>
      <c r="B43" s="15">
        <v>0.143055555555556</v>
      </c>
      <c r="C43">
        <f t="shared" si="0"/>
        <v>3</v>
      </c>
      <c r="D43">
        <f t="shared" si="1"/>
        <v>26</v>
      </c>
      <c r="E43">
        <f t="shared" si="2"/>
        <v>206</v>
      </c>
    </row>
    <row r="44" spans="1:5">
      <c r="A44" t="s">
        <v>273</v>
      </c>
      <c r="B44" s="15">
        <v>0.159027777777778</v>
      </c>
      <c r="C44">
        <f t="shared" si="0"/>
        <v>3</v>
      </c>
      <c r="D44">
        <f t="shared" si="1"/>
        <v>49</v>
      </c>
      <c r="E44">
        <f t="shared" si="2"/>
        <v>229</v>
      </c>
    </row>
    <row r="45" spans="1:5">
      <c r="A45" t="s">
        <v>273</v>
      </c>
      <c r="B45" s="15">
        <v>0.286805555555556</v>
      </c>
      <c r="C45">
        <f t="shared" si="0"/>
        <v>6</v>
      </c>
      <c r="D45">
        <f t="shared" si="1"/>
        <v>53</v>
      </c>
      <c r="E45">
        <f t="shared" si="2"/>
        <v>413</v>
      </c>
    </row>
    <row r="46" spans="1:5">
      <c r="A46" t="s">
        <v>273</v>
      </c>
      <c r="B46" s="15">
        <v>0.34375</v>
      </c>
      <c r="C46">
        <f t="shared" si="0"/>
        <v>8</v>
      </c>
      <c r="D46">
        <f t="shared" si="1"/>
        <v>15</v>
      </c>
      <c r="E46">
        <f t="shared" si="2"/>
        <v>495</v>
      </c>
    </row>
    <row r="47" spans="1:5">
      <c r="A47" t="s">
        <v>273</v>
      </c>
      <c r="B47" s="15">
        <v>0.266666666666667</v>
      </c>
      <c r="C47">
        <f t="shared" si="0"/>
        <v>6</v>
      </c>
      <c r="D47">
        <f t="shared" si="1"/>
        <v>24</v>
      </c>
      <c r="E47">
        <f t="shared" si="2"/>
        <v>384</v>
      </c>
    </row>
    <row r="48" spans="1:5">
      <c r="A48" t="s">
        <v>366</v>
      </c>
      <c r="B48" s="15">
        <v>0.141666666666667</v>
      </c>
      <c r="C48">
        <f t="shared" si="0"/>
        <v>3</v>
      </c>
      <c r="D48">
        <f t="shared" si="1"/>
        <v>24</v>
      </c>
      <c r="E48">
        <f t="shared" si="2"/>
        <v>204</v>
      </c>
    </row>
    <row r="49" spans="1:5">
      <c r="A49" t="s">
        <v>373</v>
      </c>
      <c r="B49" s="15">
        <v>0.163888888888889</v>
      </c>
      <c r="C49">
        <f t="shared" si="0"/>
        <v>3</v>
      </c>
      <c r="D49">
        <f t="shared" si="1"/>
        <v>56</v>
      </c>
      <c r="E49">
        <f t="shared" si="2"/>
        <v>236</v>
      </c>
    </row>
    <row r="50" spans="1:5">
      <c r="A50" t="s">
        <v>373</v>
      </c>
      <c r="B50" s="15">
        <v>0.169444444444444</v>
      </c>
      <c r="C50">
        <f t="shared" si="0"/>
        <v>4</v>
      </c>
      <c r="D50">
        <f t="shared" si="1"/>
        <v>4</v>
      </c>
      <c r="E50">
        <f t="shared" si="2"/>
        <v>244</v>
      </c>
    </row>
    <row r="51" spans="1:5">
      <c r="A51" t="s">
        <v>383</v>
      </c>
      <c r="B51" s="15">
        <v>0.146527777777778</v>
      </c>
      <c r="C51">
        <f t="shared" si="0"/>
        <v>3</v>
      </c>
      <c r="D51">
        <f t="shared" si="1"/>
        <v>31</v>
      </c>
      <c r="E51">
        <f t="shared" si="2"/>
        <v>211</v>
      </c>
    </row>
    <row r="52" spans="1:5">
      <c r="A52" t="s">
        <v>383</v>
      </c>
      <c r="B52" s="15">
        <v>0.184027777777778</v>
      </c>
      <c r="C52">
        <f t="shared" si="0"/>
        <v>4</v>
      </c>
      <c r="D52">
        <f t="shared" si="1"/>
        <v>25</v>
      </c>
      <c r="E52">
        <f t="shared" si="2"/>
        <v>265</v>
      </c>
    </row>
    <row r="53" spans="1:9">
      <c r="A53" t="s">
        <v>383</v>
      </c>
      <c r="B53" s="15">
        <v>0.282638888888889</v>
      </c>
      <c r="C53">
        <f t="shared" si="0"/>
        <v>6</v>
      </c>
      <c r="D53">
        <f t="shared" si="1"/>
        <v>47</v>
      </c>
      <c r="E53">
        <f t="shared" si="2"/>
        <v>407</v>
      </c>
      <c r="G53" s="4" t="s">
        <v>0</v>
      </c>
      <c r="H53" s="4" t="s">
        <v>422</v>
      </c>
      <c r="I53" s="4" t="s">
        <v>423</v>
      </c>
    </row>
    <row r="54" spans="1:9">
      <c r="A54" t="s">
        <v>397</v>
      </c>
      <c r="B54" s="15">
        <v>0.166666666666667</v>
      </c>
      <c r="C54">
        <f t="shared" si="0"/>
        <v>4</v>
      </c>
      <c r="D54">
        <f t="shared" si="1"/>
        <v>0</v>
      </c>
      <c r="E54">
        <f t="shared" si="2"/>
        <v>240</v>
      </c>
      <c r="G54" t="s">
        <v>19</v>
      </c>
      <c r="H54">
        <v>0.0882431351639563</v>
      </c>
      <c r="I54">
        <v>0.11945641365595</v>
      </c>
    </row>
    <row r="55" spans="7:9">
      <c r="G55" t="s">
        <v>66</v>
      </c>
      <c r="H55">
        <v>0.086376966142362</v>
      </c>
      <c r="I55">
        <v>0.127212462711303</v>
      </c>
    </row>
    <row r="56" spans="7:9">
      <c r="G56" t="s">
        <v>119</v>
      </c>
      <c r="H56">
        <v>0.0605171954145561</v>
      </c>
      <c r="I56">
        <v>0.0747099767981439</v>
      </c>
    </row>
    <row r="57" spans="7:9">
      <c r="G57" t="s">
        <v>150</v>
      </c>
      <c r="H57">
        <v>0.10317248733671</v>
      </c>
      <c r="I57">
        <v>0.132582035134239</v>
      </c>
    </row>
    <row r="58" spans="7:9">
      <c r="G58" t="s">
        <v>206</v>
      </c>
      <c r="H58">
        <v>0.107704612103439</v>
      </c>
      <c r="I58">
        <v>0.0654955253563142</v>
      </c>
    </row>
    <row r="59" spans="7:9">
      <c r="G59" t="s">
        <v>420</v>
      </c>
      <c r="H59">
        <v>0.0639829378832311</v>
      </c>
      <c r="I59">
        <v>0.054822671528008</v>
      </c>
    </row>
    <row r="60" spans="7:9">
      <c r="G60" t="s">
        <v>259</v>
      </c>
      <c r="H60">
        <v>0.065049320181285</v>
      </c>
      <c r="I60">
        <v>0.0287040106065628</v>
      </c>
    </row>
    <row r="61" spans="7:9">
      <c r="G61" t="s">
        <v>273</v>
      </c>
      <c r="H61">
        <v>0.103439082911224</v>
      </c>
      <c r="I61">
        <v>0.277229035465694</v>
      </c>
    </row>
    <row r="62" spans="7:9">
      <c r="G62" t="s">
        <v>366</v>
      </c>
      <c r="H62">
        <v>0.0682484670754465</v>
      </c>
      <c r="I62">
        <v>0.0135233675836924</v>
      </c>
    </row>
    <row r="63" spans="7:9">
      <c r="G63" t="s">
        <v>421</v>
      </c>
      <c r="H63">
        <v>0.0821114369501466</v>
      </c>
      <c r="I63">
        <v>0.0318196884322174</v>
      </c>
    </row>
    <row r="64" spans="7:9">
      <c r="G64" t="s">
        <v>383</v>
      </c>
      <c r="H64">
        <v>0.109037589976006</v>
      </c>
      <c r="I64">
        <v>0.0585349685117667</v>
      </c>
    </row>
    <row r="65" spans="7:9">
      <c r="G65" t="s">
        <v>397</v>
      </c>
      <c r="H65">
        <v>0.0621167688616369</v>
      </c>
      <c r="I65">
        <v>0.0159098442161087</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2"/>
  <sheetViews>
    <sheetView workbookViewId="0">
      <selection activeCell="G24" sqref="G24:H42"/>
    </sheetView>
  </sheetViews>
  <sheetFormatPr defaultColWidth="8.61261261261261" defaultRowHeight="14.55" outlineLevelCol="7"/>
  <cols>
    <col min="1" max="1" width="19.1531531531532" customWidth="1"/>
    <col min="2" max="2" width="16.8468468468468" customWidth="1"/>
    <col min="4" max="4" width="19.3783783783784" customWidth="1"/>
    <col min="7" max="7" width="21.6126126126126" customWidth="1"/>
  </cols>
  <sheetData>
    <row r="1" spans="1:7">
      <c r="A1" t="str" cm="1">
        <f t="array" ref="A1:A8">_xlfn.UNIQUE(Sheet1!D:D)</f>
        <v>Language</v>
      </c>
      <c r="D1" t="str" cm="1">
        <f t="array" ref="D1:D5">_xlfn.UNIQUE(Sheet1!C2:C68)</f>
        <v>F</v>
      </c>
      <c r="E1">
        <f>COUNTIF(Sheet1!C:C,D1)</f>
        <v>13</v>
      </c>
      <c r="G1" t="str" cm="1">
        <f t="array" ref="G1:G21">_xlfn.UNIQUE(Sheet1!I:I)</f>
        <v>Geographic Origin</v>
      </c>
    </row>
    <row r="2" spans="1:8">
      <c r="A2" t="str">
        <v>English</v>
      </c>
      <c r="B2">
        <f>COUNTIF(Sheet1!D2:D68,A2)</f>
        <v>45</v>
      </c>
      <c r="D2">
        <v>0</v>
      </c>
      <c r="G2" t="str">
        <v>Canada</v>
      </c>
      <c r="H2">
        <f>COUNTIF(Sheet1!I:I,G2)</f>
        <v>3</v>
      </c>
    </row>
    <row r="3" spans="1:8">
      <c r="A3">
        <v>0</v>
      </c>
      <c r="D3" t="str">
        <v>M</v>
      </c>
      <c r="E3">
        <f>COUNTIF(Sheet1!C:C,D3)</f>
        <v>36</v>
      </c>
      <c r="G3" t="str">
        <v>Mexico</v>
      </c>
      <c r="H3">
        <f>COUNTIF(Sheet1!I:I,G3)</f>
        <v>5</v>
      </c>
    </row>
    <row r="4" spans="1:8">
      <c r="A4" t="str">
        <v>English, Spanish</v>
      </c>
      <c r="B4">
        <f>COUNTIF(Sheet1!D4:D70,A4)</f>
        <v>2</v>
      </c>
      <c r="D4" t="str">
        <v>M, F</v>
      </c>
      <c r="E4">
        <f>COUNTIF(Sheet1!C:C,D4)</f>
        <v>2</v>
      </c>
      <c r="G4" t="str">
        <v>Sweden</v>
      </c>
      <c r="H4">
        <f>COUNTIF(Sheet1!I:I,G4)</f>
        <v>2</v>
      </c>
    </row>
    <row r="5" spans="1:8">
      <c r="A5" t="str">
        <v>English, Hindi</v>
      </c>
      <c r="B5">
        <f>COUNTIF(Sheet1!D5:D71,A5)</f>
        <v>1</v>
      </c>
      <c r="D5" t="str">
        <v>None (instrumental)</v>
      </c>
      <c r="E5">
        <f>COUNTIF(Sheet1!C:C,D5)</f>
        <v>2</v>
      </c>
      <c r="G5" t="str">
        <v>Colombia</v>
      </c>
      <c r="H5">
        <f>COUNTIF(Sheet1!I:I,G5)</f>
        <v>3</v>
      </c>
    </row>
    <row r="6" spans="1:8">
      <c r="A6" t="str">
        <v>Spanish</v>
      </c>
      <c r="B6">
        <f>COUNTIF(Sheet1!D6:D72,A6)</f>
        <v>2</v>
      </c>
      <c r="E6">
        <f>COUNTIF(Sheet1!C:C,D6)</f>
        <v>0</v>
      </c>
      <c r="G6" t="str">
        <v>Japan, England</v>
      </c>
      <c r="H6">
        <f>COUNTIF(Sheet1!I:I,G6)</f>
        <v>1</v>
      </c>
    </row>
    <row r="7" spans="1:8">
      <c r="A7" t="str">
        <v>Mongolian</v>
      </c>
      <c r="B7">
        <f>COUNTIF(Sheet1!D7:D73,A7)</f>
        <v>1</v>
      </c>
      <c r="G7" t="str">
        <v>United States</v>
      </c>
      <c r="H7">
        <f>COUNTIF(Sheet1!I:I,G7)</f>
        <v>30</v>
      </c>
    </row>
    <row r="8" spans="1:8">
      <c r="A8" t="str">
        <v>None (instrumental)</v>
      </c>
      <c r="B8">
        <f>COUNTIF(Sheet1!D8:D74,A8)</f>
        <v>2</v>
      </c>
      <c r="D8" s="4" t="s">
        <v>424</v>
      </c>
      <c r="G8" t="str">
        <v>England</v>
      </c>
      <c r="H8">
        <f>COUNTIF(Sheet1!I:I,G8)</f>
        <v>7</v>
      </c>
    </row>
    <row r="9" spans="4:8">
      <c r="D9" t="s">
        <v>425</v>
      </c>
      <c r="E9">
        <f>E3+E4</f>
        <v>38</v>
      </c>
      <c r="G9" t="str">
        <v>South Korea</v>
      </c>
      <c r="H9">
        <f>COUNTIF(Sheet1!I:I,G9)</f>
        <v>1</v>
      </c>
    </row>
    <row r="10" spans="1:8">
      <c r="A10" s="4" t="s">
        <v>426</v>
      </c>
      <c r="D10" t="s">
        <v>427</v>
      </c>
      <c r="E10">
        <f>E1+E4</f>
        <v>15</v>
      </c>
      <c r="G10" t="str">
        <v>Scotland</v>
      </c>
      <c r="H10">
        <f>COUNTIF(Sheet1!I:I,G10)</f>
        <v>1</v>
      </c>
    </row>
    <row r="11" spans="1:8">
      <c r="A11" t="s">
        <v>21</v>
      </c>
      <c r="B11">
        <f>B2+B4+B5</f>
        <v>48</v>
      </c>
      <c r="D11" t="s">
        <v>328</v>
      </c>
      <c r="E11">
        <v>2</v>
      </c>
      <c r="G11" t="str">
        <v>Australia</v>
      </c>
      <c r="H11">
        <f>COUNTIF(Sheet1!I:I,G11)</f>
        <v>1</v>
      </c>
    </row>
    <row r="12" spans="1:8">
      <c r="A12" t="s">
        <v>207</v>
      </c>
      <c r="B12">
        <f>B4+B6</f>
        <v>4</v>
      </c>
      <c r="G12" t="str">
        <v>India</v>
      </c>
      <c r="H12">
        <f>COUNTIF(Sheet1!I:I,G12)</f>
        <v>3</v>
      </c>
    </row>
    <row r="13" spans="1:8">
      <c r="A13" t="s">
        <v>428</v>
      </c>
      <c r="B13">
        <v>1</v>
      </c>
      <c r="G13" t="str">
        <v>France</v>
      </c>
      <c r="H13">
        <f>COUNTIF(Sheet1!I:I,G13)</f>
        <v>2</v>
      </c>
    </row>
    <row r="14" spans="1:8">
      <c r="A14" t="s">
        <v>260</v>
      </c>
      <c r="B14">
        <v>1</v>
      </c>
      <c r="G14" t="str">
        <v>Denmark</v>
      </c>
      <c r="H14">
        <f>COUNTIF(Sheet1!I:I,G14)</f>
        <v>1</v>
      </c>
    </row>
    <row r="15" spans="7:8">
      <c r="G15" t="str">
        <v>Mongolia</v>
      </c>
      <c r="H15">
        <f>COUNTIF(Sheet1!I:I,G15)</f>
        <v>1</v>
      </c>
    </row>
    <row r="16" spans="7:8">
      <c r="G16" t="str">
        <v>Nigeria</v>
      </c>
      <c r="H16">
        <f>COUNTIF(Sheet1!I:I,G16)</f>
        <v>1</v>
      </c>
    </row>
    <row r="17" spans="7:8">
      <c r="G17" t="str">
        <v>Ireland</v>
      </c>
      <c r="H17">
        <f>COUNTIF(Sheet1!I:I,G17)</f>
        <v>2</v>
      </c>
    </row>
    <row r="18" spans="7:8">
      <c r="G18" t="str">
        <v>Chile, Mexico</v>
      </c>
      <c r="H18">
        <f>COUNTIF(Sheet1!I:I,G18)</f>
        <v>1</v>
      </c>
    </row>
    <row r="19" spans="7:8">
      <c r="G19" t="str">
        <v>Russia</v>
      </c>
      <c r="H19">
        <f>COUNTIF(Sheet1!I:I,G19)</f>
        <v>1</v>
      </c>
    </row>
    <row r="20" spans="7:8">
      <c r="G20" t="str">
        <v>Democratic Republic of the Congo</v>
      </c>
      <c r="H20">
        <f>COUNTIF(Sheet1!I:I,G20)</f>
        <v>1</v>
      </c>
    </row>
    <row r="21" spans="7:8">
      <c r="G21">
        <v>0</v>
      </c>
      <c r="H21">
        <f>COUNTIF(Sheet1!I:I,G21)</f>
        <v>0</v>
      </c>
    </row>
    <row r="23" spans="7:7">
      <c r="G23" s="4" t="s">
        <v>429</v>
      </c>
    </row>
    <row r="24" spans="7:8">
      <c r="G24" t="s">
        <v>26</v>
      </c>
      <c r="H24">
        <f>H2</f>
        <v>3</v>
      </c>
    </row>
    <row r="25" spans="7:8">
      <c r="G25" t="s">
        <v>30</v>
      </c>
      <c r="H25">
        <f>H3+H19</f>
        <v>6</v>
      </c>
    </row>
    <row r="26" spans="7:8">
      <c r="G26" t="s">
        <v>43</v>
      </c>
      <c r="H26">
        <f>H4</f>
        <v>2</v>
      </c>
    </row>
    <row r="27" spans="7:8">
      <c r="G27" t="s">
        <v>50</v>
      </c>
      <c r="H27">
        <f>H5</f>
        <v>3</v>
      </c>
    </row>
    <row r="28" spans="7:8">
      <c r="G28" t="s">
        <v>430</v>
      </c>
      <c r="H28">
        <f>H6</f>
        <v>1</v>
      </c>
    </row>
    <row r="29" spans="7:8">
      <c r="G29" t="s">
        <v>70</v>
      </c>
      <c r="H29">
        <f>H6+H8</f>
        <v>8</v>
      </c>
    </row>
    <row r="30" spans="7:8">
      <c r="G30" t="s">
        <v>63</v>
      </c>
      <c r="H30">
        <f>H7</f>
        <v>30</v>
      </c>
    </row>
    <row r="31" spans="7:8">
      <c r="G31" t="s">
        <v>116</v>
      </c>
      <c r="H31">
        <f t="shared" ref="H31:H42" si="0">H10</f>
        <v>1</v>
      </c>
    </row>
    <row r="32" spans="7:8">
      <c r="G32" t="s">
        <v>123</v>
      </c>
      <c r="H32">
        <f t="shared" si="0"/>
        <v>1</v>
      </c>
    </row>
    <row r="33" spans="7:8">
      <c r="G33" t="s">
        <v>130</v>
      </c>
      <c r="H33">
        <f t="shared" si="0"/>
        <v>3</v>
      </c>
    </row>
    <row r="34" spans="7:8">
      <c r="G34" t="s">
        <v>162</v>
      </c>
      <c r="H34">
        <f t="shared" si="0"/>
        <v>2</v>
      </c>
    </row>
    <row r="35" spans="7:8">
      <c r="G35" t="s">
        <v>238</v>
      </c>
      <c r="H35">
        <f t="shared" si="0"/>
        <v>1</v>
      </c>
    </row>
    <row r="36" spans="7:8">
      <c r="G36" t="s">
        <v>256</v>
      </c>
      <c r="H36">
        <f t="shared" si="0"/>
        <v>1</v>
      </c>
    </row>
    <row r="37" spans="7:8">
      <c r="G37" t="s">
        <v>265</v>
      </c>
      <c r="H37">
        <f t="shared" si="0"/>
        <v>1</v>
      </c>
    </row>
    <row r="38" spans="7:8">
      <c r="G38" t="s">
        <v>271</v>
      </c>
      <c r="H38">
        <f t="shared" si="0"/>
        <v>2</v>
      </c>
    </row>
    <row r="39" spans="7:8">
      <c r="G39" t="s">
        <v>319</v>
      </c>
      <c r="H39">
        <f t="shared" si="0"/>
        <v>1</v>
      </c>
    </row>
    <row r="40" spans="7:8">
      <c r="G40" t="s">
        <v>431</v>
      </c>
      <c r="H40">
        <f t="shared" si="0"/>
        <v>1</v>
      </c>
    </row>
    <row r="41" spans="7:8">
      <c r="G41" t="s">
        <v>332</v>
      </c>
      <c r="H41">
        <f t="shared" si="0"/>
        <v>1</v>
      </c>
    </row>
    <row r="42" spans="7:8">
      <c r="G42" t="s">
        <v>362</v>
      </c>
      <c r="H42">
        <f t="shared" si="0"/>
        <v>0</v>
      </c>
    </row>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36"/>
  <sheetViews>
    <sheetView workbookViewId="0">
      <selection activeCell="V24" sqref="V24"/>
    </sheetView>
  </sheetViews>
  <sheetFormatPr defaultColWidth="8.61261261261261" defaultRowHeight="14.55"/>
  <cols>
    <col min="1" max="1" width="13.3783783783784" customWidth="1"/>
    <col min="2" max="2" width="18.2342342342342" customWidth="1"/>
    <col min="4" max="4" width="33.5315315315315" customWidth="1"/>
  </cols>
  <sheetData>
    <row r="1" spans="1:36">
      <c r="A1" s="4" cm="1">
        <f t="array" ref="A1:A36">_xlfn._xlws.SORT(_xlfn.UNIQUE(Sheet1!P:P))</f>
        <v>0</v>
      </c>
      <c r="D1" cm="1">
        <f t="array" ref="D1:AJ2">TRANSPOSE(A2:B34)</f>
        <v>0</v>
      </c>
      <c r="E1">
        <v>1947</v>
      </c>
      <c r="F1">
        <v>1955</v>
      </c>
      <c r="G1">
        <v>1959</v>
      </c>
      <c r="H1">
        <v>1961</v>
      </c>
      <c r="I1">
        <v>1962</v>
      </c>
      <c r="J1">
        <v>1964</v>
      </c>
      <c r="K1">
        <v>1966</v>
      </c>
      <c r="L1">
        <v>1968</v>
      </c>
      <c r="M1">
        <v>1970</v>
      </c>
      <c r="N1">
        <v>1972</v>
      </c>
      <c r="O1">
        <v>1973</v>
      </c>
      <c r="P1">
        <v>1974</v>
      </c>
      <c r="Q1">
        <v>1975</v>
      </c>
      <c r="R1">
        <v>1978</v>
      </c>
      <c r="S1">
        <v>1979</v>
      </c>
      <c r="T1">
        <v>1980</v>
      </c>
      <c r="U1">
        <v>1981</v>
      </c>
      <c r="V1">
        <v>1982</v>
      </c>
      <c r="W1">
        <v>1983</v>
      </c>
      <c r="X1">
        <v>1984</v>
      </c>
      <c r="Y1">
        <v>1985</v>
      </c>
      <c r="Z1">
        <v>1987</v>
      </c>
      <c r="AA1">
        <v>1988</v>
      </c>
      <c r="AB1">
        <v>1989</v>
      </c>
      <c r="AC1">
        <v>1990</v>
      </c>
      <c r="AD1">
        <v>1991</v>
      </c>
      <c r="AE1">
        <v>1992</v>
      </c>
      <c r="AF1">
        <v>1994</v>
      </c>
      <c r="AG1">
        <v>1995</v>
      </c>
      <c r="AH1">
        <v>1996</v>
      </c>
      <c r="AI1">
        <v>1997</v>
      </c>
      <c r="AJ1">
        <v>1999</v>
      </c>
    </row>
    <row r="2" spans="1:36">
      <c r="A2" s="5">
        <v>0</v>
      </c>
      <c r="B2" s="5">
        <f>COUNTIF(Sheet1!P:P,A2)</f>
        <v>4</v>
      </c>
      <c r="D2">
        <v>4</v>
      </c>
      <c r="E2">
        <v>1</v>
      </c>
      <c r="F2">
        <v>2</v>
      </c>
      <c r="G2">
        <v>1</v>
      </c>
      <c r="H2">
        <v>1</v>
      </c>
      <c r="I2">
        <v>1</v>
      </c>
      <c r="J2">
        <v>1</v>
      </c>
      <c r="K2">
        <v>1</v>
      </c>
      <c r="L2">
        <v>1</v>
      </c>
      <c r="M2">
        <v>1</v>
      </c>
      <c r="N2">
        <v>2</v>
      </c>
      <c r="O2">
        <v>4</v>
      </c>
      <c r="P2">
        <v>1</v>
      </c>
      <c r="Q2">
        <v>2</v>
      </c>
      <c r="R2">
        <v>2</v>
      </c>
      <c r="S2">
        <v>2</v>
      </c>
      <c r="T2">
        <v>1</v>
      </c>
      <c r="U2">
        <v>5</v>
      </c>
      <c r="V2">
        <v>2</v>
      </c>
      <c r="W2">
        <v>3</v>
      </c>
      <c r="X2">
        <v>2</v>
      </c>
      <c r="Y2">
        <v>3</v>
      </c>
      <c r="Z2">
        <v>2</v>
      </c>
      <c r="AA2">
        <v>1</v>
      </c>
      <c r="AB2">
        <v>1</v>
      </c>
      <c r="AC2">
        <v>6</v>
      </c>
      <c r="AD2">
        <v>2</v>
      </c>
      <c r="AE2">
        <v>2</v>
      </c>
      <c r="AF2">
        <v>4</v>
      </c>
      <c r="AG2">
        <v>1</v>
      </c>
      <c r="AH2">
        <v>2</v>
      </c>
      <c r="AI2">
        <v>1</v>
      </c>
      <c r="AJ2">
        <v>1</v>
      </c>
    </row>
    <row r="3" spans="1:2">
      <c r="A3" s="5">
        <v>1947</v>
      </c>
      <c r="B3" s="5">
        <f>COUNTIF(Sheet1!P:P,A3)</f>
        <v>1</v>
      </c>
    </row>
    <row r="4" spans="1:2">
      <c r="A4" s="5">
        <v>1955</v>
      </c>
      <c r="B4" s="5">
        <f>COUNTIF(Sheet1!P:P,A4)</f>
        <v>2</v>
      </c>
    </row>
    <row r="5" spans="1:2">
      <c r="A5" s="5">
        <v>1959</v>
      </c>
      <c r="B5" s="5">
        <f>COUNTIF(Sheet1!P:P,A5)</f>
        <v>1</v>
      </c>
    </row>
    <row r="6" spans="1:5">
      <c r="A6" s="5">
        <v>1961</v>
      </c>
      <c r="B6" s="5">
        <f>COUNTIF(Sheet1!P:P,A6)</f>
        <v>1</v>
      </c>
      <c r="D6" t="s">
        <v>432</v>
      </c>
      <c r="E6">
        <f>SUM(B2:B7)</f>
        <v>10</v>
      </c>
    </row>
    <row r="7" spans="1:5">
      <c r="A7" s="5">
        <v>1962</v>
      </c>
      <c r="B7" s="5">
        <f>COUNTIF(Sheet1!P:P,A7)</f>
        <v>1</v>
      </c>
      <c r="D7" s="6" t="s">
        <v>433</v>
      </c>
      <c r="E7">
        <f>SUM(B8:B9)</f>
        <v>2</v>
      </c>
    </row>
    <row r="8" spans="1:5">
      <c r="A8" s="7">
        <v>1964</v>
      </c>
      <c r="B8" s="7">
        <f>COUNTIF(Sheet1!P:P,A8)</f>
        <v>1</v>
      </c>
      <c r="D8" s="6" t="s">
        <v>434</v>
      </c>
      <c r="E8">
        <f>SUM(B10)</f>
        <v>1</v>
      </c>
    </row>
    <row r="9" spans="1:5">
      <c r="A9" s="7">
        <v>1966</v>
      </c>
      <c r="B9" s="7">
        <f>COUNTIF(Sheet1!P:P,A9)</f>
        <v>1</v>
      </c>
      <c r="D9" s="6" t="s">
        <v>435</v>
      </c>
      <c r="E9">
        <f>SUM(B11:B13)</f>
        <v>7</v>
      </c>
    </row>
    <row r="10" spans="1:5">
      <c r="A10" s="8">
        <v>1968</v>
      </c>
      <c r="B10" s="8">
        <f>COUNTIF(Sheet1!P:P,A10)</f>
        <v>1</v>
      </c>
      <c r="D10" s="6" t="s">
        <v>436</v>
      </c>
      <c r="E10">
        <f>SUM(B14)</f>
        <v>1</v>
      </c>
    </row>
    <row r="11" spans="1:5">
      <c r="A11" s="9">
        <v>1970</v>
      </c>
      <c r="B11" s="9">
        <f>COUNTIF(Sheet1!P:P,A11)</f>
        <v>1</v>
      </c>
      <c r="D11" s="6" t="s">
        <v>437</v>
      </c>
      <c r="E11">
        <f>SUM(B15:B19)</f>
        <v>12</v>
      </c>
    </row>
    <row r="12" spans="1:5">
      <c r="A12" s="9">
        <v>1972</v>
      </c>
      <c r="B12" s="9">
        <f>COUNTIF(Sheet1!P:P,A12)</f>
        <v>2</v>
      </c>
      <c r="D12" s="6" t="s">
        <v>438</v>
      </c>
      <c r="E12">
        <f>SUM(B20:B24)</f>
        <v>12</v>
      </c>
    </row>
    <row r="13" spans="1:5">
      <c r="A13" s="9">
        <v>1973</v>
      </c>
      <c r="B13" s="9">
        <f>COUNTIF(Sheet1!P:P,A13)</f>
        <v>4</v>
      </c>
      <c r="D13" s="6" t="s">
        <v>439</v>
      </c>
      <c r="E13">
        <f>SUM(B25:B31)</f>
        <v>17</v>
      </c>
    </row>
    <row r="14" spans="1:5">
      <c r="A14" s="10">
        <v>1974</v>
      </c>
      <c r="B14" s="10">
        <f>COUNTIF(Sheet1!P:P,A14)</f>
        <v>1</v>
      </c>
      <c r="D14" s="6" t="s">
        <v>440</v>
      </c>
      <c r="E14">
        <f>SUM(B32:B34)</f>
        <v>4</v>
      </c>
    </row>
    <row r="15" spans="1:2">
      <c r="A15" s="11">
        <v>1975</v>
      </c>
      <c r="B15" s="11">
        <f>COUNTIF(Sheet1!P:P,A15)</f>
        <v>2</v>
      </c>
    </row>
    <row r="16" spans="1:2">
      <c r="A16" s="11">
        <v>1978</v>
      </c>
      <c r="B16" s="11">
        <f>COUNTIF(Sheet1!P:P,A16)</f>
        <v>2</v>
      </c>
    </row>
    <row r="17" spans="1:2">
      <c r="A17" s="11">
        <v>1979</v>
      </c>
      <c r="B17" s="11">
        <f>COUNTIF(Sheet1!P:P,A17)</f>
        <v>2</v>
      </c>
    </row>
    <row r="18" spans="1:2">
      <c r="A18" s="11">
        <v>1980</v>
      </c>
      <c r="B18" s="11">
        <f>COUNTIF(Sheet1!P:P,A18)</f>
        <v>1</v>
      </c>
    </row>
    <row r="19" spans="1:2">
      <c r="A19" s="11">
        <v>1981</v>
      </c>
      <c r="B19" s="11">
        <f>COUNTIF(Sheet1!P:P,A19)</f>
        <v>5</v>
      </c>
    </row>
    <row r="20" spans="1:2">
      <c r="A20" s="12">
        <v>1982</v>
      </c>
      <c r="B20" s="12">
        <f>COUNTIF(Sheet1!P:P,A20)</f>
        <v>2</v>
      </c>
    </row>
    <row r="21" spans="1:2">
      <c r="A21" s="12">
        <v>1983</v>
      </c>
      <c r="B21" s="12">
        <f>COUNTIF(Sheet1!P:P,A21)</f>
        <v>3</v>
      </c>
    </row>
    <row r="22" spans="1:2">
      <c r="A22" s="12">
        <v>1984</v>
      </c>
      <c r="B22" s="12">
        <f>COUNTIF(Sheet1!P:P,A22)</f>
        <v>2</v>
      </c>
    </row>
    <row r="23" spans="1:2">
      <c r="A23" s="12">
        <v>1985</v>
      </c>
      <c r="B23" s="12">
        <f>COUNTIF(Sheet1!P:P,A23)</f>
        <v>3</v>
      </c>
    </row>
    <row r="24" spans="1:2">
      <c r="A24" s="12">
        <v>1987</v>
      </c>
      <c r="B24" s="12">
        <f>COUNTIF(Sheet1!P:P,A24)</f>
        <v>2</v>
      </c>
    </row>
    <row r="25" spans="1:2">
      <c r="A25" s="13">
        <v>1988</v>
      </c>
      <c r="B25" s="13">
        <f>COUNTIF(Sheet1!P:P,A25)</f>
        <v>1</v>
      </c>
    </row>
    <row r="26" spans="1:2">
      <c r="A26" s="13">
        <v>1989</v>
      </c>
      <c r="B26" s="13">
        <f>COUNTIF(Sheet1!P:P,A26)</f>
        <v>1</v>
      </c>
    </row>
    <row r="27" spans="1:2">
      <c r="A27" s="13">
        <v>1990</v>
      </c>
      <c r="B27" s="13">
        <f>COUNTIF(Sheet1!P:P,A27)</f>
        <v>6</v>
      </c>
    </row>
    <row r="28" spans="1:2">
      <c r="A28" s="13">
        <v>1991</v>
      </c>
      <c r="B28" s="13">
        <f>COUNTIF(Sheet1!P:P,A28)</f>
        <v>2</v>
      </c>
    </row>
    <row r="29" spans="1:2">
      <c r="A29" s="13">
        <v>1992</v>
      </c>
      <c r="B29" s="13">
        <f>COUNTIF(Sheet1!P:P,A29)</f>
        <v>2</v>
      </c>
    </row>
    <row r="30" spans="1:2">
      <c r="A30" s="13">
        <v>1994</v>
      </c>
      <c r="B30" s="13">
        <f>COUNTIF(Sheet1!P:P,A30)</f>
        <v>4</v>
      </c>
    </row>
    <row r="31" spans="1:2">
      <c r="A31" s="13">
        <v>1995</v>
      </c>
      <c r="B31" s="13">
        <f>COUNTIF(Sheet1!P:P,A31)</f>
        <v>1</v>
      </c>
    </row>
    <row r="32" spans="1:2">
      <c r="A32" s="14">
        <v>1996</v>
      </c>
      <c r="B32" s="14">
        <f>COUNTIF(Sheet1!P:P,A32)</f>
        <v>2</v>
      </c>
    </row>
    <row r="33" spans="1:2">
      <c r="A33" s="14">
        <v>1997</v>
      </c>
      <c r="B33" s="14">
        <f>COUNTIF(Sheet1!P:P,A33)</f>
        <v>1</v>
      </c>
    </row>
    <row r="34" spans="1:2">
      <c r="A34" s="14">
        <v>1999</v>
      </c>
      <c r="B34" s="14">
        <f>COUNTIF(Sheet1!P:P,A34)</f>
        <v>1</v>
      </c>
    </row>
    <row r="35" spans="1:1">
      <c r="A35">
        <v>2000</v>
      </c>
    </row>
    <row r="36" spans="1:1">
      <c r="A36" t="str">
        <v>Year of Birth</v>
      </c>
    </row>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9"/>
  <sheetViews>
    <sheetView workbookViewId="0">
      <selection activeCell="B23" sqref="B23"/>
    </sheetView>
  </sheetViews>
  <sheetFormatPr defaultColWidth="8.61261261261261" defaultRowHeight="14.55"/>
  <cols>
    <col min="1" max="1" width="77.5315315315315" customWidth="1"/>
  </cols>
  <sheetData>
    <row r="1" spans="1:3">
      <c r="A1" s="1" t="s">
        <v>25</v>
      </c>
      <c r="B1" t="str" cm="1">
        <f t="array" ref="B1:C1">_xlfn.TEXTSPLIT(A1,",")</f>
        <v>pop</v>
      </c>
      <c r="C1" t="str">
        <v>r&amp;b</v>
      </c>
    </row>
    <row r="2" spans="1:3">
      <c r="A2" s="1" t="s">
        <v>29</v>
      </c>
      <c r="B2" t="str" cm="1">
        <f t="array" ref="B2:C2">_xlfn.TEXTSPLIT(A2,",")</f>
        <v>rock</v>
      </c>
      <c r="C2" t="str">
        <v>hard rock</v>
      </c>
    </row>
    <row r="3" spans="1:6">
      <c r="A3" s="2" t="s">
        <v>37</v>
      </c>
      <c r="B3" t="str" cm="1">
        <f t="array" ref="B3:F3">_xlfn.TEXTSPLIT(A3,",")</f>
        <v>indie rock</v>
      </c>
      <c r="C3" t="str">
        <v>indie pop</v>
      </c>
      <c r="D3" t="str">
        <v>psychedelic pop</v>
      </c>
      <c r="E3" t="str">
        <v>jangle pop</v>
      </c>
      <c r="F3" t="str">
        <v>slacker rock</v>
      </c>
    </row>
    <row r="4" spans="1:6">
      <c r="A4" s="3" t="s">
        <v>42</v>
      </c>
      <c r="B4" t="str" cm="1">
        <f t="array" ref="B4:F4">_xlfn.TEXTSPLIT(A4,",")</f>
        <v>hard rock</v>
      </c>
      <c r="C4" t="str">
        <v>heavy metal</v>
      </c>
      <c r="D4" t="str">
        <v>arena rock</v>
      </c>
      <c r="E4" t="str">
        <v>pop rock</v>
      </c>
      <c r="F4" t="str">
        <v>progressive rock</v>
      </c>
    </row>
    <row r="5" spans="1:8">
      <c r="A5" s="2" t="s">
        <v>49</v>
      </c>
      <c r="B5" t="str" cm="1">
        <f t="array" ref="B5:H5">_xlfn.TEXTSPLIT(A5,",")</f>
        <v>Latin rock</v>
      </c>
      <c r="C5" t="str">
        <v>rock en español</v>
      </c>
      <c r="D5" t="str">
        <v>Latin pop</v>
      </c>
      <c r="E5" t="str">
        <v>cumbia</v>
      </c>
      <c r="F5" t="str">
        <v>hard rock</v>
      </c>
      <c r="G5" t="str">
        <v>heavy metal</v>
      </c>
      <c r="H5" t="str">
        <v>thrash metal</v>
      </c>
    </row>
    <row r="6" spans="1:4">
      <c r="A6" s="3" t="s">
        <v>56</v>
      </c>
      <c r="B6" t="str" cm="1">
        <f t="array" ref="B6:D6">_xlfn.TEXTSPLIT(A6,",")</f>
        <v>pop</v>
      </c>
      <c r="C6" t="str">
        <v>rock</v>
      </c>
      <c r="D6" t="str">
        <v>r&amp;b</v>
      </c>
    </row>
    <row r="7" spans="1:8">
      <c r="A7" s="2" t="s">
        <v>62</v>
      </c>
      <c r="B7" t="str" cm="1">
        <f t="array" ref="B7:H7">_xlfn.TEXTSPLIT(A7,",")</f>
        <v>alternative rock</v>
      </c>
      <c r="C7" t="str">
        <v>power pop</v>
      </c>
      <c r="D7" t="str">
        <v>pop rock</v>
      </c>
      <c r="E7" t="str">
        <v>indie rock</v>
      </c>
      <c r="F7" t="str">
        <v>pop-punk</v>
      </c>
      <c r="G7" t="str">
        <v>geek rock</v>
      </c>
      <c r="H7" t="str">
        <v>emo</v>
      </c>
    </row>
    <row r="8" spans="1:5">
      <c r="A8" s="3" t="s">
        <v>69</v>
      </c>
      <c r="B8" t="str" cm="1">
        <f t="array" ref="B8:E8">_xlfn.TEXTSPLIT(A8,",")</f>
        <v>rock</v>
      </c>
      <c r="C8" t="str">
        <v>indie rock</v>
      </c>
      <c r="D8" t="str">
        <v>pop rock</v>
      </c>
      <c r="E8" t="str">
        <v>heartland rock</v>
      </c>
    </row>
    <row r="9" spans="1:4">
      <c r="A9" s="2" t="s">
        <v>75</v>
      </c>
      <c r="B9" t="str" cm="1">
        <f t="array" ref="B9:D9">_xlfn.TEXTSPLIT(A9,",")</f>
        <v>Americana</v>
      </c>
      <c r="C9" t="str">
        <v>folk</v>
      </c>
      <c r="D9" t="str">
        <v>Southern rock</v>
      </c>
    </row>
    <row r="10" spans="1:7">
      <c r="A10" s="1" t="s">
        <v>85</v>
      </c>
      <c r="B10" t="str" cm="1">
        <f t="array" ref="B10:G10">_xlfn.TEXTSPLIT(A10,",")</f>
        <v>Electronic</v>
      </c>
      <c r="C10" t="str">
        <v>alternative rock</v>
      </c>
      <c r="D10" t="str">
        <v>alternative dance</v>
      </c>
      <c r="E10" t="str">
        <v>electro</v>
      </c>
      <c r="F10" t="str">
        <v>experimental</v>
      </c>
      <c r="G10" t="str">
        <v>Mexican music</v>
      </c>
    </row>
    <row r="11" spans="1:1">
      <c r="A11" s="1"/>
    </row>
    <row r="12" spans="1:1">
      <c r="A12" s="1"/>
    </row>
    <row r="13" spans="1:4">
      <c r="A13" s="2" t="s">
        <v>98</v>
      </c>
      <c r="B13" t="str" cm="1">
        <f t="array" ref="B13:D13">_xlfn.TEXTSPLIT(A13,",")</f>
        <v>hard rock</v>
      </c>
      <c r="C13" t="str">
        <v>blues rock</v>
      </c>
      <c r="D13" t="str">
        <v>garage rock</v>
      </c>
    </row>
    <row r="14" spans="1:5">
      <c r="A14" s="3" t="s">
        <v>104</v>
      </c>
      <c r="B14" t="str" cm="1">
        <f t="array" ref="B14:E14">_xlfn.TEXTSPLIT(A14,",")</f>
        <v>rock</v>
      </c>
      <c r="C14" t="str">
        <v>pop</v>
      </c>
      <c r="D14" t="str">
        <v>art rock</v>
      </c>
      <c r="E14" t="str">
        <v>indie rock</v>
      </c>
    </row>
    <row r="15" spans="1:6">
      <c r="A15" s="2" t="s">
        <v>110</v>
      </c>
      <c r="B15" t="str" cm="1">
        <f t="array" ref="B15:F15">_xlfn.TEXTSPLIT(A15,",")</f>
        <v>hard rock</v>
      </c>
      <c r="C15" t="str">
        <v>garage rock</v>
      </c>
      <c r="D15" t="str">
        <v>garage punk</v>
      </c>
      <c r="E15" t="str">
        <v>power pop</v>
      </c>
      <c r="F15" t="str">
        <v>glam rock</v>
      </c>
    </row>
    <row r="16" spans="1:3">
      <c r="A16" s="3" t="s">
        <v>115</v>
      </c>
      <c r="B16" t="str" cm="1">
        <f t="array" ref="B16:C16">_xlfn.TEXTSPLIT(A16,",")</f>
        <v>rock</v>
      </c>
      <c r="C16" t="str">
        <v>k-rock</v>
      </c>
    </row>
    <row r="17" spans="1:9">
      <c r="A17" s="2" t="s">
        <v>122</v>
      </c>
      <c r="B17" t="str" cm="1">
        <f t="array" ref="B17:I17">_xlfn.TEXTSPLIT(A17,",")</f>
        <v>alternative rock</v>
      </c>
      <c r="C17" t="str">
        <v>progressive rock</v>
      </c>
      <c r="D17" t="str">
        <v>experimental rock</v>
      </c>
      <c r="E17" t="str">
        <v>alternative metal</v>
      </c>
      <c r="F17" t="str">
        <v>pop rock</v>
      </c>
      <c r="G17" t="str">
        <v>post-hardcore</v>
      </c>
      <c r="H17" t="str">
        <v>art rock</v>
      </c>
      <c r="I17" t="str">
        <v>post-grunge</v>
      </c>
    </row>
    <row r="18" spans="1:4">
      <c r="A18" s="3" t="s">
        <v>129</v>
      </c>
      <c r="B18" t="str" cm="1">
        <f t="array" ref="B18:D18">_xlfn.TEXTSPLIT(A18,",")</f>
        <v>punk rock</v>
      </c>
      <c r="C18" t="str">
        <v>hardcore punk</v>
      </c>
      <c r="D18" t="str">
        <v>garage punk</v>
      </c>
    </row>
    <row r="19" spans="1:2">
      <c r="A19" s="2" t="s">
        <v>136</v>
      </c>
      <c r="B19" t="str" cm="1">
        <f t="array" ref="B19">_xlfn.TEXTSPLIT(A19,",")</f>
        <v>hardcore punk</v>
      </c>
    </row>
    <row r="20" spans="1:4">
      <c r="A20" s="3" t="s">
        <v>143</v>
      </c>
      <c r="B20" t="str" cm="1">
        <f t="array" ref="B20:D20">_xlfn.TEXTSPLIT(A20,",")</f>
        <v>punk rock</v>
      </c>
      <c r="C20" t="str">
        <v>hardcore punk</v>
      </c>
      <c r="D20" t="str">
        <v>pop punk</v>
      </c>
    </row>
    <row r="21" spans="1:7">
      <c r="A21" s="2" t="s">
        <v>148</v>
      </c>
      <c r="B21" t="str" cm="1">
        <f t="array" ref="B21:G21">_xlfn.TEXTSPLIT(A21,",")</f>
        <v>Nu metal</v>
      </c>
      <c r="C21" t="str">
        <v>alternative metal</v>
      </c>
      <c r="D21" t="str">
        <v>groove metal</v>
      </c>
      <c r="E21" t="str">
        <v>heavy metal</v>
      </c>
      <c r="F21" t="str">
        <v>hard rock</v>
      </c>
      <c r="G21" t="str">
        <v>post-grunge</v>
      </c>
    </row>
    <row r="22" spans="1:7">
      <c r="A22" s="3" t="s">
        <v>154</v>
      </c>
      <c r="B22" t="str" cm="1">
        <f t="array" ref="B22:G22">_xlfn.TEXTSPLIT(A22,",")</f>
        <v>alternative rock</v>
      </c>
      <c r="C22" t="str">
        <v>indie rock</v>
      </c>
      <c r="D22" t="str">
        <v>psychedelic rock</v>
      </c>
      <c r="E22" t="str">
        <v>garage rock</v>
      </c>
      <c r="F22" t="str">
        <v>punk blues</v>
      </c>
      <c r="G22" t="str">
        <v>post-punk</v>
      </c>
    </row>
    <row r="23" spans="1:3">
      <c r="A23" s="2" t="s">
        <v>161</v>
      </c>
      <c r="B23" t="str" cm="1">
        <f t="array" ref="B23:C23">_xlfn.TEXTSPLIT(A23,",")</f>
        <v>electronic rock</v>
      </c>
      <c r="C23" t="str">
        <v>bollywood</v>
      </c>
    </row>
    <row r="24" spans="1:3">
      <c r="A24" s="2" t="s">
        <v>165</v>
      </c>
      <c r="B24" t="str" cm="1">
        <f t="array" ref="B24:C24">_xlfn.TEXTSPLIT(A24,",")</f>
        <v>gully rap</v>
      </c>
      <c r="C24" t="str">
        <v>hip hop</v>
      </c>
    </row>
    <row r="25" spans="1:4">
      <c r="A25" s="2" t="s">
        <v>170</v>
      </c>
      <c r="B25" t="str" cm="1">
        <f t="array" ref="B25:D25">_xlfn.TEXTSPLIT(A25,",")</f>
        <v>Indian film pop</v>
      </c>
      <c r="C25" t="str">
        <v>pop</v>
      </c>
      <c r="D25" t="str">
        <v>bollywood</v>
      </c>
    </row>
    <row r="26" spans="1:6">
      <c r="A26" s="2" t="s">
        <v>441</v>
      </c>
      <c r="B26" t="str" cm="1">
        <f t="array" ref="B26:F26">_xlfn.TEXTSPLIT(A26,",")</f>
        <v>Indie rock</v>
      </c>
      <c r="C26" t="str">
        <v>punk rock</v>
      </c>
      <c r="D26" t="str">
        <v>pop punk</v>
      </c>
      <c r="E26" t="str">
        <v>garage punk</v>
      </c>
      <c r="F26" t="str">
        <v>indie pop</v>
      </c>
    </row>
    <row r="27" spans="1:4">
      <c r="A27" s="2" t="s">
        <v>182</v>
      </c>
      <c r="B27" t="str" cm="1">
        <f t="array" ref="B27:D27">_xlfn.TEXTSPLIT(A27,",")</f>
        <v>East Coast hip hop</v>
      </c>
      <c r="C27" t="str">
        <v>psychedelic rap</v>
      </c>
      <c r="D27" t="str">
        <v>alternative hip hop</v>
      </c>
    </row>
    <row r="28" spans="1:2">
      <c r="A28" s="2" t="s">
        <v>187</v>
      </c>
      <c r="B28" t="str" cm="1">
        <f t="array" ref="B28">_xlfn.TEXTSPLIT(A28,",")</f>
        <v>hip hop</v>
      </c>
    </row>
    <row r="29" spans="1:6">
      <c r="A29" s="2" t="s">
        <v>193</v>
      </c>
      <c r="B29" t="str" cm="1">
        <f t="array" ref="B29:F29">_xlfn.TEXTSPLIT(A29,",")</f>
        <v>Country pop</v>
      </c>
      <c r="C29" t="str">
        <v>electropop</v>
      </c>
      <c r="D29" t="str">
        <v>funk</v>
      </c>
      <c r="E29" t="str">
        <v>Latin pop</v>
      </c>
      <c r="F29" t="str">
        <v>pop rock</v>
      </c>
    </row>
    <row r="30" spans="1:7">
      <c r="A30" s="2" t="s">
        <v>199</v>
      </c>
      <c r="B30" t="str" cm="1">
        <f t="array" ref="B30:G30">_xlfn.TEXTSPLIT(A30,",")</f>
        <v>alternative rock</v>
      </c>
      <c r="C30" t="str">
        <v>pop punk</v>
      </c>
      <c r="D30" t="str">
        <v>punk rock</v>
      </c>
      <c r="E30" t="str">
        <v>emo</v>
      </c>
      <c r="F30" t="str">
        <v>skate punk</v>
      </c>
      <c r="G30" t="str">
        <v>hard rock</v>
      </c>
    </row>
    <row r="31" spans="1:6">
      <c r="A31" s="2" t="s">
        <v>204</v>
      </c>
      <c r="B31" t="str" cm="1">
        <f t="array" ref="B31:F31">_xlfn.TEXTSPLIT(A31,",")</f>
        <v>indie rock</v>
      </c>
      <c r="C31" t="str">
        <v>electro-soul</v>
      </c>
      <c r="D31" t="str">
        <v>folk</v>
      </c>
      <c r="E31" t="str">
        <v>art rock</v>
      </c>
      <c r="F31" t="str">
        <v>baroque pop</v>
      </c>
    </row>
    <row r="32" spans="1:5">
      <c r="A32" s="2" t="s">
        <v>211</v>
      </c>
      <c r="B32" t="str" cm="1">
        <f t="array" ref="B32:E32">_xlfn.TEXTSPLIT(A32,",")</f>
        <v>reggaeton</v>
      </c>
      <c r="C32" t="str">
        <v>urbano</v>
      </c>
      <c r="D32" t="str">
        <v>latin pop</v>
      </c>
      <c r="E32" t="str">
        <v>latin trap</v>
      </c>
    </row>
    <row r="33" spans="1:5">
      <c r="A33" s="2" t="s">
        <v>216</v>
      </c>
      <c r="B33" t="str" cm="1">
        <f t="array" ref="B33:E33">_xlfn.TEXTSPLIT(A33,",")</f>
        <v>electronic</v>
      </c>
      <c r="C33" t="str">
        <v>drum and bass</v>
      </c>
      <c r="D33" t="str">
        <v>big beat</v>
      </c>
      <c r="E33" t="str">
        <v>hip hop</v>
      </c>
    </row>
    <row r="34" spans="1:3">
      <c r="A34" s="2" t="s">
        <v>221</v>
      </c>
      <c r="B34" t="str" cm="1">
        <f t="array" ref="B34:C34">_xlfn.TEXTSPLIT(A34,",")</f>
        <v>grime</v>
      </c>
      <c r="C34" t="str">
        <v>hip hop</v>
      </c>
    </row>
    <row r="35" spans="1:4">
      <c r="A35" s="2" t="s">
        <v>226</v>
      </c>
      <c r="B35" t="str" cm="1">
        <f t="array" ref="B35:D35">_xlfn.TEXTSPLIT(A35,",")</f>
        <v>hip hop</v>
      </c>
      <c r="C35" t="str">
        <v>r&amp;b</v>
      </c>
      <c r="D35" t="str">
        <v>pop</v>
      </c>
    </row>
    <row r="36" spans="1:3">
      <c r="A36" s="2" t="s">
        <v>232</v>
      </c>
      <c r="B36" t="str" cm="1">
        <f t="array" ref="B36:C36">_xlfn.TEXTSPLIT(A36,",")</f>
        <v>country</v>
      </c>
      <c r="C36" t="str">
        <v>neotraditional country</v>
      </c>
    </row>
    <row r="37" spans="1:6">
      <c r="A37" s="2" t="s">
        <v>237</v>
      </c>
      <c r="B37" t="str" cm="1">
        <f t="array" ref="B37:F37">_xlfn.TEXTSPLIT(A37,",")</f>
        <v>electro house</v>
      </c>
      <c r="C37" t="str">
        <v>electro</v>
      </c>
      <c r="D37" t="str">
        <v>house</v>
      </c>
      <c r="E37" t="str">
        <v>glitch</v>
      </c>
      <c r="F37" t="str">
        <v>experimental</v>
      </c>
    </row>
    <row r="38" spans="1:6">
      <c r="A38" s="2" t="s">
        <v>244</v>
      </c>
      <c r="B38" t="str" cm="1">
        <f t="array" ref="B38:F38">_xlfn.TEXTSPLIT(A38,",")</f>
        <v>alternative rock</v>
      </c>
      <c r="C38" t="str">
        <v>psychedelic rock</v>
      </c>
      <c r="D38" t="str">
        <v>psychedelic pop</v>
      </c>
      <c r="E38" t="str">
        <v>experimental rock</v>
      </c>
      <c r="F38" t="str">
        <v>indie rock</v>
      </c>
    </row>
    <row r="39" spans="1:3">
      <c r="A39" s="2" t="s">
        <v>249</v>
      </c>
      <c r="B39" t="str" cm="1">
        <f t="array" ref="B39:C39">_xlfn.TEXTSPLIT(A39,",")</f>
        <v>stoner rock</v>
      </c>
      <c r="C39" t="str">
        <v>sludge metal</v>
      </c>
    </row>
    <row r="40" spans="1:7">
      <c r="A40" s="2" t="s">
        <v>255</v>
      </c>
      <c r="B40" t="str" cm="1">
        <f t="array" ref="B40:G40">_xlfn.TEXTSPLIT(A40,",")</f>
        <v>heavy metal</v>
      </c>
      <c r="C40" t="str">
        <v>hard rock</v>
      </c>
      <c r="D40" t="str">
        <v>rockabilly</v>
      </c>
      <c r="E40" t="str">
        <v>psychobilly</v>
      </c>
      <c r="F40" t="str">
        <v>groove metal</v>
      </c>
      <c r="G40" t="str">
        <v>rock and roll</v>
      </c>
    </row>
    <row r="41" spans="1:2">
      <c r="A41" s="2" t="s">
        <v>264</v>
      </c>
      <c r="B41" t="str" cm="1">
        <f t="array" ref="B41">_xlfn.TEXTSPLIT(A41,",")</f>
        <v>folk metal</v>
      </c>
    </row>
    <row r="42" spans="1:4">
      <c r="A42" s="2" t="s">
        <v>270</v>
      </c>
      <c r="B42" t="str" cm="1">
        <f t="array" ref="B42:D42">_xlfn.TEXTSPLIT(A42,",")</f>
        <v>nigerian pop</v>
      </c>
      <c r="C42" t="str">
        <v>alte</v>
      </c>
      <c r="D42" t="str">
        <v>r&amp;b</v>
      </c>
    </row>
    <row r="43" spans="1:5">
      <c r="A43" s="2" t="s">
        <v>277</v>
      </c>
      <c r="B43" t="str" cm="1">
        <f t="array" ref="B43:E43">_xlfn.TEXTSPLIT(A43,",")</f>
        <v>indie rock</v>
      </c>
      <c r="C43" t="str">
        <v>indie folk</v>
      </c>
      <c r="D43" t="str">
        <v>indie pop</v>
      </c>
      <c r="E43" t="str">
        <v>emo-folk</v>
      </c>
    </row>
    <row r="44" spans="1:4">
      <c r="A44" s="2" t="s">
        <v>282</v>
      </c>
      <c r="B44" t="str" cm="1">
        <f t="array" ref="B44:D44">_xlfn.TEXTSPLIT(A44,",")</f>
        <v>pop</v>
      </c>
      <c r="C44" t="str">
        <v>rock</v>
      </c>
      <c r="D44" t="str">
        <v>country</v>
      </c>
    </row>
    <row r="45" spans="1:2">
      <c r="A45" s="2" t="s">
        <v>286</v>
      </c>
      <c r="B45" t="str" cm="1">
        <f t="array" ref="B45">_xlfn.TEXTSPLIT(A45,",")</f>
        <v>rock</v>
      </c>
    </row>
    <row r="46" spans="1:6">
      <c r="A46" s="2" t="s">
        <v>291</v>
      </c>
      <c r="B46" t="str" cm="1">
        <f t="array" ref="B46:F46">_xlfn.TEXTSPLIT(A46,",")</f>
        <v>rock</v>
      </c>
      <c r="C46" t="str">
        <v>pop rock</v>
      </c>
      <c r="D46" t="str">
        <v>glam rock</v>
      </c>
      <c r="E46" t="str">
        <v>soft rock</v>
      </c>
      <c r="F46" t="str">
        <v>blues</v>
      </c>
    </row>
    <row r="47" spans="1:2">
      <c r="A47" s="2" t="s">
        <v>294</v>
      </c>
      <c r="B47" t="str" cm="1">
        <f t="array" ref="B47">_xlfn.TEXTSPLIT(A47,",")</f>
        <v>classical</v>
      </c>
    </row>
    <row r="48" spans="1:5">
      <c r="A48" s="2" t="s">
        <v>298</v>
      </c>
      <c r="B48" t="str" cm="1">
        <f t="array" ref="B48:E48">_xlfn.TEXTSPLIT(A48,",")</f>
        <v>heavy metal</v>
      </c>
      <c r="C48" t="str">
        <v>thrash metal</v>
      </c>
      <c r="D48" t="str">
        <v>funk metal</v>
      </c>
      <c r="E48" t="str">
        <v>crossover thrash</v>
      </c>
    </row>
    <row r="49" spans="1:4">
      <c r="A49" s="2" t="s">
        <v>302</v>
      </c>
      <c r="B49" t="str" cm="1">
        <f t="array" ref="B49:D49">_xlfn.TEXTSPLIT(A49,",")</f>
        <v>funk rock</v>
      </c>
      <c r="C49" t="str">
        <v>alternative rock</v>
      </c>
      <c r="D49" t="str">
        <v>hard rock</v>
      </c>
    </row>
    <row r="50" spans="1:6">
      <c r="A50" s="2" t="s">
        <v>308</v>
      </c>
      <c r="B50" t="str" cm="1">
        <f t="array" ref="B50:F50">_xlfn.TEXTSPLIT(A50,",")</f>
        <v>synth-pop</v>
      </c>
      <c r="C50" t="str">
        <v>electronic</v>
      </c>
      <c r="D50" t="str">
        <v>new wave</v>
      </c>
      <c r="E50" t="str">
        <v>alternative rock</v>
      </c>
      <c r="F50" t="str">
        <v>alternative dance</v>
      </c>
    </row>
    <row r="51" spans="1:3">
      <c r="A51" s="2" t="s">
        <v>313</v>
      </c>
      <c r="B51" t="str" cm="1">
        <f t="array" ref="B51:C51">_xlfn.TEXTSPLIT(A51,",")</f>
        <v>country</v>
      </c>
      <c r="C51" t="str">
        <v>r&amp;b</v>
      </c>
    </row>
    <row r="52" spans="1:5">
      <c r="A52" s="2" t="s">
        <v>442</v>
      </c>
      <c r="B52" t="str" cm="1">
        <f t="array" ref="B52:E52">_xlfn.TEXTSPLIT(A52,",")</f>
        <v>pop</v>
      </c>
      <c r="C52" t="str">
        <v>rock</v>
      </c>
      <c r="D52" t="str">
        <v>folk</v>
      </c>
      <c r="E52" t="str">
        <v>hip hop</v>
      </c>
    </row>
    <row r="53" spans="1:8">
      <c r="A53" s="2" t="s">
        <v>324</v>
      </c>
      <c r="B53" t="str" cm="1">
        <f t="array" ref="B53:H53">_xlfn.TEXTSPLIT(A53,",")</f>
        <v>Música cebolla</v>
      </c>
      <c r="C53" t="str">
        <v>Latin alternative</v>
      </c>
      <c r="D53" t="str">
        <v>indie pop</v>
      </c>
      <c r="E53" t="str">
        <v>bolero</v>
      </c>
      <c r="F53" t="str">
        <v>altnerative metal</v>
      </c>
      <c r="G53" t="str">
        <v>alternative rock</v>
      </c>
      <c r="H53" t="str">
        <v>enka</v>
      </c>
    </row>
    <row r="54" spans="1:2">
      <c r="A54" s="2" t="s">
        <v>294</v>
      </c>
      <c r="B54" t="str" cm="1">
        <f t="array" ref="B54">_xlfn.TEXTSPLIT(A54,",")</f>
        <v>classical</v>
      </c>
    </row>
    <row r="55" spans="1:8">
      <c r="A55" s="2" t="s">
        <v>338</v>
      </c>
      <c r="B55" t="str" cm="1">
        <f t="array" ref="B55:H55">_xlfn.TEXTSPLIT(A55,",")</f>
        <v>indie rock</v>
      </c>
      <c r="C55" t="str">
        <v>art rock</v>
      </c>
      <c r="D55" t="str">
        <v>psychedelic rock</v>
      </c>
      <c r="E55" t="str">
        <v>alternative country</v>
      </c>
      <c r="F55" t="str">
        <v>Southern rock</v>
      </c>
      <c r="G55" t="str">
        <v>jam</v>
      </c>
      <c r="H55" t="str">
        <v>Americana</v>
      </c>
    </row>
    <row r="56" spans="1:6">
      <c r="A56" s="2" t="s">
        <v>343</v>
      </c>
      <c r="B56" t="str" cm="1">
        <f t="array" ref="B56:F56">_xlfn.TEXTSPLIT(A56,",")</f>
        <v>pop</v>
      </c>
      <c r="C56" t="str">
        <v>rock</v>
      </c>
      <c r="D56" t="str">
        <v>dance</v>
      </c>
      <c r="E56" t="str">
        <v>soul</v>
      </c>
      <c r="F56" t="str">
        <v>R&amp;B</v>
      </c>
    </row>
    <row r="57" spans="1:7">
      <c r="A57" s="2" t="s">
        <v>349</v>
      </c>
      <c r="B57" t="str" cm="1">
        <f t="array" ref="B57:G57">_xlfn.TEXTSPLIT(A57,",")</f>
        <v>rock</v>
      </c>
      <c r="C57" t="str">
        <v>pop</v>
      </c>
      <c r="D57" t="str">
        <v>country</v>
      </c>
      <c r="E57" t="str">
        <v>R&amp;B</v>
      </c>
      <c r="F57" t="str">
        <v>blues</v>
      </c>
      <c r="G57" t="str">
        <v>alternative rock</v>
      </c>
    </row>
    <row r="58" spans="1:2">
      <c r="A58" s="2" t="s">
        <v>352</v>
      </c>
      <c r="B58" t="str" cm="1">
        <f t="array" ref="B58">_xlfn.TEXTSPLIT(A58,",")</f>
        <v>country</v>
      </c>
    </row>
    <row r="59" spans="1:5">
      <c r="A59" s="2" t="s">
        <v>357</v>
      </c>
      <c r="B59" t="str" cm="1">
        <f t="array" ref="B59:E59">_xlfn.TEXTSPLIT(A59,",")</f>
        <v>country</v>
      </c>
      <c r="C59" t="str">
        <v>soul</v>
      </c>
      <c r="D59" t="str">
        <v>Southern rock</v>
      </c>
      <c r="E59" t="str">
        <v>bluegrass</v>
      </c>
    </row>
    <row r="60" spans="1:5">
      <c r="A60" s="2" t="s">
        <v>361</v>
      </c>
      <c r="B60" t="str" cm="1">
        <f t="array" ref="B60:E60">_xlfn.TEXTSPLIT(A60,",")</f>
        <v>Afro pop</v>
      </c>
      <c r="C60" t="str">
        <v>Afrobeats</v>
      </c>
      <c r="D60" t="str">
        <v>pop</v>
      </c>
      <c r="E60" t="str">
        <v>dance</v>
      </c>
    </row>
    <row r="61" spans="1:3">
      <c r="A61" s="2" t="s">
        <v>370</v>
      </c>
      <c r="B61" t="str" cm="1">
        <f t="array" ref="B61:C61">_xlfn.TEXTSPLIT(A61,",")</f>
        <v>folk rock</v>
      </c>
      <c r="C61" t="str">
        <v>Americana</v>
      </c>
    </row>
    <row r="62" spans="1:6">
      <c r="A62" s="2" t="s">
        <v>376</v>
      </c>
      <c r="B62" t="str" cm="1">
        <f t="array" ref="B62:F62">_xlfn.TEXTSPLIT(A62,",")</f>
        <v>punk rock</v>
      </c>
      <c r="C62" t="str">
        <v>post-punk</v>
      </c>
      <c r="D62" t="str">
        <v>post-hardcore</v>
      </c>
      <c r="E62" t="str">
        <v>hardcore punk</v>
      </c>
      <c r="F62" t="str">
        <v>art rock</v>
      </c>
    </row>
    <row r="63" spans="1:2">
      <c r="A63" s="2" t="s">
        <v>380</v>
      </c>
      <c r="B63" t="str" cm="1">
        <f t="array" ref="B63">_xlfn.TEXTSPLIT(A63,",")</f>
        <v>rockabilly</v>
      </c>
    </row>
    <row r="64" spans="1:5">
      <c r="A64" s="2" t="s">
        <v>386</v>
      </c>
      <c r="B64" t="str" cm="1">
        <f t="array" ref="B64:E64">_xlfn.TEXTSPLIT(A64,",")</f>
        <v>noise pop</v>
      </c>
      <c r="C64" t="str">
        <v>garage rock</v>
      </c>
      <c r="D64" t="str">
        <v>indie rock</v>
      </c>
      <c r="E64" t="str">
        <v>grunge</v>
      </c>
    </row>
    <row r="65" spans="1:2">
      <c r="A65" s="2" t="s">
        <v>286</v>
      </c>
      <c r="B65" t="str" cm="1">
        <f t="array" ref="B65">_xlfn.TEXTSPLIT(A65,",")</f>
        <v>rock</v>
      </c>
    </row>
    <row r="66" spans="1:2">
      <c r="A66" s="2" t="s">
        <v>394</v>
      </c>
      <c r="B66" t="str" cm="1">
        <f t="array" ref="B66">_xlfn.TEXTSPLIT(A66,",")</f>
        <v>jazz</v>
      </c>
    </row>
    <row r="67" spans="1:4">
      <c r="A67" s="2" t="s">
        <v>400</v>
      </c>
      <c r="B67" t="str" cm="1">
        <f t="array" ref="B67:D67">_xlfn.TEXTSPLIT(A67,",")</f>
        <v>acoustic</v>
      </c>
      <c r="C67" t="str">
        <v>flamenco nuevo</v>
      </c>
      <c r="D67" t="str">
        <v>instrumental rock</v>
      </c>
    </row>
    <row r="69" spans="1:1">
      <c r="A69" t="str">
        <f>_xlfn.TEXTJOIN(",",TRUE,B1:H67)</f>
        <v>pop, r&amp;b,rock, hard rock,indie rock, indie pop, psychedelic pop, jangle pop, slacker rock,hard rock, heavy metal, arena rock, pop rock, progressive rock,Latin rock, rock en español, Latin pop, cumbia, hard rock, heavy metal, thrash metal,pop, rock, r&amp;b,alternative rock, power pop, pop rock, indie rock, pop-punk, geek rock, emo,rock, indie rock, pop rock, heartland rock,Americana, folk, Southern rock,Electronic, alternative rock, alternative dance, electro, experimental, Mexican music,hard rock, blues rock, garage rock,rock, pop, art rock, indie rock,hard rock, garage rock, garage punk, power pop, glam rock,rock, k-rock,alternative rock, progressive rock, experimental rock, alternative metal, pop rock, post-hardcore, art rock,punk rock, hardcore punk, garage punk,hardcore punk,punk rock, hardcore punk, pop punk,Nu metal, alternative metal, groove metal, heavy metal, hard rock, post-grunge,alternative rock, indie rock, psychedelic rock, garage rock, punk blues, post-punk,electronic rock, bollywood,gully rap, hip hop,Indian film pop, pop, bollywood,Indie rock, punk rock, pop punk, garage punk, indie pop,East Coast hip hop, psychedelic rap, alternative hip hop,hip hop,Country pop, electropop, funk, Latin pop, pop rock,alternative rock, pop punk, punk rock, emo, skate punk, hard rock,indie rock, electro-soul, folk, art rock, baroque pop,reggaeton, urbano, latin pop, latin trap,electronic, drum and bass, big beat, hip hop,grime, hip hop,hip hop, r&amp;b, pop,country, neotraditional country,electro house, electro, house, glitch, experimental,alternative rock, psychedelic rock, psychedelic pop, experimental rock, indie rock,stoner rock, sludge metal,heavy metal, hard rock, rockabilly, psychobilly, groove metal, rock and roll,folk metal,nigerian pop, alte, r&amp;b,indie rock, indie folk, indie pop, emo-folk,pop, rock, country,rock,rock, pop rock, glam rock, soft rock, blues,classical,heavy metal, thrash metal, funk metal, crossover thrash,funk rock, alternative rock, hard rock,synth-pop, electronic, new wave, alternative rock, alternative dance,country, r&amp;b,pop, rock, folk, hip hop,Música cebolla, Latin alternative, indie pop, bolero, altnerative metal, alternative rock, enka,classical,indie rock, art rock, psychedelic rock, alternative country, Southern rock, jam, Americana,pop, rock, dance, soul, R&amp;B,rock, pop, country, R&amp;B, blues, alternative rock,country,country, soul, Southern rock, bluegrass,Afro pop, Afrobeats, pop, dance,folk rock, Americana,punk rock, post-punk, post-hardcore, hardcore punk, art rock,rockabilly,noise pop, garage rock, indie rock, grunge,rock,jazz,acoustic, flamenco nuevo, instrumental rock</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Sheet1</vt:lpstr>
      <vt:lpstr>Metallica albums release dates</vt:lpstr>
      <vt:lpstr>Sheet2</vt:lpstr>
      <vt:lpstr>Sheet3</vt:lpstr>
      <vt:lpstr>duration and representation</vt:lpstr>
      <vt:lpstr>demographics</vt:lpstr>
      <vt:lpstr>generation</vt:lpstr>
      <vt:lpstr>genres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Dinh</dc:creator>
  <cp:lastModifiedBy>ctdin</cp:lastModifiedBy>
  <dcterms:created xsi:type="dcterms:W3CDTF">2024-05-20T18:52:00Z</dcterms:created>
  <dcterms:modified xsi:type="dcterms:W3CDTF">2024-08-01T23:20:03Z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AF5DD475586E4630998B8CD076FA795C_12</vt:lpwstr>
  </property>
  <property fmtid="{D5CDD505-2E9C-101B-9397-08002B2CF9AE}" pid="3" name="KSOProductBuildVer">
    <vt:lpwstr>1033-12.2.0.17545</vt:lpwstr>
  </property>
</Properties>
</file>