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05.105\SalesPBU\zuofangfang\2026\4.法国周报\WK39\"/>
    </mc:Choice>
  </mc:AlternateContent>
  <bookViews>
    <workbookView xWindow="0" yWindow="0" windowWidth="28800" windowHeight="12480" tabRatio="810" firstSheet="23" activeTab="43"/>
  </bookViews>
  <sheets>
    <sheet name="read me" sheetId="59" r:id="rId1"/>
    <sheet name="parameters" sheetId="72" state="hidden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'W1'!$E$23:$AL$356</definedName>
    <definedName name="_xlnm._FilterDatabase" localSheetId="14" hidden="1">'W10'!$E$23:$AL$397</definedName>
    <definedName name="_xlnm._FilterDatabase" localSheetId="15" hidden="1">'W11'!$E$23:$AL$397</definedName>
    <definedName name="_xlnm._FilterDatabase" localSheetId="16" hidden="1">'W12'!$E$23:$AL$397</definedName>
    <definedName name="_xlnm._FilterDatabase" localSheetId="17" hidden="1">'W13'!$E$23:$AL$396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'W16'!$E$23:$AL$397</definedName>
    <definedName name="_xlnm._FilterDatabase" localSheetId="21" hidden="1">'W17'!$E$23:$AL$395</definedName>
    <definedName name="_xlnm._FilterDatabase" localSheetId="22" hidden="1">'W18'!$E$23:$AL$396</definedName>
    <definedName name="_xlnm._FilterDatabase" localSheetId="23" hidden="1">'W19'!$E$23:$AL$397</definedName>
    <definedName name="_xlnm._FilterDatabase" localSheetId="6" hidden="1">'W2'!$E$23:$AL$398</definedName>
    <definedName name="_xlnm._FilterDatabase" localSheetId="24" hidden="1">'W20'!$E$23:$AL$397</definedName>
    <definedName name="_xlnm._FilterDatabase" localSheetId="25" hidden="1">'W21'!$E$23:$AL$396</definedName>
    <definedName name="_xlnm._FilterDatabase" localSheetId="26" hidden="1">'W22'!$E$23:$AL$397</definedName>
    <definedName name="_xlnm._FilterDatabase" localSheetId="27" hidden="1">'W23'!$E$23:$AL$397</definedName>
    <definedName name="_xlnm._FilterDatabase" localSheetId="28" hidden="1">'W24'!$E$23:$AL$396</definedName>
    <definedName name="_xlnm._FilterDatabase" localSheetId="29" hidden="1">'W25'!$E$23:$AL$396</definedName>
    <definedName name="_xlnm._FilterDatabase" localSheetId="30" hidden="1">'W26'!$E$23:$AL$396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'W3'!$E$23:$AL$397</definedName>
    <definedName name="_xlnm._FilterDatabase" localSheetId="34" hidden="1">'W30'!$E$23:$AL$397</definedName>
    <definedName name="_xlnm._FilterDatabase" localSheetId="35" hidden="1">'W31'!$E$23:$AL$395</definedName>
    <definedName name="_xlnm._FilterDatabase" localSheetId="36" hidden="1">'W32'!$E$23:$AL$397</definedName>
    <definedName name="_xlnm._FilterDatabase" localSheetId="37" hidden="1">'W33'!$E$23:$AL$398</definedName>
    <definedName name="_xlnm._FilterDatabase" localSheetId="38" hidden="1">'W34'!$E$23:$AL$396</definedName>
    <definedName name="_xlnm._FilterDatabase" localSheetId="39" hidden="1">'W35'!$E$23:$AL$396</definedName>
    <definedName name="_xlnm._FilterDatabase" localSheetId="40" hidden="1">'W36'!$E$23:$AL$397</definedName>
    <definedName name="_xlnm._FilterDatabase" localSheetId="41" hidden="1">'W37'!$E$23:$AL$397</definedName>
    <definedName name="_xlnm._FilterDatabase" localSheetId="42" hidden="1">'W38'!$E$23:$AL$397</definedName>
    <definedName name="_xlnm._FilterDatabase" localSheetId="43" hidden="1">'W39'!$E$23:$AL$397</definedName>
    <definedName name="_xlnm._FilterDatabase" localSheetId="8" hidden="1">'W4'!$E$23:$AL$396</definedName>
    <definedName name="_xlnm._FilterDatabase" localSheetId="44" hidden="1">'W40'!$E$23:$AL$397</definedName>
    <definedName name="_xlnm._FilterDatabase" localSheetId="45" hidden="1">'W41'!$E$23:$AL$397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'W6'!$E$23:$AL$397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'W9'!$E$23:$AL$396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'W1'!$E$4:$Q$29</definedName>
    <definedName name="_xlnm.Print_Area" localSheetId="14">'W10'!$E$1:$X$52</definedName>
    <definedName name="_xlnm.Print_Area" localSheetId="15">'W11'!$E$1:$X$63</definedName>
    <definedName name="_xlnm.Print_Area" localSheetId="16">'W12'!$E$1:$X$55</definedName>
    <definedName name="_xlnm.Print_Area" localSheetId="17">'W13'!$E$1:$X$58</definedName>
    <definedName name="_xlnm.Print_Area" localSheetId="18">'W14'!$E$1:$X$63</definedName>
    <definedName name="_xlnm.Print_Area" localSheetId="19">'W15'!$E$1:$X$62</definedName>
    <definedName name="_xlnm.Print_Area" localSheetId="20">'W16'!$E$1:$X$60</definedName>
    <definedName name="_xlnm.Print_Area" localSheetId="21">'W17'!$E$1:$X$59</definedName>
    <definedName name="_xlnm.Print_Area" localSheetId="22">'W18'!$E$1:$X$62</definedName>
    <definedName name="_xlnm.Print_Area" localSheetId="23">'W19'!$E$1:$X$63</definedName>
    <definedName name="_xlnm.Print_Area" localSheetId="6">'W2'!$E$1:$X$61</definedName>
    <definedName name="_xlnm.Print_Area" localSheetId="24">'W20'!$E$1:$X$63</definedName>
    <definedName name="_xlnm.Print_Area" localSheetId="25">'W21'!$E$1:$X$60</definedName>
    <definedName name="_xlnm.Print_Area" localSheetId="26">'W22'!$E$1:$X$61</definedName>
    <definedName name="_xlnm.Print_Area" localSheetId="27">'W23'!$E$1:$X$63</definedName>
    <definedName name="_xlnm.Print_Area" localSheetId="28">'W24'!$E$1:$X$61</definedName>
    <definedName name="_xlnm.Print_Area" localSheetId="29">'W25'!$E$1:$X$59</definedName>
    <definedName name="_xlnm.Print_Area" localSheetId="30">'W26'!$E$1:$X$59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'W3'!$E$1:$X$61</definedName>
    <definedName name="_xlnm.Print_Area" localSheetId="34">'W30'!$E$1:$X$60</definedName>
    <definedName name="_xlnm.Print_Area" localSheetId="35">'W31'!$E$1:$X$61</definedName>
    <definedName name="_xlnm.Print_Area" localSheetId="36">'W32'!$E$1:$X$59</definedName>
    <definedName name="_xlnm.Print_Area" localSheetId="37">'W33'!$E$1:$X$64</definedName>
    <definedName name="_xlnm.Print_Area" localSheetId="38">'W34'!$E$1:$X$56</definedName>
    <definedName name="_xlnm.Print_Area" localSheetId="39">'W35'!$E$1:$X$58</definedName>
    <definedName name="_xlnm.Print_Area" localSheetId="40">'W36'!$E$1:$X$63</definedName>
    <definedName name="_xlnm.Print_Area" localSheetId="41">'W37'!$E$1:$X$63</definedName>
    <definedName name="_xlnm.Print_Area" localSheetId="42">'W38'!$E$1:$X$59</definedName>
    <definedName name="_xlnm.Print_Area" localSheetId="43">'W39'!$E$1:$X$59</definedName>
    <definedName name="_xlnm.Print_Area" localSheetId="8">'W4'!$E$1:$X$59</definedName>
    <definedName name="_xlnm.Print_Area" localSheetId="44">'W40'!$E$1:$X$62</definedName>
    <definedName name="_xlnm.Print_Area" localSheetId="45">'W41'!$E$1:$X$62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'W6'!$E$1:$X$59</definedName>
    <definedName name="_xlnm.Print_Area" localSheetId="11">'W7'!$E$1:$X$60</definedName>
    <definedName name="_xlnm.Print_Area" localSheetId="12">'W8'!$E$1:$X$54</definedName>
    <definedName name="_xlnm.Print_Area" localSheetId="13">'W9'!$E$1:$X$62</definedName>
    <definedName name="SOCIETE">parameters!$A$8:$A$55</definedName>
  </definedNames>
  <calcPr calcId="152511"/>
  <pivotCaches>
    <pivotCache cacheId="0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24" i="142" l="1"/>
  <c r="L10" i="142" l="1"/>
  <c r="Y40" i="142"/>
  <c r="W38" i="142"/>
  <c r="Y25" i="142"/>
  <c r="W25" i="142"/>
  <c r="W29" i="142"/>
  <c r="W34" i="142"/>
  <c r="X30" i="142"/>
  <c r="W30" i="142"/>
  <c r="V30" i="142"/>
  <c r="X28" i="142"/>
  <c r="X27" i="142"/>
  <c r="W27" i="142"/>
  <c r="V43" i="142"/>
  <c r="Y35" i="142"/>
  <c r="W35" i="142"/>
  <c r="Y36" i="142"/>
  <c r="J10" i="142" l="1"/>
  <c r="J11" i="142" l="1"/>
  <c r="H11" i="142"/>
  <c r="H10" i="142"/>
  <c r="Y24" i="141" l="1"/>
  <c r="Y40" i="141" l="1"/>
  <c r="Y25" i="141"/>
  <c r="W25" i="141"/>
  <c r="W30" i="141"/>
  <c r="V30" i="141"/>
  <c r="X45" i="141"/>
  <c r="X31" i="141"/>
  <c r="Y35" i="141"/>
  <c r="W35" i="141"/>
  <c r="V35" i="141"/>
  <c r="Y36" i="141"/>
  <c r="X26" i="141"/>
  <c r="V34" i="141" l="1"/>
  <c r="V26" i="141"/>
  <c r="J10" i="141" l="1"/>
  <c r="V38" i="141" l="1"/>
  <c r="Y34" i="141"/>
  <c r="X27" i="141"/>
  <c r="W27" i="141"/>
  <c r="V27" i="141"/>
  <c r="J11" i="141"/>
  <c r="H11" i="141" s="1"/>
  <c r="H10" i="141"/>
  <c r="Y34" i="140" l="1"/>
  <c r="V31" i="140"/>
  <c r="X27" i="140"/>
  <c r="W27" i="140"/>
  <c r="V27" i="140"/>
  <c r="V39" i="140" l="1"/>
  <c r="X35" i="140"/>
  <c r="V38" i="140"/>
  <c r="V25" i="140"/>
  <c r="W40" i="140"/>
  <c r="V30" i="140"/>
  <c r="V34" i="140"/>
  <c r="V26" i="140"/>
  <c r="J10" i="140"/>
  <c r="J11" i="140" l="1"/>
  <c r="H10" i="140"/>
  <c r="H11" i="140"/>
  <c r="L11" i="139" l="1"/>
  <c r="L10" i="139"/>
  <c r="V24" i="139" l="1"/>
  <c r="Y34" i="139" l="1"/>
  <c r="V29" i="139"/>
  <c r="V34" i="139"/>
  <c r="Y30" i="139"/>
  <c r="V30" i="139"/>
  <c r="W45" i="139"/>
  <c r="W27" i="139"/>
  <c r="V27" i="139"/>
  <c r="V43" i="139"/>
  <c r="X26" i="139"/>
  <c r="W26" i="139"/>
  <c r="V26" i="139"/>
  <c r="J11" i="139" l="1"/>
  <c r="J10" i="139"/>
  <c r="H10" i="139" s="1"/>
  <c r="H11" i="139"/>
  <c r="V36" i="139" l="1"/>
  <c r="V35" i="139"/>
  <c r="W30" i="139"/>
  <c r="V28" i="139"/>
  <c r="X27" i="139"/>
  <c r="X25" i="139"/>
  <c r="V25" i="139"/>
  <c r="W24" i="139"/>
  <c r="V30" i="138" l="1"/>
  <c r="W26" i="138"/>
  <c r="X25" i="138" l="1"/>
  <c r="V25" i="138"/>
  <c r="V26" i="138"/>
  <c r="X34" i="138"/>
  <c r="V34" i="138"/>
  <c r="Y30" i="138"/>
  <c r="W30" i="138"/>
  <c r="V28" i="138"/>
  <c r="X27" i="138"/>
  <c r="V27" i="138"/>
  <c r="V35" i="138"/>
  <c r="V36" i="138"/>
  <c r="W24" i="138"/>
  <c r="J11" i="138" l="1"/>
  <c r="J10" i="138"/>
  <c r="H11" i="138" l="1"/>
  <c r="H10" i="138"/>
  <c r="W35" i="137" l="1"/>
  <c r="U35" i="137"/>
  <c r="V35" i="137" l="1"/>
  <c r="V28" i="137" l="1"/>
  <c r="X27" i="137"/>
  <c r="X26" i="137"/>
  <c r="U27" i="137"/>
  <c r="U25" i="137"/>
  <c r="U30" i="137"/>
  <c r="U32" i="137"/>
  <c r="J10" i="137"/>
  <c r="J11" i="137" l="1"/>
  <c r="H11" i="137"/>
  <c r="H10" i="137"/>
  <c r="V40" i="136" l="1"/>
  <c r="U35" i="136"/>
  <c r="W31" i="136"/>
  <c r="X32" i="136"/>
  <c r="U30" i="136"/>
  <c r="K29" i="136"/>
  <c r="L29" i="136"/>
  <c r="K30" i="136"/>
  <c r="L30" i="136"/>
  <c r="Y36" i="136"/>
  <c r="U33" i="136"/>
  <c r="U44" i="136"/>
  <c r="U25" i="136"/>
  <c r="U27" i="136"/>
  <c r="V46" i="136"/>
  <c r="J10" i="136"/>
  <c r="J30" i="136" l="1"/>
  <c r="J29" i="136"/>
  <c r="J11" i="136"/>
  <c r="H11" i="136"/>
  <c r="H10" i="136"/>
  <c r="L10" i="135" l="1"/>
  <c r="J10" i="135" l="1"/>
  <c r="L11" i="135"/>
  <c r="Y41" i="135" l="1"/>
  <c r="W39" i="135"/>
  <c r="X25" i="135"/>
  <c r="V25" i="135"/>
  <c r="U25" i="135"/>
  <c r="U33" i="135"/>
  <c r="X30" i="135"/>
  <c r="Y34" i="135"/>
  <c r="V34" i="135"/>
  <c r="U31" i="135"/>
  <c r="W35" i="135"/>
  <c r="U35" i="135"/>
  <c r="J11" i="135"/>
  <c r="H11" i="135" l="1"/>
  <c r="H10" i="135"/>
  <c r="W39" i="134" l="1"/>
  <c r="U39" i="134"/>
  <c r="Y25" i="134"/>
  <c r="V29" i="134"/>
  <c r="W29" i="134"/>
  <c r="U29" i="134"/>
  <c r="U27" i="134"/>
  <c r="V34" i="134"/>
  <c r="U34" i="134"/>
  <c r="U31" i="134"/>
  <c r="V35" i="134"/>
  <c r="U35" i="134"/>
  <c r="X26" i="134"/>
  <c r="U26" i="134"/>
  <c r="U24" i="134"/>
  <c r="J11" i="134"/>
  <c r="U33" i="134" l="1"/>
  <c r="U28" i="134"/>
  <c r="X32" i="134"/>
  <c r="J10" i="133"/>
  <c r="J10" i="134"/>
  <c r="H11" i="134" l="1"/>
  <c r="H10" i="134"/>
  <c r="L10" i="133" l="1"/>
  <c r="V39" i="133"/>
  <c r="V25" i="133" l="1"/>
  <c r="T25" i="133"/>
  <c r="U27" i="133"/>
  <c r="X29" i="133"/>
  <c r="V29" i="133"/>
  <c r="U29" i="133"/>
  <c r="T29" i="133"/>
  <c r="U33" i="133"/>
  <c r="T33" i="133"/>
  <c r="X30" i="133"/>
  <c r="U28" i="133"/>
  <c r="W34" i="133"/>
  <c r="U34" i="133"/>
  <c r="X31" i="133"/>
  <c r="W35" i="133"/>
  <c r="U35" i="133"/>
  <c r="X26" i="133"/>
  <c r="T34" i="133"/>
  <c r="J11" i="133" l="1"/>
  <c r="H11" i="133"/>
  <c r="H10" i="133"/>
  <c r="U25" i="132" l="1"/>
  <c r="X32" i="132"/>
  <c r="V32" i="132"/>
  <c r="V30" i="132" l="1"/>
  <c r="W26" i="132"/>
  <c r="J10" i="132" l="1"/>
  <c r="V29" i="132" l="1"/>
  <c r="U29" i="132"/>
  <c r="T29" i="132"/>
  <c r="W34" i="132"/>
  <c r="T34" i="132"/>
  <c r="W35" i="132"/>
  <c r="U35" i="132"/>
  <c r="J11" i="132" l="1"/>
  <c r="H11" i="132"/>
  <c r="H10" i="132"/>
  <c r="U25" i="131" l="1"/>
  <c r="U29" i="131"/>
  <c r="T29" i="131"/>
  <c r="U27" i="131"/>
  <c r="U34" i="131"/>
  <c r="T34" i="131"/>
  <c r="T31" i="131"/>
  <c r="U32" i="131"/>
  <c r="X32" i="131"/>
  <c r="W26" i="131" l="1"/>
  <c r="J10" i="131"/>
  <c r="J11" i="131" l="1"/>
  <c r="H11" i="131"/>
  <c r="H10" i="131"/>
  <c r="L10" i="130" l="1"/>
  <c r="J11" i="130" l="1"/>
  <c r="J10" i="130"/>
  <c r="H11" i="130"/>
  <c r="H10" i="130"/>
  <c r="T26" i="130"/>
  <c r="U25" i="130"/>
  <c r="U29" i="130"/>
  <c r="T29" i="130"/>
  <c r="V31" i="130"/>
  <c r="W34" i="130"/>
  <c r="U34" i="130"/>
  <c r="T34" i="130"/>
  <c r="T24" i="130" l="1"/>
  <c r="X32" i="129" l="1"/>
  <c r="U29" i="129" l="1"/>
  <c r="U27" i="129"/>
  <c r="T27" i="129"/>
  <c r="W34" i="129"/>
  <c r="U34" i="129"/>
  <c r="T34" i="129"/>
  <c r="T26" i="129"/>
  <c r="T39" i="129"/>
  <c r="T33" i="129"/>
  <c r="T29" i="129"/>
  <c r="T28" i="129"/>
  <c r="J10" i="129" l="1"/>
  <c r="J11" i="129" l="1"/>
  <c r="H11" i="129"/>
  <c r="H10" i="129"/>
  <c r="W34" i="128" l="1"/>
  <c r="K41" i="128"/>
  <c r="L41" i="128"/>
  <c r="K42" i="128"/>
  <c r="L42" i="128"/>
  <c r="X29" i="128"/>
  <c r="U29" i="128"/>
  <c r="T29" i="128"/>
  <c r="S29" i="128"/>
  <c r="T28" i="128"/>
  <c r="U27" i="128"/>
  <c r="X25" i="128"/>
  <c r="U25" i="128"/>
  <c r="W35" i="128"/>
  <c r="U34" i="128"/>
  <c r="S34" i="128"/>
  <c r="U26" i="128"/>
  <c r="T26" i="128"/>
  <c r="S26" i="128"/>
  <c r="J41" i="128" l="1"/>
  <c r="J42" i="128"/>
  <c r="U36" i="128" l="1"/>
  <c r="J10" i="128"/>
  <c r="J11" i="128" l="1"/>
  <c r="H11" i="128"/>
  <c r="H10" i="128"/>
  <c r="X25" i="127" l="1"/>
  <c r="X32" i="127" l="1"/>
  <c r="T26" i="127"/>
  <c r="V30" i="127"/>
  <c r="S29" i="127"/>
  <c r="T25" i="127"/>
  <c r="J10" i="127"/>
  <c r="U41" i="127"/>
  <c r="S41" i="127"/>
  <c r="X34" i="127"/>
  <c r="U34" i="127"/>
  <c r="T34" i="127"/>
  <c r="S34" i="127"/>
  <c r="S33" i="127"/>
  <c r="T29" i="127"/>
  <c r="T28" i="127"/>
  <c r="S28" i="127"/>
  <c r="J11" i="127"/>
  <c r="H11" i="127" s="1"/>
  <c r="H10" i="127" l="1"/>
  <c r="T29" i="126"/>
  <c r="T28" i="126"/>
  <c r="S28" i="126"/>
  <c r="S33" i="126" l="1"/>
  <c r="S29" i="126"/>
  <c r="U42" i="126"/>
  <c r="S42" i="126"/>
  <c r="X34" i="126"/>
  <c r="U34" i="126"/>
  <c r="T34" i="126"/>
  <c r="S34" i="126"/>
  <c r="T26" i="126"/>
  <c r="J11" i="126"/>
  <c r="J10" i="126"/>
  <c r="H11" i="126" l="1"/>
  <c r="H10" i="126"/>
  <c r="J10" i="125" l="1"/>
  <c r="J11" i="125"/>
  <c r="X37" i="125" l="1"/>
  <c r="X24" i="125" l="1"/>
  <c r="W24" i="125"/>
  <c r="U24" i="125"/>
  <c r="T24" i="125"/>
  <c r="S24" i="125"/>
  <c r="V31" i="125" l="1"/>
  <c r="U42" i="125"/>
  <c r="T25" i="125"/>
  <c r="U25" i="125" l="1"/>
  <c r="S26" i="125" l="1"/>
  <c r="X29" i="125"/>
  <c r="T29" i="125"/>
  <c r="S29" i="125"/>
  <c r="S42" i="125"/>
  <c r="X34" i="125"/>
  <c r="U34" i="125"/>
  <c r="T34" i="125"/>
  <c r="S34" i="125"/>
  <c r="S33" i="125" l="1"/>
  <c r="S28" i="125"/>
  <c r="S27" i="125"/>
  <c r="S30" i="125"/>
  <c r="X32" i="125"/>
  <c r="S36" i="125" l="1"/>
  <c r="V27" i="125"/>
  <c r="H11" i="125"/>
  <c r="H10" i="125"/>
  <c r="X32" i="124" l="1"/>
  <c r="Y24" i="124" l="1"/>
  <c r="U24" i="124"/>
  <c r="X24" i="124"/>
  <c r="T24" i="124"/>
  <c r="S24" i="124"/>
  <c r="R24" i="124"/>
  <c r="R25" i="124" l="1"/>
  <c r="X34" i="124"/>
  <c r="U34" i="124"/>
  <c r="T34" i="124"/>
  <c r="S34" i="124"/>
  <c r="R34" i="124"/>
  <c r="V31" i="124"/>
  <c r="S36" i="124"/>
  <c r="S33" i="124"/>
  <c r="X29" i="124"/>
  <c r="T29" i="124"/>
  <c r="S29" i="124"/>
  <c r="R29" i="124"/>
  <c r="S28" i="124"/>
  <c r="R28" i="124"/>
  <c r="V27" i="124"/>
  <c r="S27" i="124"/>
  <c r="R27" i="124"/>
  <c r="R26" i="124" l="1"/>
  <c r="R32" i="124"/>
  <c r="J11" i="124"/>
  <c r="J10" i="124" l="1"/>
  <c r="H11" i="124"/>
  <c r="W24" i="124" l="1"/>
  <c r="V24" i="124"/>
  <c r="H10" i="124" l="1"/>
  <c r="S33" i="123" l="1"/>
  <c r="L10" i="123"/>
  <c r="J11" i="123"/>
  <c r="S41" i="123" l="1"/>
  <c r="U29" i="123"/>
  <c r="X29" i="123"/>
  <c r="S29" i="123"/>
  <c r="R29" i="123"/>
  <c r="X34" i="123"/>
  <c r="T34" i="123"/>
  <c r="S34" i="123"/>
  <c r="J10" i="123"/>
  <c r="X32" i="123"/>
  <c r="R32" i="123"/>
  <c r="P10" i="123"/>
  <c r="H11" i="123" l="1"/>
  <c r="H10" i="123"/>
  <c r="J11" i="122" l="1"/>
  <c r="J10" i="122"/>
  <c r="S25" i="122"/>
  <c r="R25" i="122"/>
  <c r="U29" i="122"/>
  <c r="S29" i="122"/>
  <c r="R29" i="122"/>
  <c r="S28" i="122"/>
  <c r="R28" i="122"/>
  <c r="R27" i="122"/>
  <c r="W34" i="122"/>
  <c r="T34" i="122"/>
  <c r="S34" i="122"/>
  <c r="R34" i="122"/>
  <c r="H11" i="122" l="1"/>
  <c r="H10" i="122"/>
  <c r="R32" i="121" l="1"/>
  <c r="R25" i="121"/>
  <c r="T26" i="121"/>
  <c r="R26" i="121"/>
  <c r="S28" i="121"/>
  <c r="R28" i="121"/>
  <c r="U31" i="121"/>
  <c r="S31" i="121"/>
  <c r="R31" i="121"/>
  <c r="W34" i="121"/>
  <c r="J11" i="121"/>
  <c r="R34" i="121" l="1"/>
  <c r="R29" i="121"/>
  <c r="J10" i="121" l="1"/>
  <c r="H11" i="121" l="1"/>
  <c r="H10" i="121"/>
  <c r="U25" i="120" l="1"/>
  <c r="K25" i="120"/>
  <c r="J25" i="120" s="1"/>
  <c r="L25" i="120"/>
  <c r="P10" i="120"/>
  <c r="Q32" i="120" l="1"/>
  <c r="U35" i="120" l="1"/>
  <c r="T35" i="120"/>
  <c r="S35" i="120"/>
  <c r="R35" i="120"/>
  <c r="Q35" i="120"/>
  <c r="R26" i="120"/>
  <c r="Q26" i="120"/>
  <c r="T27" i="120"/>
  <c r="R27" i="120"/>
  <c r="Q27" i="120"/>
  <c r="U34" i="120"/>
  <c r="S30" i="120"/>
  <c r="R30" i="120"/>
  <c r="Q30" i="120"/>
  <c r="U31" i="120"/>
  <c r="R29" i="120"/>
  <c r="S29" i="120"/>
  <c r="R28" i="120"/>
  <c r="X33" i="120" l="1"/>
  <c r="J11" i="120"/>
  <c r="H11" i="120" s="1"/>
  <c r="J10" i="120" l="1"/>
  <c r="H10" i="120" l="1"/>
  <c r="X35" i="119" l="1"/>
  <c r="S35" i="119"/>
  <c r="S26" i="119"/>
  <c r="R26" i="119"/>
  <c r="Q26" i="119"/>
  <c r="R31" i="119"/>
  <c r="X31" i="119"/>
  <c r="Q31" i="119"/>
  <c r="R30" i="119"/>
  <c r="R34" i="119"/>
  <c r="Q34" i="119"/>
  <c r="R25" i="119"/>
  <c r="Q25" i="119"/>
  <c r="U37" i="119"/>
  <c r="T37" i="119"/>
  <c r="R37" i="119"/>
  <c r="Q37" i="119"/>
  <c r="J11" i="119" l="1"/>
  <c r="U25" i="119" l="1"/>
  <c r="J10" i="119"/>
  <c r="H11" i="119" l="1"/>
  <c r="H10" i="119"/>
  <c r="L11" i="118" l="1"/>
  <c r="L10" i="118"/>
  <c r="W39" i="118" l="1"/>
  <c r="U25" i="118"/>
  <c r="Q25" i="118"/>
  <c r="U37" i="118"/>
  <c r="T37" i="118"/>
  <c r="S37" i="118"/>
  <c r="R37" i="118"/>
  <c r="Q37" i="118"/>
  <c r="Q27" i="118"/>
  <c r="Q26" i="118"/>
  <c r="J11" i="118"/>
  <c r="J10" i="118"/>
  <c r="H11" i="118" l="1"/>
  <c r="H10" i="118"/>
  <c r="U37" i="117" l="1"/>
  <c r="Q37" i="117"/>
  <c r="R35" i="117" l="1"/>
  <c r="Q36" i="117"/>
  <c r="U30" i="117"/>
  <c r="U25" i="117"/>
  <c r="Q25" i="117"/>
  <c r="R31" i="117" l="1"/>
  <c r="Q31" i="117"/>
  <c r="Q32" i="117"/>
  <c r="R26" i="117"/>
  <c r="J11" i="117" l="1"/>
  <c r="J10" i="117"/>
  <c r="H11" i="117" l="1"/>
  <c r="H10" i="117" l="1"/>
  <c r="Q34" i="117" l="1"/>
  <c r="R35" i="116" l="1"/>
  <c r="Q27" i="116" l="1"/>
  <c r="Q40" i="116"/>
  <c r="Q36" i="116"/>
  <c r="R31" i="116"/>
  <c r="P31" i="116"/>
  <c r="Q32" i="116"/>
  <c r="S30" i="116"/>
  <c r="Q29" i="116"/>
  <c r="R25" i="116"/>
  <c r="Q25" i="116"/>
  <c r="Q26" i="116"/>
  <c r="J11" i="116"/>
  <c r="J10" i="116"/>
  <c r="H11" i="116" l="1"/>
  <c r="H10" i="116"/>
  <c r="S26" i="115" l="1"/>
  <c r="Q26" i="115"/>
  <c r="P32" i="115"/>
  <c r="Q25" i="115"/>
  <c r="P25" i="115"/>
  <c r="J11" i="115"/>
  <c r="J10" i="115"/>
  <c r="P36" i="115" l="1"/>
  <c r="P37" i="115"/>
  <c r="P27" i="115"/>
  <c r="P31" i="115"/>
  <c r="H11" i="115" l="1"/>
  <c r="H10" i="115"/>
  <c r="L11" i="114" l="1"/>
  <c r="L10" i="114"/>
  <c r="P36" i="114" l="1"/>
  <c r="U31" i="114"/>
  <c r="Q31" i="114"/>
  <c r="P32" i="114"/>
  <c r="Q26" i="114"/>
  <c r="U34" i="114"/>
  <c r="P34" i="114"/>
  <c r="P25" i="114"/>
  <c r="J11" i="114"/>
  <c r="J10" i="114" l="1"/>
  <c r="R35" i="114" l="1"/>
  <c r="H11" i="114" l="1"/>
  <c r="H10" i="114"/>
  <c r="L10" i="113" l="1"/>
  <c r="L11" i="113"/>
  <c r="U37" i="113" l="1"/>
  <c r="P37" i="113"/>
  <c r="S30" i="113" l="1"/>
  <c r="R35" i="113" l="1"/>
  <c r="Q27" i="113"/>
  <c r="P27" i="113"/>
  <c r="U31" i="113"/>
  <c r="P31" i="113"/>
  <c r="P36" i="113"/>
  <c r="U25" i="113"/>
  <c r="P25" i="113"/>
  <c r="J11" i="113" l="1"/>
  <c r="J10" i="113"/>
  <c r="H11" i="113" l="1"/>
  <c r="H10" i="113"/>
  <c r="P25" i="112" l="1"/>
  <c r="J11" i="112"/>
  <c r="S37" i="112"/>
  <c r="P37" i="112"/>
  <c r="R26" i="112"/>
  <c r="P34" i="112"/>
  <c r="Q27" i="112"/>
  <c r="P27" i="112"/>
  <c r="Q26" i="112"/>
  <c r="P36" i="112"/>
  <c r="P31" i="112"/>
  <c r="P32" i="112"/>
  <c r="U35" i="112"/>
  <c r="R35" i="112"/>
  <c r="U25" i="112"/>
  <c r="L40" i="112"/>
  <c r="K40" i="112"/>
  <c r="J40" i="112"/>
  <c r="J10" i="112"/>
  <c r="S33" i="112"/>
  <c r="L11" i="111"/>
  <c r="L10" i="111"/>
  <c r="O17" i="112"/>
  <c r="L10" i="112"/>
  <c r="O18" i="112"/>
  <c r="L11" i="112"/>
  <c r="H11" i="112"/>
  <c r="H10" i="112"/>
  <c r="J11" i="111"/>
  <c r="J10" i="111"/>
  <c r="O17" i="111"/>
  <c r="O18" i="111"/>
  <c r="H11" i="111"/>
  <c r="H10" i="111"/>
  <c r="L11" i="110"/>
  <c r="L10" i="110"/>
  <c r="J11" i="110"/>
  <c r="P31" i="110"/>
  <c r="S25" i="110"/>
  <c r="P25" i="110"/>
  <c r="O25" i="110"/>
  <c r="R30" i="110"/>
  <c r="R37" i="110"/>
  <c r="O27" i="110"/>
  <c r="O31" i="110"/>
  <c r="O32" i="110"/>
  <c r="J10" i="110"/>
  <c r="H11" i="110"/>
  <c r="H10" i="110"/>
  <c r="O34" i="109"/>
  <c r="O37" i="109"/>
  <c r="U31" i="109"/>
  <c r="P31" i="109"/>
  <c r="O31" i="109"/>
  <c r="J11" i="109"/>
  <c r="J10" i="109"/>
  <c r="H11" i="109"/>
  <c r="H10" i="109"/>
  <c r="S25" i="108"/>
  <c r="J11" i="108"/>
  <c r="R26" i="108"/>
  <c r="Q26" i="108"/>
  <c r="O26" i="108"/>
  <c r="O27" i="108"/>
  <c r="Q31" i="108"/>
  <c r="O31" i="108"/>
  <c r="O34" i="108"/>
  <c r="P25" i="108"/>
  <c r="O25" i="108"/>
  <c r="P29" i="108"/>
  <c r="O30" i="108"/>
  <c r="R35" i="108"/>
  <c r="J10" i="108"/>
  <c r="H10" i="108"/>
  <c r="H11" i="108"/>
  <c r="P38" i="107"/>
  <c r="Q33" i="107"/>
  <c r="K33" i="107"/>
  <c r="L33" i="107"/>
  <c r="J33" i="107"/>
  <c r="O26" i="107"/>
  <c r="N27" i="107"/>
  <c r="O30" i="107"/>
  <c r="O32" i="107"/>
  <c r="N29" i="107"/>
  <c r="S25" i="107"/>
  <c r="N25" i="107"/>
  <c r="U35" i="107"/>
  <c r="P36" i="107"/>
  <c r="J10" i="107"/>
  <c r="J11" i="107"/>
  <c r="H11" i="107"/>
  <c r="H10" i="107"/>
  <c r="Q26" i="106"/>
  <c r="O26" i="106"/>
  <c r="P36" i="106"/>
  <c r="Q30" i="106"/>
  <c r="P30" i="106"/>
  <c r="N30" i="106"/>
  <c r="N28" i="106"/>
  <c r="N33" i="106"/>
  <c r="S25" i="106"/>
  <c r="O25" i="106"/>
  <c r="J11" i="106"/>
  <c r="J10" i="106"/>
  <c r="N29" i="106"/>
  <c r="U34" i="106"/>
  <c r="H11" i="106"/>
  <c r="H10" i="106"/>
  <c r="N38" i="105"/>
  <c r="Q26" i="105"/>
  <c r="O26" i="105"/>
  <c r="O27" i="105"/>
  <c r="N27" i="105"/>
  <c r="Q30" i="105"/>
  <c r="P30" i="105"/>
  <c r="N30" i="105"/>
  <c r="N29" i="105"/>
  <c r="N28" i="105"/>
  <c r="S25" i="105"/>
  <c r="N25" i="105"/>
  <c r="K35" i="105"/>
  <c r="J35" i="105"/>
  <c r="L35" i="105"/>
  <c r="J11" i="105"/>
  <c r="J10" i="105"/>
  <c r="H11" i="105"/>
  <c r="H10" i="105"/>
  <c r="J11" i="56"/>
  <c r="H11" i="56"/>
  <c r="J10" i="56"/>
  <c r="H10" i="56"/>
  <c r="G2" i="56"/>
  <c r="C2" i="156"/>
  <c r="G2" i="105"/>
  <c r="G2" i="106"/>
  <c r="G2" i="107"/>
  <c r="G2" i="108"/>
  <c r="G2" i="109"/>
  <c r="G2" i="110"/>
  <c r="G2" i="111"/>
  <c r="G2" i="112"/>
  <c r="G2" i="113"/>
  <c r="G2" i="114"/>
  <c r="G2" i="115"/>
  <c r="G2" i="116"/>
  <c r="G2" i="117"/>
  <c r="G2" i="118"/>
  <c r="G2" i="119"/>
  <c r="G2" i="120"/>
  <c r="G2" i="121"/>
  <c r="G2" i="122"/>
  <c r="G2" i="123"/>
  <c r="G2" i="124"/>
  <c r="G2" i="125"/>
  <c r="G2" i="126"/>
  <c r="G2" i="127"/>
  <c r="G2" i="128"/>
  <c r="G2" i="129"/>
  <c r="G2" i="130"/>
  <c r="G2" i="131"/>
  <c r="G2" i="132"/>
  <c r="G2" i="133"/>
  <c r="G2" i="134"/>
  <c r="G2" i="135"/>
  <c r="G2" i="136"/>
  <c r="G2" i="137"/>
  <c r="G2" i="138"/>
  <c r="G2" i="139"/>
  <c r="G2" i="140"/>
  <c r="G2" i="141"/>
  <c r="G2" i="142"/>
  <c r="G2" i="143"/>
  <c r="G2" i="144"/>
  <c r="G2" i="145"/>
  <c r="G2" i="146"/>
  <c r="G2" i="147"/>
  <c r="G2" i="148"/>
  <c r="G2" i="149"/>
  <c r="G2" i="150"/>
  <c r="G2" i="151"/>
  <c r="G2" i="152"/>
  <c r="G2" i="153"/>
  <c r="G2" i="154"/>
  <c r="G2" i="155"/>
  <c r="L253" i="105"/>
  <c r="K253" i="105"/>
  <c r="J253" i="105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J248" i="105"/>
  <c r="K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J187" i="105"/>
  <c r="K187" i="105"/>
  <c r="L186" i="105"/>
  <c r="K186" i="105"/>
  <c r="J186" i="105"/>
  <c r="L185" i="105"/>
  <c r="K185" i="105"/>
  <c r="J185" i="105"/>
  <c r="L184" i="105"/>
  <c r="J184" i="105"/>
  <c r="K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J136" i="105"/>
  <c r="K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J88" i="105"/>
  <c r="K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J72" i="105"/>
  <c r="K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L57" i="105"/>
  <c r="K57" i="105"/>
  <c r="J57" i="105"/>
  <c r="L56" i="105"/>
  <c r="K56" i="105"/>
  <c r="L55" i="105"/>
  <c r="K55" i="105"/>
  <c r="J55" i="105"/>
  <c r="L54" i="105"/>
  <c r="K54" i="105"/>
  <c r="J54" i="105"/>
  <c r="L53" i="105"/>
  <c r="K53" i="105"/>
  <c r="J53" i="105"/>
  <c r="L52" i="105"/>
  <c r="K52" i="105"/>
  <c r="J52" i="105"/>
  <c r="L51" i="105"/>
  <c r="K51" i="105"/>
  <c r="L50" i="105"/>
  <c r="K50" i="105"/>
  <c r="J50" i="105"/>
  <c r="L49" i="105"/>
  <c r="K49" i="105"/>
  <c r="J49" i="105"/>
  <c r="L48" i="105"/>
  <c r="K48" i="105"/>
  <c r="J48" i="105"/>
  <c r="L47" i="105"/>
  <c r="K47" i="105"/>
  <c r="J47" i="105"/>
  <c r="L46" i="105"/>
  <c r="K46" i="105"/>
  <c r="J46" i="105"/>
  <c r="L45" i="105"/>
  <c r="K45" i="105"/>
  <c r="J45" i="105"/>
  <c r="L44" i="105"/>
  <c r="K44" i="105"/>
  <c r="J44" i="105"/>
  <c r="L43" i="105"/>
  <c r="K43" i="105"/>
  <c r="J43" i="105"/>
  <c r="L42" i="105"/>
  <c r="K42" i="105"/>
  <c r="J42" i="105"/>
  <c r="L41" i="105"/>
  <c r="K41" i="105"/>
  <c r="J41" i="105"/>
  <c r="L40" i="105"/>
  <c r="K40" i="105"/>
  <c r="L39" i="105"/>
  <c r="K39" i="105"/>
  <c r="J39" i="105"/>
  <c r="L37" i="105"/>
  <c r="K37" i="105"/>
  <c r="J37" i="105"/>
  <c r="L36" i="105"/>
  <c r="K36" i="105"/>
  <c r="J36" i="105"/>
  <c r="L38" i="105"/>
  <c r="K38" i="105"/>
  <c r="J38" i="105"/>
  <c r="L34" i="105"/>
  <c r="K34" i="105"/>
  <c r="J34" i="105"/>
  <c r="L33" i="105"/>
  <c r="K33" i="105"/>
  <c r="J33" i="105"/>
  <c r="L32" i="105"/>
  <c r="K32" i="105"/>
  <c r="L31" i="105"/>
  <c r="K31" i="105"/>
  <c r="J31" i="105"/>
  <c r="L30" i="105"/>
  <c r="K30" i="105"/>
  <c r="J30" i="105"/>
  <c r="L29" i="105"/>
  <c r="K29" i="105"/>
  <c r="L28" i="105"/>
  <c r="K28" i="105"/>
  <c r="J28" i="105"/>
  <c r="L27" i="105"/>
  <c r="K27" i="105"/>
  <c r="J27" i="105"/>
  <c r="L26" i="105"/>
  <c r="K26" i="105"/>
  <c r="J26" i="105"/>
  <c r="L25" i="105"/>
  <c r="K25" i="105"/>
  <c r="L252" i="106"/>
  <c r="K252" i="106"/>
  <c r="J252" i="106"/>
  <c r="L251" i="106"/>
  <c r="J251" i="106"/>
  <c r="K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J235" i="106"/>
  <c r="K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J219" i="106"/>
  <c r="K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J203" i="106"/>
  <c r="K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J187" i="106"/>
  <c r="K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J171" i="106"/>
  <c r="K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J155" i="106"/>
  <c r="K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J139" i="106"/>
  <c r="K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J123" i="106"/>
  <c r="K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J107" i="106"/>
  <c r="K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J91" i="106"/>
  <c r="K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J75" i="106"/>
  <c r="K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J59" i="106"/>
  <c r="K59" i="106"/>
  <c r="L58" i="106"/>
  <c r="K58" i="106"/>
  <c r="J58" i="106"/>
  <c r="L57" i="106"/>
  <c r="K57" i="106"/>
  <c r="J57" i="106"/>
  <c r="L56" i="106"/>
  <c r="K56" i="106"/>
  <c r="J56" i="106"/>
  <c r="L55" i="106"/>
  <c r="K55" i="106"/>
  <c r="J55" i="106"/>
  <c r="L54" i="106"/>
  <c r="K54" i="106"/>
  <c r="L53" i="106"/>
  <c r="K53" i="106"/>
  <c r="J53" i="106"/>
  <c r="L52" i="106"/>
  <c r="K52" i="106"/>
  <c r="J52" i="106"/>
  <c r="L51" i="106"/>
  <c r="K51" i="106"/>
  <c r="J51" i="106"/>
  <c r="L50" i="106"/>
  <c r="K50" i="106"/>
  <c r="J50" i="106"/>
  <c r="L49" i="106"/>
  <c r="K49" i="106"/>
  <c r="J49" i="106"/>
  <c r="L48" i="106"/>
  <c r="K48" i="106"/>
  <c r="J48" i="106"/>
  <c r="L47" i="106"/>
  <c r="K47" i="106"/>
  <c r="J47" i="106"/>
  <c r="L46" i="106"/>
  <c r="K46" i="106"/>
  <c r="J46" i="106"/>
  <c r="L45" i="106"/>
  <c r="K45" i="106"/>
  <c r="J45" i="106"/>
  <c r="L44" i="106"/>
  <c r="K44" i="106"/>
  <c r="J44" i="106"/>
  <c r="L43" i="106"/>
  <c r="J43" i="106"/>
  <c r="K43" i="106"/>
  <c r="L42" i="106"/>
  <c r="K42" i="106"/>
  <c r="J42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L33" i="106"/>
  <c r="K33" i="106"/>
  <c r="J33" i="106"/>
  <c r="L32" i="106"/>
  <c r="K32" i="106"/>
  <c r="J32" i="106"/>
  <c r="L31" i="106"/>
  <c r="K31" i="106"/>
  <c r="J31" i="106"/>
  <c r="L30" i="106"/>
  <c r="K30" i="106"/>
  <c r="J30" i="106"/>
  <c r="L29" i="106"/>
  <c r="K29" i="106"/>
  <c r="J29" i="106"/>
  <c r="L28" i="106"/>
  <c r="K28" i="106"/>
  <c r="J28" i="106"/>
  <c r="L27" i="106"/>
  <c r="K27" i="106"/>
  <c r="L26" i="106"/>
  <c r="K26" i="106"/>
  <c r="J26" i="106"/>
  <c r="L25" i="106"/>
  <c r="K25" i="106"/>
  <c r="J25" i="106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L240" i="107"/>
  <c r="K240" i="107"/>
  <c r="J240" i="107"/>
  <c r="L239" i="107"/>
  <c r="K239" i="107"/>
  <c r="J239" i="107"/>
  <c r="L238" i="107"/>
  <c r="K238" i="107"/>
  <c r="L237" i="107"/>
  <c r="K237" i="107"/>
  <c r="J237" i="107"/>
  <c r="L236" i="107"/>
  <c r="K236" i="107"/>
  <c r="L235" i="107"/>
  <c r="K235" i="107"/>
  <c r="L234" i="107"/>
  <c r="K234" i="107"/>
  <c r="J234" i="107"/>
  <c r="L233" i="107"/>
  <c r="K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L222" i="107"/>
  <c r="K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L210" i="107"/>
  <c r="K210" i="107"/>
  <c r="J210" i="107"/>
  <c r="L209" i="107"/>
  <c r="K209" i="107"/>
  <c r="J209" i="107"/>
  <c r="L208" i="107"/>
  <c r="K208" i="107"/>
  <c r="L207" i="107"/>
  <c r="K207" i="107"/>
  <c r="J207" i="107"/>
  <c r="L206" i="107"/>
  <c r="K206" i="107"/>
  <c r="L205" i="107"/>
  <c r="K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L173" i="107"/>
  <c r="K173" i="107"/>
  <c r="J173" i="107"/>
  <c r="L172" i="107"/>
  <c r="J172" i="107"/>
  <c r="K172" i="107"/>
  <c r="L171" i="107"/>
  <c r="K171" i="107"/>
  <c r="J171" i="107"/>
  <c r="L170" i="107"/>
  <c r="K170" i="107"/>
  <c r="J170" i="107"/>
  <c r="L169" i="107"/>
  <c r="K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J160" i="107"/>
  <c r="K160" i="107"/>
  <c r="L159" i="107"/>
  <c r="K159" i="107"/>
  <c r="L158" i="107"/>
  <c r="K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L117" i="107"/>
  <c r="K117" i="107"/>
  <c r="J117" i="107"/>
  <c r="L116" i="107"/>
  <c r="K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L100" i="107"/>
  <c r="K100" i="107"/>
  <c r="J100" i="107"/>
  <c r="L99" i="107"/>
  <c r="K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L86" i="107"/>
  <c r="K86" i="107"/>
  <c r="J86" i="107"/>
  <c r="L85" i="107"/>
  <c r="K85" i="107"/>
  <c r="J85" i="107"/>
  <c r="L84" i="107"/>
  <c r="K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L78" i="107"/>
  <c r="K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L57" i="107"/>
  <c r="K57" i="107"/>
  <c r="L56" i="107"/>
  <c r="K56" i="107"/>
  <c r="J56" i="107"/>
  <c r="L55" i="107"/>
  <c r="K55" i="107"/>
  <c r="J55" i="107"/>
  <c r="L54" i="107"/>
  <c r="K54" i="107"/>
  <c r="J54" i="107"/>
  <c r="L53" i="107"/>
  <c r="K53" i="107"/>
  <c r="J53" i="107"/>
  <c r="L52" i="107"/>
  <c r="K52" i="107"/>
  <c r="J52" i="107"/>
  <c r="L51" i="107"/>
  <c r="K51" i="107"/>
  <c r="J51" i="107"/>
  <c r="L50" i="107"/>
  <c r="K50" i="107"/>
  <c r="J50" i="107"/>
  <c r="L49" i="107"/>
  <c r="K49" i="107"/>
  <c r="J49" i="107"/>
  <c r="L48" i="107"/>
  <c r="K48" i="107"/>
  <c r="J48" i="107"/>
  <c r="L47" i="107"/>
  <c r="K47" i="107"/>
  <c r="J47" i="107"/>
  <c r="L46" i="107"/>
  <c r="K46" i="107"/>
  <c r="L45" i="107"/>
  <c r="K45" i="107"/>
  <c r="J45" i="107"/>
  <c r="L44" i="107"/>
  <c r="K44" i="107"/>
  <c r="J44" i="107"/>
  <c r="L43" i="107"/>
  <c r="K43" i="107"/>
  <c r="J43" i="107"/>
  <c r="L42" i="107"/>
  <c r="K42" i="107"/>
  <c r="J42" i="107"/>
  <c r="L41" i="107"/>
  <c r="K41" i="107"/>
  <c r="J41" i="107"/>
  <c r="L40" i="107"/>
  <c r="K40" i="107"/>
  <c r="J40" i="107"/>
  <c r="L39" i="107"/>
  <c r="K39" i="107"/>
  <c r="L28" i="107"/>
  <c r="K28" i="107"/>
  <c r="J28" i="107"/>
  <c r="L38" i="107"/>
  <c r="K38" i="107"/>
  <c r="J38" i="107"/>
  <c r="L37" i="107"/>
  <c r="K37" i="107"/>
  <c r="L36" i="107"/>
  <c r="K36" i="107"/>
  <c r="J36" i="107"/>
  <c r="L35" i="107"/>
  <c r="K35" i="107"/>
  <c r="L34" i="107"/>
  <c r="K34" i="107"/>
  <c r="J34" i="107"/>
  <c r="L32" i="107"/>
  <c r="K32" i="107"/>
  <c r="L31" i="107"/>
  <c r="K31" i="107"/>
  <c r="J31" i="107"/>
  <c r="L30" i="107"/>
  <c r="K30" i="107"/>
  <c r="J30" i="107"/>
  <c r="L29" i="107"/>
  <c r="K29" i="107"/>
  <c r="L27" i="107"/>
  <c r="K27" i="107"/>
  <c r="L26" i="107"/>
  <c r="K26" i="107"/>
  <c r="L25" i="107"/>
  <c r="K25" i="107"/>
  <c r="J25" i="107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J243" i="108"/>
  <c r="K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J227" i="108"/>
  <c r="K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J211" i="108"/>
  <c r="K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J195" i="108"/>
  <c r="K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J179" i="108"/>
  <c r="K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J163" i="108"/>
  <c r="K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J147" i="108"/>
  <c r="K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J131" i="108"/>
  <c r="K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J115" i="108"/>
  <c r="K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J99" i="108"/>
  <c r="K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J83" i="108"/>
  <c r="K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J67" i="108"/>
  <c r="K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L59" i="108"/>
  <c r="K59" i="108"/>
  <c r="J59" i="108"/>
  <c r="L58" i="108"/>
  <c r="K58" i="108"/>
  <c r="J58" i="108"/>
  <c r="L57" i="108"/>
  <c r="K57" i="108"/>
  <c r="J57" i="108"/>
  <c r="L56" i="108"/>
  <c r="K56" i="108"/>
  <c r="J56" i="108"/>
  <c r="L55" i="108"/>
  <c r="K55" i="108"/>
  <c r="J55" i="108"/>
  <c r="L54" i="108"/>
  <c r="K54" i="108"/>
  <c r="J54" i="108"/>
  <c r="L53" i="108"/>
  <c r="K53" i="108"/>
  <c r="J53" i="108"/>
  <c r="L52" i="108"/>
  <c r="K52" i="108"/>
  <c r="J52" i="108"/>
  <c r="L51" i="108"/>
  <c r="J51" i="108"/>
  <c r="K51" i="108"/>
  <c r="L50" i="108"/>
  <c r="K50" i="108"/>
  <c r="J50" i="108"/>
  <c r="L49" i="108"/>
  <c r="K49" i="108"/>
  <c r="J49" i="108"/>
  <c r="L48" i="108"/>
  <c r="K48" i="108"/>
  <c r="J48" i="108"/>
  <c r="L47" i="108"/>
  <c r="K47" i="108"/>
  <c r="J47" i="108"/>
  <c r="L46" i="108"/>
  <c r="K46" i="108"/>
  <c r="L45" i="108"/>
  <c r="K45" i="108"/>
  <c r="J45" i="108"/>
  <c r="L44" i="108"/>
  <c r="K44" i="108"/>
  <c r="J44" i="108"/>
  <c r="L43" i="108"/>
  <c r="K43" i="108"/>
  <c r="J43" i="108"/>
  <c r="L42" i="108"/>
  <c r="K42" i="108"/>
  <c r="J42" i="108"/>
  <c r="L41" i="108"/>
  <c r="K41" i="108"/>
  <c r="J41" i="108"/>
  <c r="L40" i="108"/>
  <c r="K40" i="108"/>
  <c r="J40" i="108"/>
  <c r="L39" i="108"/>
  <c r="K39" i="108"/>
  <c r="J39" i="108"/>
  <c r="L38" i="108"/>
  <c r="K38" i="108"/>
  <c r="J38" i="108"/>
  <c r="L37" i="108"/>
  <c r="K37" i="108"/>
  <c r="J37" i="108"/>
  <c r="L36" i="108"/>
  <c r="K36" i="108"/>
  <c r="J36" i="108"/>
  <c r="L35" i="108"/>
  <c r="K35" i="108"/>
  <c r="L34" i="108"/>
  <c r="K34" i="108"/>
  <c r="J34" i="108"/>
  <c r="L33" i="108"/>
  <c r="K33" i="108"/>
  <c r="J33" i="108"/>
  <c r="L32" i="108"/>
  <c r="K32" i="108"/>
  <c r="J32" i="108"/>
  <c r="L31" i="108"/>
  <c r="K31" i="108"/>
  <c r="J31" i="108"/>
  <c r="L30" i="108"/>
  <c r="K30" i="108"/>
  <c r="L29" i="108"/>
  <c r="K29" i="108"/>
  <c r="J29" i="108"/>
  <c r="L28" i="108"/>
  <c r="K28" i="108"/>
  <c r="J28" i="108"/>
  <c r="L27" i="108"/>
  <c r="K27" i="108"/>
  <c r="J27" i="108"/>
  <c r="L26" i="108"/>
  <c r="K26" i="108"/>
  <c r="J26" i="108"/>
  <c r="L25" i="108"/>
  <c r="K25" i="108"/>
  <c r="J25" i="108"/>
  <c r="L252" i="109"/>
  <c r="K252" i="109"/>
  <c r="J252" i="109"/>
  <c r="L251" i="109"/>
  <c r="K251" i="109"/>
  <c r="J251" i="109"/>
  <c r="L250" i="109"/>
  <c r="K250" i="109"/>
  <c r="J250" i="109"/>
  <c r="L249" i="109"/>
  <c r="K249" i="109"/>
  <c r="J249" i="109"/>
  <c r="L248" i="109"/>
  <c r="K248" i="109"/>
  <c r="J248" i="109"/>
  <c r="L247" i="109"/>
  <c r="J247" i="109"/>
  <c r="K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J231" i="109"/>
  <c r="K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J215" i="109"/>
  <c r="K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J199" i="109"/>
  <c r="K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J183" i="109"/>
  <c r="K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J167" i="109"/>
  <c r="K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J151" i="109"/>
  <c r="K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J135" i="109"/>
  <c r="K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J125" i="109"/>
  <c r="K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L119" i="109"/>
  <c r="J119" i="109"/>
  <c r="K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J103" i="109"/>
  <c r="K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L65" i="109"/>
  <c r="K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L55" i="109"/>
  <c r="J55" i="109"/>
  <c r="K55" i="109"/>
  <c r="L54" i="109"/>
  <c r="K54" i="109"/>
  <c r="J54" i="109"/>
  <c r="L53" i="109"/>
  <c r="K53" i="109"/>
  <c r="J53" i="109"/>
  <c r="L52" i="109"/>
  <c r="K52" i="109"/>
  <c r="J52" i="109"/>
  <c r="L51" i="109"/>
  <c r="K51" i="109"/>
  <c r="J51" i="109"/>
  <c r="L50" i="109"/>
  <c r="K50" i="109"/>
  <c r="J50" i="109"/>
  <c r="L49" i="109"/>
  <c r="J49" i="109"/>
  <c r="K49" i="109"/>
  <c r="L48" i="109"/>
  <c r="K48" i="109"/>
  <c r="J48" i="109"/>
  <c r="L47" i="109"/>
  <c r="K47" i="109"/>
  <c r="J47" i="109"/>
  <c r="L46" i="109"/>
  <c r="K46" i="109"/>
  <c r="J46" i="109"/>
  <c r="L45" i="109"/>
  <c r="K45" i="109"/>
  <c r="J45" i="109"/>
  <c r="L44" i="109"/>
  <c r="K44" i="109"/>
  <c r="J44" i="109"/>
  <c r="L43" i="109"/>
  <c r="K43" i="109"/>
  <c r="J43" i="109"/>
  <c r="L42" i="109"/>
  <c r="K42" i="109"/>
  <c r="J42" i="109"/>
  <c r="L41" i="109"/>
  <c r="K41" i="109"/>
  <c r="J41" i="109"/>
  <c r="L40" i="109"/>
  <c r="K40" i="109"/>
  <c r="J40" i="109"/>
  <c r="L39" i="109"/>
  <c r="K39" i="109"/>
  <c r="L38" i="109"/>
  <c r="K38" i="109"/>
  <c r="J38" i="109"/>
  <c r="L37" i="109"/>
  <c r="K37" i="109"/>
  <c r="J37" i="109"/>
  <c r="L36" i="109"/>
  <c r="K36" i="109"/>
  <c r="J36" i="109"/>
  <c r="L35" i="109"/>
  <c r="K35" i="109"/>
  <c r="J35" i="109"/>
  <c r="L34" i="109"/>
  <c r="K34" i="109"/>
  <c r="L33" i="109"/>
  <c r="K33" i="109"/>
  <c r="L32" i="109"/>
  <c r="K32" i="109"/>
  <c r="J32" i="109"/>
  <c r="L31" i="109"/>
  <c r="K31" i="109"/>
  <c r="L30" i="109"/>
  <c r="K30" i="109"/>
  <c r="J30" i="109"/>
  <c r="L29" i="109"/>
  <c r="K29" i="109"/>
  <c r="J29" i="109"/>
  <c r="L28" i="109"/>
  <c r="K28" i="109"/>
  <c r="L27" i="109"/>
  <c r="K27" i="109"/>
  <c r="J27" i="109"/>
  <c r="L26" i="109"/>
  <c r="K26" i="109"/>
  <c r="J26" i="109"/>
  <c r="L25" i="109"/>
  <c r="J25" i="109"/>
  <c r="K25" i="109"/>
  <c r="L252" i="110"/>
  <c r="J252" i="110"/>
  <c r="K252" i="110"/>
  <c r="L251" i="110"/>
  <c r="J251" i="110"/>
  <c r="K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J245" i="110"/>
  <c r="K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J235" i="110"/>
  <c r="K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J229" i="110"/>
  <c r="K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J219" i="110"/>
  <c r="K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J213" i="110"/>
  <c r="K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J203" i="110"/>
  <c r="K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J197" i="110"/>
  <c r="K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J187" i="110"/>
  <c r="K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L181" i="110"/>
  <c r="J181" i="110"/>
  <c r="K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J171" i="110"/>
  <c r="K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J165" i="110"/>
  <c r="K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J155" i="110"/>
  <c r="K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L149" i="110"/>
  <c r="J149" i="110"/>
  <c r="K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J139" i="110"/>
  <c r="K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J133" i="110"/>
  <c r="K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L117" i="110"/>
  <c r="J117" i="110"/>
  <c r="K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J105" i="110"/>
  <c r="K105" i="110"/>
  <c r="L104" i="110"/>
  <c r="K104" i="110"/>
  <c r="J104" i="110"/>
  <c r="L103" i="110"/>
  <c r="K103" i="110"/>
  <c r="J103" i="110"/>
  <c r="L102" i="110"/>
  <c r="K102" i="110"/>
  <c r="J102" i="110"/>
  <c r="L101" i="110"/>
  <c r="J101" i="110"/>
  <c r="K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J88" i="110"/>
  <c r="K88" i="110"/>
  <c r="L87" i="110"/>
  <c r="K87" i="110"/>
  <c r="J87" i="110"/>
  <c r="L86" i="110"/>
  <c r="K86" i="110"/>
  <c r="L85" i="110"/>
  <c r="J85" i="110"/>
  <c r="K85" i="110"/>
  <c r="L84" i="110"/>
  <c r="K84" i="110"/>
  <c r="J84" i="110"/>
  <c r="L83" i="110"/>
  <c r="K83" i="110"/>
  <c r="J83" i="110"/>
  <c r="L82" i="110"/>
  <c r="J82" i="110"/>
  <c r="K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J75" i="110"/>
  <c r="K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J69" i="110"/>
  <c r="K69" i="110"/>
  <c r="L68" i="110"/>
  <c r="K68" i="110"/>
  <c r="J68" i="110"/>
  <c r="L67" i="110"/>
  <c r="K67" i="110"/>
  <c r="J67" i="110"/>
  <c r="L66" i="110"/>
  <c r="K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J60" i="110"/>
  <c r="K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J53" i="110"/>
  <c r="K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L44" i="110"/>
  <c r="K44" i="110"/>
  <c r="J44" i="110"/>
  <c r="L43" i="110"/>
  <c r="K43" i="110"/>
  <c r="J43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L33" i="110"/>
  <c r="K33" i="110"/>
  <c r="J33" i="110"/>
  <c r="L32" i="110"/>
  <c r="K32" i="110"/>
  <c r="J32" i="110"/>
  <c r="L31" i="110"/>
  <c r="K31" i="110"/>
  <c r="J31" i="110"/>
  <c r="L30" i="110"/>
  <c r="K30" i="110"/>
  <c r="J30" i="110"/>
  <c r="L29" i="110"/>
  <c r="K29" i="110"/>
  <c r="J29" i="110"/>
  <c r="L28" i="110"/>
  <c r="K28" i="110"/>
  <c r="J28" i="110"/>
  <c r="L27" i="110"/>
  <c r="K27" i="110"/>
  <c r="J27" i="110"/>
  <c r="L26" i="110"/>
  <c r="K26" i="110"/>
  <c r="J26" i="110"/>
  <c r="L25" i="110"/>
  <c r="K25" i="110"/>
  <c r="L252" i="111"/>
  <c r="K252" i="111"/>
  <c r="J252" i="111"/>
  <c r="L251" i="111"/>
  <c r="K251" i="111"/>
  <c r="J251" i="111"/>
  <c r="L250" i="111"/>
  <c r="K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J239" i="111"/>
  <c r="K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L32" i="111"/>
  <c r="K32" i="111"/>
  <c r="J32" i="111"/>
  <c r="L31" i="111"/>
  <c r="K31" i="111"/>
  <c r="J31" i="111"/>
  <c r="L30" i="111"/>
  <c r="K30" i="111"/>
  <c r="J30" i="111"/>
  <c r="L29" i="111"/>
  <c r="K29" i="111"/>
  <c r="J29" i="111"/>
  <c r="L28" i="111"/>
  <c r="K28" i="111"/>
  <c r="J28" i="111"/>
  <c r="L27" i="111"/>
  <c r="K27" i="111"/>
  <c r="J27" i="111"/>
  <c r="L26" i="111"/>
  <c r="K26" i="111"/>
  <c r="L25" i="111"/>
  <c r="K25" i="111"/>
  <c r="J25" i="111"/>
  <c r="L251" i="112"/>
  <c r="K251" i="112"/>
  <c r="J251" i="112"/>
  <c r="L250" i="112"/>
  <c r="K250" i="112"/>
  <c r="J250" i="112"/>
  <c r="L249" i="112"/>
  <c r="K249" i="112"/>
  <c r="J249" i="112"/>
  <c r="L248" i="112"/>
  <c r="K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L56" i="112"/>
  <c r="K56" i="112"/>
  <c r="L55" i="112"/>
  <c r="K55" i="112"/>
  <c r="J55" i="112"/>
  <c r="L54" i="112"/>
  <c r="K54" i="112"/>
  <c r="J54" i="112"/>
  <c r="L53" i="112"/>
  <c r="K53" i="112"/>
  <c r="J53" i="112"/>
  <c r="L52" i="112"/>
  <c r="K52" i="112"/>
  <c r="J52" i="112"/>
  <c r="L51" i="112"/>
  <c r="K51" i="112"/>
  <c r="J51" i="112"/>
  <c r="L50" i="112"/>
  <c r="K50" i="112"/>
  <c r="J50" i="112"/>
  <c r="L49" i="112"/>
  <c r="K49" i="112"/>
  <c r="J49" i="112"/>
  <c r="L48" i="112"/>
  <c r="K48" i="112"/>
  <c r="J48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L43" i="112"/>
  <c r="K43" i="112"/>
  <c r="J43" i="112"/>
  <c r="L42" i="112"/>
  <c r="K42" i="112"/>
  <c r="J42" i="112"/>
  <c r="L41" i="112"/>
  <c r="K41" i="112"/>
  <c r="J41" i="112"/>
  <c r="L39" i="112"/>
  <c r="K39" i="112"/>
  <c r="J39" i="112"/>
  <c r="L38" i="112"/>
  <c r="K38" i="112"/>
  <c r="J38" i="112"/>
  <c r="L37" i="112"/>
  <c r="K37" i="112"/>
  <c r="J37" i="112"/>
  <c r="L36" i="112"/>
  <c r="K36" i="112"/>
  <c r="J36" i="112"/>
  <c r="L35" i="112"/>
  <c r="K35" i="112"/>
  <c r="J35" i="112"/>
  <c r="L34" i="112"/>
  <c r="K34" i="112"/>
  <c r="J34" i="112"/>
  <c r="L33" i="112"/>
  <c r="K33" i="112"/>
  <c r="J33" i="112"/>
  <c r="L32" i="112"/>
  <c r="K32" i="112"/>
  <c r="J32" i="112"/>
  <c r="L31" i="112"/>
  <c r="K31" i="112"/>
  <c r="J31" i="112"/>
  <c r="L30" i="112"/>
  <c r="K30" i="112"/>
  <c r="L29" i="112"/>
  <c r="K29" i="112"/>
  <c r="J29" i="112"/>
  <c r="L28" i="112"/>
  <c r="K28" i="112"/>
  <c r="J28" i="112"/>
  <c r="L27" i="112"/>
  <c r="K27" i="112"/>
  <c r="J27" i="112"/>
  <c r="L26" i="112"/>
  <c r="K26" i="112"/>
  <c r="J26" i="112"/>
  <c r="L25" i="112"/>
  <c r="K25" i="112"/>
  <c r="J25" i="112"/>
  <c r="L252" i="113"/>
  <c r="K252" i="113"/>
  <c r="J252" i="113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J247" i="113"/>
  <c r="K247" i="113"/>
  <c r="L246" i="113"/>
  <c r="K246" i="113"/>
  <c r="J246" i="113"/>
  <c r="L245" i="113"/>
  <c r="J245" i="113"/>
  <c r="K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J231" i="113"/>
  <c r="K231" i="113"/>
  <c r="L230" i="113"/>
  <c r="K230" i="113"/>
  <c r="J230" i="113"/>
  <c r="L229" i="113"/>
  <c r="J229" i="113"/>
  <c r="K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J213" i="113"/>
  <c r="K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J197" i="113"/>
  <c r="K197" i="113"/>
  <c r="L196" i="113"/>
  <c r="K196" i="113"/>
  <c r="J196" i="113"/>
  <c r="L195" i="113"/>
  <c r="K195" i="113"/>
  <c r="J195" i="113"/>
  <c r="L194" i="113"/>
  <c r="K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J181" i="113"/>
  <c r="K181" i="113"/>
  <c r="L180" i="113"/>
  <c r="K180" i="113"/>
  <c r="J180" i="113"/>
  <c r="L179" i="113"/>
  <c r="K179" i="113"/>
  <c r="J179" i="113"/>
  <c r="L178" i="113"/>
  <c r="K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J165" i="113"/>
  <c r="K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J149" i="113"/>
  <c r="K149" i="113"/>
  <c r="L148" i="113"/>
  <c r="K148" i="113"/>
  <c r="J148" i="113"/>
  <c r="L147" i="113"/>
  <c r="K147" i="113"/>
  <c r="J147" i="113"/>
  <c r="L146" i="113"/>
  <c r="K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L81" i="113"/>
  <c r="K81" i="113"/>
  <c r="J81" i="113"/>
  <c r="L80" i="113"/>
  <c r="K80" i="113"/>
  <c r="J80" i="113"/>
  <c r="L79" i="113"/>
  <c r="J79" i="113"/>
  <c r="K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L53" i="113"/>
  <c r="K53" i="113"/>
  <c r="J53" i="113"/>
  <c r="L52" i="113"/>
  <c r="K52" i="113"/>
  <c r="J52" i="113"/>
  <c r="L51" i="113"/>
  <c r="K51" i="113"/>
  <c r="J51" i="113"/>
  <c r="L50" i="113"/>
  <c r="J50" i="113"/>
  <c r="K50" i="113"/>
  <c r="L49" i="113"/>
  <c r="K49" i="113"/>
  <c r="J49" i="113"/>
  <c r="L48" i="113"/>
  <c r="K48" i="113"/>
  <c r="J48" i="113"/>
  <c r="L47" i="113"/>
  <c r="K47" i="113"/>
  <c r="J47" i="113"/>
  <c r="L46" i="113"/>
  <c r="K46" i="113"/>
  <c r="J46" i="113"/>
  <c r="L45" i="113"/>
  <c r="K45" i="113"/>
  <c r="J45" i="113"/>
  <c r="L44" i="113"/>
  <c r="K44" i="113"/>
  <c r="J44" i="113"/>
  <c r="L43" i="113"/>
  <c r="K43" i="113"/>
  <c r="J43" i="113"/>
  <c r="L42" i="113"/>
  <c r="K42" i="113"/>
  <c r="J42" i="113"/>
  <c r="L41" i="113"/>
  <c r="K41" i="113"/>
  <c r="J41" i="113"/>
  <c r="L40" i="113"/>
  <c r="K40" i="113"/>
  <c r="J40" i="113"/>
  <c r="L39" i="113"/>
  <c r="K39" i="113"/>
  <c r="J39" i="113"/>
  <c r="L38" i="113"/>
  <c r="K38" i="113"/>
  <c r="J38" i="113" s="1"/>
  <c r="L37" i="113"/>
  <c r="K37" i="113"/>
  <c r="J37" i="113" s="1"/>
  <c r="L36" i="113"/>
  <c r="K36" i="113"/>
  <c r="J36" i="113"/>
  <c r="L35" i="113"/>
  <c r="K35" i="113"/>
  <c r="J35" i="113" s="1"/>
  <c r="L34" i="113"/>
  <c r="K34" i="113"/>
  <c r="J34" i="113"/>
  <c r="L33" i="113"/>
  <c r="K33" i="113"/>
  <c r="J33" i="113" s="1"/>
  <c r="L32" i="113"/>
  <c r="K32" i="113"/>
  <c r="J32" i="113"/>
  <c r="L31" i="113"/>
  <c r="K31" i="113"/>
  <c r="J31" i="113" s="1"/>
  <c r="L30" i="113"/>
  <c r="K30" i="113"/>
  <c r="J30" i="113"/>
  <c r="L29" i="113"/>
  <c r="K29" i="113"/>
  <c r="L28" i="113"/>
  <c r="K28" i="113"/>
  <c r="J28" i="113"/>
  <c r="L27" i="113"/>
  <c r="K27" i="113"/>
  <c r="J27" i="113" s="1"/>
  <c r="L26" i="113"/>
  <c r="K26" i="113"/>
  <c r="J26" i="113"/>
  <c r="L25" i="113"/>
  <c r="K25" i="113"/>
  <c r="K18" i="113" s="1"/>
  <c r="O11" i="113" s="1"/>
  <c r="J25" i="113"/>
  <c r="L252" i="114"/>
  <c r="K252" i="114"/>
  <c r="J252" i="114"/>
  <c r="L251" i="114"/>
  <c r="J251" i="114"/>
  <c r="K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J239" i="114"/>
  <c r="K239" i="114"/>
  <c r="L238" i="114"/>
  <c r="K238" i="114"/>
  <c r="J238" i="114"/>
  <c r="L237" i="114"/>
  <c r="K237" i="114"/>
  <c r="J237" i="114"/>
  <c r="L236" i="114"/>
  <c r="K236" i="114"/>
  <c r="J236" i="114"/>
  <c r="L235" i="114"/>
  <c r="J235" i="114"/>
  <c r="K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L224" i="114"/>
  <c r="K224" i="114"/>
  <c r="J224" i="114"/>
  <c r="L223" i="114"/>
  <c r="J223" i="114"/>
  <c r="K223" i="114"/>
  <c r="L222" i="114"/>
  <c r="K222" i="114"/>
  <c r="J222" i="114"/>
  <c r="L221" i="114"/>
  <c r="K221" i="114"/>
  <c r="J221" i="114"/>
  <c r="L220" i="114"/>
  <c r="K220" i="114"/>
  <c r="J220" i="114"/>
  <c r="L219" i="114"/>
  <c r="J219" i="114"/>
  <c r="K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L208" i="114"/>
  <c r="K208" i="114"/>
  <c r="J208" i="114"/>
  <c r="L207" i="114"/>
  <c r="J207" i="114"/>
  <c r="K207" i="114"/>
  <c r="L206" i="114"/>
  <c r="J206" i="114"/>
  <c r="K206" i="114"/>
  <c r="L205" i="114"/>
  <c r="K205" i="114"/>
  <c r="J205" i="114"/>
  <c r="L204" i="114"/>
  <c r="K204" i="114"/>
  <c r="J204" i="114"/>
  <c r="L203" i="114"/>
  <c r="J203" i="114"/>
  <c r="K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J187" i="114"/>
  <c r="K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J171" i="114"/>
  <c r="K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J155" i="114"/>
  <c r="K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J139" i="114"/>
  <c r="K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J118" i="114"/>
  <c r="K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J102" i="114"/>
  <c r="K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J90" i="114"/>
  <c r="K90" i="114"/>
  <c r="L89" i="114"/>
  <c r="K89" i="114"/>
  <c r="J89" i="114"/>
  <c r="L88" i="114"/>
  <c r="K88" i="114"/>
  <c r="J88" i="114"/>
  <c r="L87" i="114"/>
  <c r="K87" i="114"/>
  <c r="J87" i="114"/>
  <c r="L86" i="114"/>
  <c r="J86" i="114"/>
  <c r="K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J78" i="114"/>
  <c r="K78" i="114"/>
  <c r="L77" i="114"/>
  <c r="J77" i="114"/>
  <c r="K77" i="114"/>
  <c r="L76" i="114"/>
  <c r="K76" i="114"/>
  <c r="J76" i="114"/>
  <c r="L75" i="114"/>
  <c r="K75" i="114"/>
  <c r="J75" i="114"/>
  <c r="L74" i="114"/>
  <c r="J74" i="114"/>
  <c r="K74" i="114"/>
  <c r="L73" i="114"/>
  <c r="K73" i="114"/>
  <c r="J73" i="114"/>
  <c r="L72" i="114"/>
  <c r="K72" i="114"/>
  <c r="J72" i="114"/>
  <c r="L71" i="114"/>
  <c r="K71" i="114"/>
  <c r="J71" i="114"/>
  <c r="L70" i="114"/>
  <c r="J70" i="114"/>
  <c r="K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L64" i="114"/>
  <c r="J64" i="114"/>
  <c r="K64" i="114"/>
  <c r="L63" i="114"/>
  <c r="K63" i="114"/>
  <c r="J63" i="114"/>
  <c r="L62" i="114"/>
  <c r="K62" i="114"/>
  <c r="J62" i="114"/>
  <c r="L61" i="114"/>
  <c r="J61" i="114"/>
  <c r="K61" i="114"/>
  <c r="L60" i="114"/>
  <c r="K60" i="114"/>
  <c r="J60" i="114"/>
  <c r="L59" i="114"/>
  <c r="K59" i="114"/>
  <c r="J59" i="114"/>
  <c r="L58" i="114"/>
  <c r="J58" i="114"/>
  <c r="K58" i="114"/>
  <c r="L57" i="114"/>
  <c r="K57" i="114"/>
  <c r="J57" i="114"/>
  <c r="L56" i="114"/>
  <c r="K56" i="114"/>
  <c r="J56" i="114"/>
  <c r="L55" i="114"/>
  <c r="K55" i="114"/>
  <c r="J55" i="114"/>
  <c r="L54" i="114"/>
  <c r="J54" i="114"/>
  <c r="K54" i="114"/>
  <c r="L53" i="114"/>
  <c r="K53" i="114"/>
  <c r="J53" i="114"/>
  <c r="L52" i="114"/>
  <c r="K52" i="114"/>
  <c r="J52" i="114"/>
  <c r="L51" i="114"/>
  <c r="K51" i="114"/>
  <c r="J51" i="114"/>
  <c r="L50" i="114"/>
  <c r="K50" i="114"/>
  <c r="J50" i="114"/>
  <c r="L49" i="114"/>
  <c r="K49" i="114"/>
  <c r="J49" i="114"/>
  <c r="L48" i="114"/>
  <c r="K48" i="114"/>
  <c r="J48" i="114"/>
  <c r="L47" i="114"/>
  <c r="K47" i="114"/>
  <c r="J47" i="114"/>
  <c r="L46" i="114"/>
  <c r="K46" i="114"/>
  <c r="J46" i="114"/>
  <c r="L45" i="114"/>
  <c r="J45" i="114"/>
  <c r="K45" i="114"/>
  <c r="L44" i="114"/>
  <c r="K44" i="114"/>
  <c r="J44" i="114"/>
  <c r="L43" i="114"/>
  <c r="K43" i="114"/>
  <c r="J43" i="114"/>
  <c r="L42" i="114"/>
  <c r="K42" i="114"/>
  <c r="J42" i="114"/>
  <c r="L41" i="114"/>
  <c r="K41" i="114"/>
  <c r="J41" i="114" s="1"/>
  <c r="L40" i="114"/>
  <c r="K40" i="114"/>
  <c r="J40" i="114" s="1"/>
  <c r="L39" i="114"/>
  <c r="K39" i="114"/>
  <c r="J39" i="114"/>
  <c r="L38" i="114"/>
  <c r="K38" i="114"/>
  <c r="J38" i="114" s="1"/>
  <c r="L37" i="114"/>
  <c r="K37" i="114"/>
  <c r="J37" i="114"/>
  <c r="L36" i="114"/>
  <c r="K36" i="114"/>
  <c r="J36" i="114" s="1"/>
  <c r="L35" i="114"/>
  <c r="K35" i="114"/>
  <c r="J35" i="114"/>
  <c r="L34" i="114"/>
  <c r="K34" i="114"/>
  <c r="J34" i="114" s="1"/>
  <c r="L33" i="114"/>
  <c r="K33" i="114"/>
  <c r="J33" i="114" s="1"/>
  <c r="L32" i="114"/>
  <c r="K32" i="114"/>
  <c r="J32" i="114"/>
  <c r="L31" i="114"/>
  <c r="K31" i="114"/>
  <c r="J31" i="114" s="1"/>
  <c r="L30" i="114"/>
  <c r="K30" i="114"/>
  <c r="J30" i="114" s="1"/>
  <c r="L29" i="114"/>
  <c r="K29" i="114"/>
  <c r="J29" i="114" s="1"/>
  <c r="L28" i="114"/>
  <c r="K28" i="114"/>
  <c r="J28" i="114"/>
  <c r="L27" i="114"/>
  <c r="K27" i="114"/>
  <c r="J27" i="114"/>
  <c r="L26" i="114"/>
  <c r="K26" i="114"/>
  <c r="J26" i="114"/>
  <c r="L25" i="114"/>
  <c r="K25" i="114"/>
  <c r="J25" i="114" s="1"/>
  <c r="L252" i="115"/>
  <c r="J252" i="115" s="1"/>
  <c r="K252" i="115"/>
  <c r="L251" i="115"/>
  <c r="K251" i="115"/>
  <c r="J251" i="115"/>
  <c r="L250" i="115"/>
  <c r="J250" i="115"/>
  <c r="K250" i="115"/>
  <c r="L249" i="115"/>
  <c r="K249" i="115"/>
  <c r="J249" i="115" s="1"/>
  <c r="L248" i="115"/>
  <c r="K248" i="115"/>
  <c r="J248" i="115"/>
  <c r="L247" i="115"/>
  <c r="K247" i="115"/>
  <c r="J247" i="115" s="1"/>
  <c r="L246" i="115"/>
  <c r="K246" i="115"/>
  <c r="J246" i="115"/>
  <c r="L245" i="115"/>
  <c r="K245" i="115"/>
  <c r="J245" i="115"/>
  <c r="L244" i="115"/>
  <c r="K244" i="115"/>
  <c r="J244" i="115" s="1"/>
  <c r="L243" i="115"/>
  <c r="K243" i="115"/>
  <c r="J243" i="115" s="1"/>
  <c r="L242" i="115"/>
  <c r="K242" i="115"/>
  <c r="J242" i="115"/>
  <c r="L241" i="115"/>
  <c r="K241" i="115"/>
  <c r="J241" i="115"/>
  <c r="L240" i="115"/>
  <c r="K240" i="115"/>
  <c r="J240" i="115"/>
  <c r="L239" i="115"/>
  <c r="J239" i="115" s="1"/>
  <c r="K239" i="115"/>
  <c r="L238" i="115"/>
  <c r="K238" i="115"/>
  <c r="J238" i="115" s="1"/>
  <c r="L237" i="115"/>
  <c r="K237" i="115"/>
  <c r="J237" i="115"/>
  <c r="L236" i="115"/>
  <c r="J236" i="115" s="1"/>
  <c r="K236" i="115"/>
  <c r="L235" i="115"/>
  <c r="K235" i="115"/>
  <c r="J235" i="115"/>
  <c r="L234" i="115"/>
  <c r="J234" i="115"/>
  <c r="K234" i="115"/>
  <c r="L233" i="115"/>
  <c r="K233" i="115"/>
  <c r="J233" i="115"/>
  <c r="L232" i="115"/>
  <c r="K232" i="115"/>
  <c r="J232" i="115"/>
  <c r="L231" i="115"/>
  <c r="K231" i="115"/>
  <c r="J231" i="115" s="1"/>
  <c r="L230" i="115"/>
  <c r="K230" i="115"/>
  <c r="J230" i="115"/>
  <c r="L229" i="115"/>
  <c r="K229" i="115"/>
  <c r="J229" i="115" s="1"/>
  <c r="L228" i="115"/>
  <c r="J228" i="115" s="1"/>
  <c r="K228" i="115"/>
  <c r="L227" i="115"/>
  <c r="K227" i="115"/>
  <c r="J227" i="115" s="1"/>
  <c r="L226" i="115"/>
  <c r="K226" i="115"/>
  <c r="J226" i="115"/>
  <c r="L225" i="115"/>
  <c r="J225" i="115" s="1"/>
  <c r="K225" i="115"/>
  <c r="L224" i="115"/>
  <c r="K224" i="115"/>
  <c r="J224" i="115"/>
  <c r="L223" i="115"/>
  <c r="K223" i="115"/>
  <c r="J223" i="115" s="1"/>
  <c r="L222" i="115"/>
  <c r="K222" i="115"/>
  <c r="J222" i="115" s="1"/>
  <c r="L221" i="115"/>
  <c r="K221" i="115"/>
  <c r="J221" i="115"/>
  <c r="L220" i="115"/>
  <c r="K220" i="115"/>
  <c r="J220" i="115" s="1"/>
  <c r="L219" i="115"/>
  <c r="K219" i="115"/>
  <c r="J219" i="115"/>
  <c r="L218" i="115"/>
  <c r="K218" i="115"/>
  <c r="J218" i="115" s="1"/>
  <c r="L217" i="115"/>
  <c r="K217" i="115"/>
  <c r="J217" i="115" s="1"/>
  <c r="L216" i="115"/>
  <c r="K216" i="115"/>
  <c r="J216" i="115"/>
  <c r="L215" i="115"/>
  <c r="K215" i="115"/>
  <c r="J215" i="115" s="1"/>
  <c r="L214" i="115"/>
  <c r="J214" i="115" s="1"/>
  <c r="K214" i="115"/>
  <c r="L213" i="115"/>
  <c r="K213" i="115"/>
  <c r="L212" i="115"/>
  <c r="K212" i="115"/>
  <c r="J212" i="115"/>
  <c r="L211" i="115"/>
  <c r="K211" i="115"/>
  <c r="J211" i="115" s="1"/>
  <c r="L210" i="115"/>
  <c r="K210" i="115"/>
  <c r="J210" i="115" s="1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 s="1"/>
  <c r="L205" i="115"/>
  <c r="K205" i="115"/>
  <c r="J205" i="115"/>
  <c r="L204" i="115"/>
  <c r="K204" i="115"/>
  <c r="J204" i="115"/>
  <c r="L203" i="115"/>
  <c r="J203" i="115" s="1"/>
  <c r="K203" i="115"/>
  <c r="L202" i="115"/>
  <c r="K202" i="115"/>
  <c r="L201" i="115"/>
  <c r="K201" i="115"/>
  <c r="J201" i="115"/>
  <c r="L200" i="115"/>
  <c r="K200" i="115"/>
  <c r="J200" i="115"/>
  <c r="L199" i="115"/>
  <c r="J199" i="115"/>
  <c r="K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 s="1"/>
  <c r="L194" i="115"/>
  <c r="J194" i="115" s="1"/>
  <c r="K194" i="115"/>
  <c r="L193" i="115"/>
  <c r="K193" i="115"/>
  <c r="J193" i="115"/>
  <c r="L192" i="115"/>
  <c r="J192" i="115" s="1"/>
  <c r="K192" i="115"/>
  <c r="L191" i="115"/>
  <c r="K191" i="115"/>
  <c r="J191" i="115"/>
  <c r="L190" i="115"/>
  <c r="K190" i="115"/>
  <c r="J190" i="115" s="1"/>
  <c r="L189" i="115"/>
  <c r="K189" i="115"/>
  <c r="J189" i="115" s="1"/>
  <c r="L188" i="115"/>
  <c r="K188" i="115"/>
  <c r="J188" i="115"/>
  <c r="L187" i="115"/>
  <c r="K187" i="115"/>
  <c r="J187" i="115" s="1"/>
  <c r="L186" i="115"/>
  <c r="K186" i="115"/>
  <c r="J186" i="115" s="1"/>
  <c r="L185" i="115"/>
  <c r="K185" i="115"/>
  <c r="J185" i="115"/>
  <c r="L184" i="115"/>
  <c r="K184" i="115"/>
  <c r="J184" i="115" s="1"/>
  <c r="L183" i="115"/>
  <c r="K183" i="115"/>
  <c r="J183" i="115" s="1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 s="1"/>
  <c r="L178" i="115"/>
  <c r="J178" i="115" s="1"/>
  <c r="K178" i="115"/>
  <c r="L177" i="115"/>
  <c r="K177" i="115"/>
  <c r="J177" i="115" s="1"/>
  <c r="L176" i="115"/>
  <c r="J176" i="115" s="1"/>
  <c r="K176" i="115"/>
  <c r="L175" i="115"/>
  <c r="K175" i="115"/>
  <c r="J175" i="115"/>
  <c r="L174" i="115"/>
  <c r="K174" i="115"/>
  <c r="J174" i="115" s="1"/>
  <c r="L173" i="115"/>
  <c r="K173" i="115"/>
  <c r="J173" i="115" s="1"/>
  <c r="L172" i="115"/>
  <c r="K172" i="115"/>
  <c r="J172" i="115"/>
  <c r="L171" i="115"/>
  <c r="K171" i="115"/>
  <c r="J171" i="115" s="1"/>
  <c r="L170" i="115"/>
  <c r="K170" i="115"/>
  <c r="J170" i="115" s="1"/>
  <c r="L169" i="115"/>
  <c r="K169" i="115"/>
  <c r="J169" i="115"/>
  <c r="L168" i="115"/>
  <c r="K168" i="115"/>
  <c r="J168" i="115" s="1"/>
  <c r="L167" i="115"/>
  <c r="K167" i="115"/>
  <c r="J167" i="115" s="1"/>
  <c r="L166" i="115"/>
  <c r="K166" i="115"/>
  <c r="J166" i="115"/>
  <c r="L165" i="115"/>
  <c r="K165" i="115"/>
  <c r="L164" i="115"/>
  <c r="K164" i="115"/>
  <c r="J164" i="115" s="1"/>
  <c r="L163" i="115"/>
  <c r="K163" i="115"/>
  <c r="J163" i="115" s="1"/>
  <c r="L162" i="115"/>
  <c r="K162" i="115"/>
  <c r="J162" i="115" s="1"/>
  <c r="L161" i="115"/>
  <c r="K161" i="115"/>
  <c r="J161" i="115" s="1"/>
  <c r="L160" i="115"/>
  <c r="K160" i="115"/>
  <c r="J160" i="115" s="1"/>
  <c r="L159" i="115"/>
  <c r="K159" i="115"/>
  <c r="J159" i="115"/>
  <c r="L158" i="115"/>
  <c r="K158" i="115"/>
  <c r="J158" i="115"/>
  <c r="L157" i="115"/>
  <c r="K157" i="115"/>
  <c r="J157" i="115" s="1"/>
  <c r="L156" i="115"/>
  <c r="K156" i="115"/>
  <c r="J156" i="115" s="1"/>
  <c r="L155" i="115"/>
  <c r="K155" i="115"/>
  <c r="J155" i="115"/>
  <c r="L154" i="115"/>
  <c r="K154" i="115"/>
  <c r="J154" i="115" s="1"/>
  <c r="L153" i="115"/>
  <c r="K153" i="115"/>
  <c r="J153" i="115"/>
  <c r="L152" i="115"/>
  <c r="K152" i="115"/>
  <c r="J152" i="115" s="1"/>
  <c r="L151" i="115"/>
  <c r="K151" i="115"/>
  <c r="J151" i="115" s="1"/>
  <c r="L150" i="115"/>
  <c r="K150" i="115"/>
  <c r="J150" i="115"/>
  <c r="L149" i="115"/>
  <c r="J149" i="115" s="1"/>
  <c r="K149" i="115"/>
  <c r="L148" i="115"/>
  <c r="K148" i="115"/>
  <c r="J148" i="115"/>
  <c r="L147" i="115"/>
  <c r="K147" i="115"/>
  <c r="J147" i="115" s="1"/>
  <c r="L146" i="115"/>
  <c r="K146" i="115"/>
  <c r="J146" i="115" s="1"/>
  <c r="L145" i="115"/>
  <c r="K145" i="115"/>
  <c r="J145" i="115" s="1"/>
  <c r="L144" i="115"/>
  <c r="K144" i="115"/>
  <c r="J144" i="115" s="1"/>
  <c r="L143" i="115"/>
  <c r="K143" i="115"/>
  <c r="J143" i="115"/>
  <c r="L142" i="115"/>
  <c r="K142" i="115"/>
  <c r="J142" i="115"/>
  <c r="L141" i="115"/>
  <c r="K141" i="115"/>
  <c r="J141" i="115" s="1"/>
  <c r="L140" i="115"/>
  <c r="K140" i="115"/>
  <c r="J140" i="115" s="1"/>
  <c r="L139" i="115"/>
  <c r="K139" i="115"/>
  <c r="J139" i="115"/>
  <c r="L138" i="115"/>
  <c r="K138" i="115"/>
  <c r="J138" i="115" s="1"/>
  <c r="L137" i="115"/>
  <c r="K137" i="115"/>
  <c r="J137" i="115"/>
  <c r="L136" i="115"/>
  <c r="K136" i="115"/>
  <c r="J136" i="115" s="1"/>
  <c r="L135" i="115"/>
  <c r="K135" i="115"/>
  <c r="J135" i="115" s="1"/>
  <c r="L134" i="115"/>
  <c r="K134" i="115"/>
  <c r="J134" i="115"/>
  <c r="L133" i="115"/>
  <c r="K133" i="115"/>
  <c r="J133" i="115" s="1"/>
  <c r="L132" i="115"/>
  <c r="K132" i="115"/>
  <c r="J132" i="115"/>
  <c r="L131" i="115"/>
  <c r="K131" i="115"/>
  <c r="J131" i="115"/>
  <c r="L130" i="115"/>
  <c r="K130" i="115"/>
  <c r="J130" i="115" s="1"/>
  <c r="L129" i="115"/>
  <c r="K129" i="115"/>
  <c r="J129" i="115" s="1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 s="1"/>
  <c r="L124" i="115"/>
  <c r="K124" i="115"/>
  <c r="J124" i="115" s="1"/>
  <c r="L123" i="115"/>
  <c r="K123" i="115"/>
  <c r="J123" i="115"/>
  <c r="L122" i="115"/>
  <c r="K122" i="115"/>
  <c r="J122" i="115" s="1"/>
  <c r="L121" i="115"/>
  <c r="K121" i="115"/>
  <c r="J121" i="115"/>
  <c r="L120" i="115"/>
  <c r="K120" i="115"/>
  <c r="J120" i="115" s="1"/>
  <c r="L119" i="115"/>
  <c r="K119" i="115"/>
  <c r="J119" i="115" s="1"/>
  <c r="L118" i="115"/>
  <c r="K118" i="115"/>
  <c r="J118" i="115"/>
  <c r="L117" i="115"/>
  <c r="K117" i="115"/>
  <c r="J117" i="115" s="1"/>
  <c r="L116" i="115"/>
  <c r="K116" i="115"/>
  <c r="J116" i="115"/>
  <c r="L115" i="115"/>
  <c r="K115" i="115"/>
  <c r="J115" i="115"/>
  <c r="L114" i="115"/>
  <c r="K114" i="115"/>
  <c r="J114" i="115" s="1"/>
  <c r="L113" i="115"/>
  <c r="K113" i="115"/>
  <c r="J113" i="115" s="1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 s="1"/>
  <c r="L108" i="115"/>
  <c r="K108" i="115"/>
  <c r="J108" i="115"/>
  <c r="L107" i="115"/>
  <c r="K107" i="115"/>
  <c r="J107" i="115"/>
  <c r="L106" i="115"/>
  <c r="K106" i="115"/>
  <c r="J106" i="115" s="1"/>
  <c r="L105" i="115"/>
  <c r="K105" i="115"/>
  <c r="J105" i="115"/>
  <c r="L104" i="115"/>
  <c r="K104" i="115"/>
  <c r="J104" i="115" s="1"/>
  <c r="L103" i="115"/>
  <c r="K103" i="115"/>
  <c r="J103" i="115" s="1"/>
  <c r="L102" i="115"/>
  <c r="K102" i="115"/>
  <c r="J102" i="115"/>
  <c r="L101" i="115"/>
  <c r="K101" i="115"/>
  <c r="J101" i="115" s="1"/>
  <c r="L100" i="115"/>
  <c r="K100" i="115"/>
  <c r="J100" i="115"/>
  <c r="L99" i="115"/>
  <c r="K99" i="115"/>
  <c r="J99" i="115"/>
  <c r="L98" i="115"/>
  <c r="K98" i="115"/>
  <c r="J98" i="115" s="1"/>
  <c r="L97" i="115"/>
  <c r="K97" i="115"/>
  <c r="J97" i="115" s="1"/>
  <c r="L96" i="115"/>
  <c r="K96" i="115"/>
  <c r="J96" i="115"/>
  <c r="L95" i="115"/>
  <c r="K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 s="1"/>
  <c r="L90" i="115"/>
  <c r="K90" i="115"/>
  <c r="J90" i="115"/>
  <c r="L89" i="115"/>
  <c r="K89" i="115"/>
  <c r="J89" i="115" s="1"/>
  <c r="L88" i="115"/>
  <c r="K88" i="115"/>
  <c r="J88" i="115"/>
  <c r="L87" i="115"/>
  <c r="K87" i="115"/>
  <c r="J87" i="115" s="1"/>
  <c r="L86" i="115"/>
  <c r="K86" i="115"/>
  <c r="J86" i="115" s="1"/>
  <c r="L85" i="115"/>
  <c r="K85" i="115"/>
  <c r="J85" i="115"/>
  <c r="L84" i="115"/>
  <c r="K84" i="115"/>
  <c r="L83" i="115"/>
  <c r="K83" i="115"/>
  <c r="J83" i="115"/>
  <c r="L82" i="115"/>
  <c r="K82" i="115"/>
  <c r="J82" i="115"/>
  <c r="L81" i="115"/>
  <c r="K81" i="115"/>
  <c r="J81" i="115" s="1"/>
  <c r="L80" i="115"/>
  <c r="K80" i="115"/>
  <c r="J80" i="115" s="1"/>
  <c r="L79" i="115"/>
  <c r="K79" i="115"/>
  <c r="L78" i="115"/>
  <c r="J78" i="115" s="1"/>
  <c r="K78" i="115"/>
  <c r="L77" i="115"/>
  <c r="K77" i="115"/>
  <c r="J77" i="115"/>
  <c r="L76" i="115"/>
  <c r="K76" i="115"/>
  <c r="J76" i="115" s="1"/>
  <c r="L75" i="115"/>
  <c r="K75" i="115"/>
  <c r="J75" i="115" s="1"/>
  <c r="L74" i="115"/>
  <c r="K74" i="115"/>
  <c r="J74" i="115"/>
  <c r="L73" i="115"/>
  <c r="J73" i="115"/>
  <c r="K73" i="115"/>
  <c r="L72" i="115"/>
  <c r="K72" i="115"/>
  <c r="J72" i="115"/>
  <c r="L71" i="115"/>
  <c r="K71" i="115"/>
  <c r="J71" i="115"/>
  <c r="L70" i="115"/>
  <c r="K70" i="115"/>
  <c r="J70" i="115" s="1"/>
  <c r="L69" i="115"/>
  <c r="K69" i="115"/>
  <c r="J69" i="115" s="1"/>
  <c r="L68" i="115"/>
  <c r="K68" i="115"/>
  <c r="J68" i="115" s="1"/>
  <c r="L67" i="115"/>
  <c r="J67" i="115" s="1"/>
  <c r="K67" i="115"/>
  <c r="L66" i="115"/>
  <c r="K66" i="115"/>
  <c r="J66" i="115"/>
  <c r="L65" i="115"/>
  <c r="K65" i="115"/>
  <c r="J65" i="115" s="1"/>
  <c r="L64" i="115"/>
  <c r="K64" i="115"/>
  <c r="J64" i="115" s="1"/>
  <c r="L63" i="115"/>
  <c r="K63" i="115"/>
  <c r="J63" i="115"/>
  <c r="L62" i="115"/>
  <c r="K62" i="115"/>
  <c r="J62" i="115" s="1"/>
  <c r="L61" i="115"/>
  <c r="K61" i="115"/>
  <c r="J61" i="115"/>
  <c r="L60" i="115"/>
  <c r="K60" i="115"/>
  <c r="J60" i="115"/>
  <c r="L59" i="115"/>
  <c r="K59" i="115"/>
  <c r="J59" i="115" s="1"/>
  <c r="L58" i="115"/>
  <c r="K58" i="115"/>
  <c r="J58" i="115"/>
  <c r="L57" i="115"/>
  <c r="K57" i="115"/>
  <c r="J57" i="115" s="1"/>
  <c r="L56" i="115"/>
  <c r="K56" i="115"/>
  <c r="J56" i="115"/>
  <c r="L55" i="115"/>
  <c r="K55" i="115"/>
  <c r="J55" i="115"/>
  <c r="L54" i="115"/>
  <c r="J54" i="115" s="1"/>
  <c r="K54" i="115"/>
  <c r="L53" i="115"/>
  <c r="K53" i="115"/>
  <c r="J53" i="115" s="1"/>
  <c r="L52" i="115"/>
  <c r="K52" i="115"/>
  <c r="J52" i="115"/>
  <c r="L51" i="115"/>
  <c r="J51" i="115" s="1"/>
  <c r="K51" i="115"/>
  <c r="L50" i="115"/>
  <c r="K50" i="115"/>
  <c r="J50" i="115"/>
  <c r="L49" i="115"/>
  <c r="K49" i="115"/>
  <c r="J49" i="115" s="1"/>
  <c r="L48" i="115"/>
  <c r="K48" i="115"/>
  <c r="J48" i="115" s="1"/>
  <c r="L47" i="115"/>
  <c r="K47" i="115"/>
  <c r="J47" i="115"/>
  <c r="L46" i="115"/>
  <c r="K46" i="115"/>
  <c r="J46" i="115" s="1"/>
  <c r="L45" i="115"/>
  <c r="K45" i="115"/>
  <c r="J45" i="115"/>
  <c r="L44" i="115"/>
  <c r="K44" i="115"/>
  <c r="J44" i="115"/>
  <c r="L43" i="115"/>
  <c r="K43" i="115"/>
  <c r="J43" i="115" s="1"/>
  <c r="L42" i="115"/>
  <c r="K42" i="115"/>
  <c r="J42" i="115"/>
  <c r="L41" i="115"/>
  <c r="K41" i="115"/>
  <c r="J41" i="115" s="1"/>
  <c r="L40" i="115"/>
  <c r="K40" i="115"/>
  <c r="L39" i="115"/>
  <c r="K39" i="115"/>
  <c r="J39" i="115"/>
  <c r="L38" i="115"/>
  <c r="K38" i="115"/>
  <c r="J38" i="115" s="1"/>
  <c r="L37" i="115"/>
  <c r="K37" i="115"/>
  <c r="L36" i="115"/>
  <c r="K36" i="115"/>
  <c r="J36" i="115" s="1"/>
  <c r="L35" i="115"/>
  <c r="K35" i="115"/>
  <c r="J35" i="115"/>
  <c r="L34" i="115"/>
  <c r="K34" i="115"/>
  <c r="J34" i="115" s="1"/>
  <c r="L33" i="115"/>
  <c r="K33" i="115"/>
  <c r="L32" i="115"/>
  <c r="K32" i="115"/>
  <c r="J32" i="115"/>
  <c r="L31" i="115"/>
  <c r="K31" i="115"/>
  <c r="J31" i="115" s="1"/>
  <c r="L30" i="115"/>
  <c r="K30" i="115"/>
  <c r="J30" i="115" s="1"/>
  <c r="L29" i="115"/>
  <c r="K29" i="115"/>
  <c r="J29" i="115" s="1"/>
  <c r="L28" i="115"/>
  <c r="K28" i="115"/>
  <c r="J28" i="115"/>
  <c r="L27" i="115"/>
  <c r="K27" i="115"/>
  <c r="L26" i="115"/>
  <c r="K26" i="115"/>
  <c r="J26" i="115"/>
  <c r="L25" i="115"/>
  <c r="L18" i="115" s="1"/>
  <c r="K25" i="115"/>
  <c r="L251" i="116"/>
  <c r="K251" i="116"/>
  <c r="J251" i="116"/>
  <c r="L250" i="116"/>
  <c r="K250" i="116"/>
  <c r="J250" i="116"/>
  <c r="L249" i="116"/>
  <c r="K249" i="116"/>
  <c r="J249" i="116" s="1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J242" i="116" s="1"/>
  <c r="K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 s="1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 s="1"/>
  <c r="L226" i="116"/>
  <c r="K226" i="116"/>
  <c r="J226" i="116" s="1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 s="1"/>
  <c r="L221" i="116"/>
  <c r="K221" i="116"/>
  <c r="J221" i="116"/>
  <c r="L220" i="116"/>
  <c r="K220" i="116"/>
  <c r="J220" i="116" s="1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 s="1"/>
  <c r="L215" i="116"/>
  <c r="K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 s="1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 s="1"/>
  <c r="L199" i="116"/>
  <c r="K199" i="116"/>
  <c r="J199" i="116" s="1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 s="1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 s="1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 s="1"/>
  <c r="L183" i="116"/>
  <c r="K183" i="116"/>
  <c r="J183" i="116" s="1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 s="1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 s="1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J168" i="116" s="1"/>
  <c r="K168" i="116"/>
  <c r="L167" i="116"/>
  <c r="K167" i="116"/>
  <c r="J167" i="116" s="1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 s="1"/>
  <c r="L162" i="116"/>
  <c r="K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 s="1"/>
  <c r="L156" i="116"/>
  <c r="K156" i="116"/>
  <c r="J156" i="116" s="1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 s="1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 s="1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J141" i="116" s="1"/>
  <c r="K141" i="116"/>
  <c r="L140" i="116"/>
  <c r="K140" i="116"/>
  <c r="J140" i="116" s="1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 s="1"/>
  <c r="L135" i="116"/>
  <c r="K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J130" i="116" s="1"/>
  <c r="K130" i="116"/>
  <c r="L129" i="116"/>
  <c r="K129" i="116"/>
  <c r="J129" i="116" s="1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 s="1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L118" i="116"/>
  <c r="K118" i="116"/>
  <c r="J118" i="116" s="1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 s="1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 s="1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J103" i="116" s="1"/>
  <c r="K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 s="1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 s="1"/>
  <c r="L91" i="116"/>
  <c r="K91" i="116"/>
  <c r="J91" i="116" s="1"/>
  <c r="L90" i="116"/>
  <c r="K90" i="116"/>
  <c r="J90" i="116"/>
  <c r="L89" i="116"/>
  <c r="K89" i="116"/>
  <c r="J89" i="116"/>
  <c r="L88" i="116"/>
  <c r="K88" i="116"/>
  <c r="J88" i="116"/>
  <c r="L87" i="116"/>
  <c r="K87" i="116"/>
  <c r="J87" i="116" s="1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 s="1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 s="1"/>
  <c r="L75" i="116"/>
  <c r="K75" i="116"/>
  <c r="J75" i="116" s="1"/>
  <c r="L74" i="116"/>
  <c r="K74" i="116"/>
  <c r="J74" i="116"/>
  <c r="L73" i="116"/>
  <c r="K73" i="116"/>
  <c r="J73" i="116"/>
  <c r="L72" i="116"/>
  <c r="K72" i="116"/>
  <c r="J72" i="116"/>
  <c r="L71" i="116"/>
  <c r="K71" i="116"/>
  <c r="J71" i="116" s="1"/>
  <c r="L70" i="116"/>
  <c r="J70" i="116" s="1"/>
  <c r="K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 s="1"/>
  <c r="L65" i="116"/>
  <c r="K65" i="116"/>
  <c r="J65" i="116" s="1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 s="1"/>
  <c r="L58" i="116"/>
  <c r="K58" i="116"/>
  <c r="J58" i="116"/>
  <c r="L57" i="116"/>
  <c r="K57" i="116"/>
  <c r="J57" i="116"/>
  <c r="L56" i="116"/>
  <c r="K56" i="116"/>
  <c r="J56" i="116"/>
  <c r="L55" i="116"/>
  <c r="K55" i="116"/>
  <c r="J55" i="116" s="1"/>
  <c r="L54" i="116"/>
  <c r="K54" i="116"/>
  <c r="J54" i="116" s="1"/>
  <c r="L53" i="116"/>
  <c r="K53" i="116"/>
  <c r="J53" i="116"/>
  <c r="L52" i="116"/>
  <c r="K52" i="116"/>
  <c r="J52" i="116"/>
  <c r="L51" i="116"/>
  <c r="K51" i="116"/>
  <c r="J51" i="116"/>
  <c r="L50" i="116"/>
  <c r="K50" i="116"/>
  <c r="J50" i="116" s="1"/>
  <c r="L49" i="116"/>
  <c r="K49" i="116"/>
  <c r="J49" i="116"/>
  <c r="L48" i="116"/>
  <c r="J48" i="116" s="1"/>
  <c r="K48" i="116"/>
  <c r="L47" i="116"/>
  <c r="K47" i="116"/>
  <c r="J47" i="116" s="1"/>
  <c r="L46" i="116"/>
  <c r="K46" i="116"/>
  <c r="J46" i="116"/>
  <c r="L45" i="116"/>
  <c r="K45" i="116"/>
  <c r="J45" i="116"/>
  <c r="L44" i="116"/>
  <c r="K44" i="116"/>
  <c r="J44" i="116"/>
  <c r="L43" i="116"/>
  <c r="K43" i="116"/>
  <c r="J43" i="116" s="1"/>
  <c r="L42" i="116"/>
  <c r="K42" i="116"/>
  <c r="J42" i="116" s="1"/>
  <c r="L41" i="116"/>
  <c r="K41" i="116"/>
  <c r="J41" i="116" s="1"/>
  <c r="L40" i="116"/>
  <c r="K40" i="116"/>
  <c r="J40" i="116"/>
  <c r="L39" i="116"/>
  <c r="K39" i="116"/>
  <c r="L38" i="116"/>
  <c r="K38" i="116"/>
  <c r="J38" i="116" s="1"/>
  <c r="L37" i="116"/>
  <c r="K37" i="116"/>
  <c r="J37" i="116"/>
  <c r="L36" i="116"/>
  <c r="K36" i="116"/>
  <c r="L35" i="116"/>
  <c r="K35" i="116"/>
  <c r="L34" i="116"/>
  <c r="K34" i="116"/>
  <c r="J34" i="116"/>
  <c r="L33" i="116"/>
  <c r="K33" i="116"/>
  <c r="J33" i="116" s="1"/>
  <c r="L32" i="116"/>
  <c r="K32" i="116"/>
  <c r="J32" i="116" s="1"/>
  <c r="L31" i="116"/>
  <c r="K31" i="116"/>
  <c r="J31" i="116" s="1"/>
  <c r="L30" i="116"/>
  <c r="K30" i="116"/>
  <c r="J30" i="116" s="1"/>
  <c r="L29" i="116"/>
  <c r="K29" i="116"/>
  <c r="J29" i="116" s="1"/>
  <c r="L28" i="116"/>
  <c r="K28" i="116"/>
  <c r="J28" i="116" s="1"/>
  <c r="L27" i="116"/>
  <c r="K27" i="116"/>
  <c r="J27" i="116"/>
  <c r="L26" i="116"/>
  <c r="L17" i="116" s="1"/>
  <c r="K26" i="116"/>
  <c r="J26" i="116"/>
  <c r="L25" i="116"/>
  <c r="K25" i="116"/>
  <c r="J25" i="116" s="1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L61" i="117"/>
  <c r="K61" i="117"/>
  <c r="J61" i="117"/>
  <c r="L60" i="117"/>
  <c r="K60" i="117"/>
  <c r="L59" i="117"/>
  <c r="K59" i="117"/>
  <c r="J59" i="117"/>
  <c r="L58" i="117"/>
  <c r="K58" i="117"/>
  <c r="J58" i="117"/>
  <c r="L57" i="117"/>
  <c r="K57" i="117"/>
  <c r="J57" i="117"/>
  <c r="L56" i="117"/>
  <c r="K56" i="117"/>
  <c r="J56" i="117"/>
  <c r="L55" i="117"/>
  <c r="K55" i="117"/>
  <c r="J55" i="117"/>
  <c r="L54" i="117"/>
  <c r="K54" i="117"/>
  <c r="J54" i="117"/>
  <c r="L53" i="117"/>
  <c r="K53" i="117"/>
  <c r="J53" i="117"/>
  <c r="L52" i="117"/>
  <c r="K52" i="117"/>
  <c r="J52" i="117"/>
  <c r="L51" i="117"/>
  <c r="K51" i="117"/>
  <c r="J51" i="117"/>
  <c r="L50" i="117"/>
  <c r="K50" i="117"/>
  <c r="J50" i="117"/>
  <c r="L49" i="117"/>
  <c r="K49" i="117"/>
  <c r="J49" i="117"/>
  <c r="L48" i="117"/>
  <c r="K48" i="117"/>
  <c r="J48" i="117"/>
  <c r="L47" i="117"/>
  <c r="K47" i="117"/>
  <c r="J47" i="117"/>
  <c r="L46" i="117"/>
  <c r="K46" i="117"/>
  <c r="J46" i="117"/>
  <c r="L45" i="117"/>
  <c r="K45" i="117"/>
  <c r="J45" i="117"/>
  <c r="L44" i="117"/>
  <c r="K44" i="117"/>
  <c r="J44" i="117"/>
  <c r="L43" i="117"/>
  <c r="K43" i="117"/>
  <c r="J43" i="117"/>
  <c r="L42" i="117"/>
  <c r="K42" i="117"/>
  <c r="J42" i="117"/>
  <c r="L41" i="117"/>
  <c r="K41" i="117"/>
  <c r="J41" i="117"/>
  <c r="L40" i="117"/>
  <c r="K40" i="117"/>
  <c r="J40" i="117" s="1"/>
  <c r="L39" i="117"/>
  <c r="K39" i="117"/>
  <c r="L38" i="117"/>
  <c r="K38" i="117"/>
  <c r="J38" i="117"/>
  <c r="L37" i="117"/>
  <c r="K37" i="117"/>
  <c r="J37" i="117" s="1"/>
  <c r="L36" i="117"/>
  <c r="K36" i="117"/>
  <c r="J36" i="117" s="1"/>
  <c r="L35" i="117"/>
  <c r="K35" i="117"/>
  <c r="J35" i="117"/>
  <c r="L34" i="117"/>
  <c r="K34" i="117"/>
  <c r="J34" i="117" s="1"/>
  <c r="L33" i="117"/>
  <c r="K33" i="117"/>
  <c r="J33" i="117"/>
  <c r="L32" i="117"/>
  <c r="K32" i="117"/>
  <c r="J32" i="117" s="1"/>
  <c r="L31" i="117"/>
  <c r="K31" i="117"/>
  <c r="J31" i="117" s="1"/>
  <c r="L30" i="117"/>
  <c r="K30" i="117"/>
  <c r="J30" i="117" s="1"/>
  <c r="L29" i="117"/>
  <c r="K29" i="117"/>
  <c r="J29" i="117" s="1"/>
  <c r="L28" i="117"/>
  <c r="K28" i="117"/>
  <c r="J28" i="117" s="1"/>
  <c r="L27" i="117"/>
  <c r="K27" i="117"/>
  <c r="J27" i="117"/>
  <c r="L26" i="117"/>
  <c r="K26" i="117"/>
  <c r="J26" i="117"/>
  <c r="L25" i="117"/>
  <c r="K25" i="117"/>
  <c r="J25" i="117" s="1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J245" i="118"/>
  <c r="K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J229" i="118"/>
  <c r="K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J213" i="118"/>
  <c r="K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J197" i="118"/>
  <c r="K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J181" i="118"/>
  <c r="K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J165" i="118"/>
  <c r="K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J150" i="118"/>
  <c r="K150" i="118"/>
  <c r="L149" i="118"/>
  <c r="J149" i="118"/>
  <c r="K149" i="118"/>
  <c r="L148" i="118"/>
  <c r="K148" i="118"/>
  <c r="J148" i="118"/>
  <c r="L147" i="118"/>
  <c r="K147" i="118"/>
  <c r="J147" i="118"/>
  <c r="L146" i="118"/>
  <c r="K146" i="118"/>
  <c r="J146" i="118"/>
  <c r="L145" i="118"/>
  <c r="J145" i="118"/>
  <c r="K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J133" i="118"/>
  <c r="K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J117" i="118"/>
  <c r="K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J101" i="118"/>
  <c r="K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J76" i="118"/>
  <c r="K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L63" i="118"/>
  <c r="K63" i="118"/>
  <c r="J63" i="118"/>
  <c r="L62" i="118"/>
  <c r="K62" i="118"/>
  <c r="J62" i="118"/>
  <c r="L61" i="118"/>
  <c r="K61" i="118"/>
  <c r="J61" i="118"/>
  <c r="L60" i="118"/>
  <c r="K60" i="118"/>
  <c r="J60" i="118"/>
  <c r="L59" i="118"/>
  <c r="K59" i="118"/>
  <c r="L58" i="118"/>
  <c r="K58" i="118"/>
  <c r="J58" i="118"/>
  <c r="L57" i="118"/>
  <c r="K57" i="118"/>
  <c r="J57" i="118"/>
  <c r="L56" i="118"/>
  <c r="K56" i="118"/>
  <c r="J56" i="118"/>
  <c r="L55" i="118"/>
  <c r="K55" i="118"/>
  <c r="J55" i="118"/>
  <c r="L54" i="118"/>
  <c r="K54" i="118"/>
  <c r="J54" i="118"/>
  <c r="L53" i="118"/>
  <c r="K53" i="118"/>
  <c r="J53" i="118"/>
  <c r="L52" i="118"/>
  <c r="K52" i="118"/>
  <c r="J52" i="118"/>
  <c r="L51" i="118"/>
  <c r="K51" i="118"/>
  <c r="J51" i="118"/>
  <c r="L50" i="118"/>
  <c r="K50" i="118"/>
  <c r="J50" i="118"/>
  <c r="L49" i="118"/>
  <c r="K49" i="118"/>
  <c r="J49" i="118"/>
  <c r="L48" i="118"/>
  <c r="K48" i="118"/>
  <c r="L47" i="118"/>
  <c r="K47" i="118"/>
  <c r="J47" i="118"/>
  <c r="L46" i="118"/>
  <c r="K46" i="118"/>
  <c r="J46" i="118"/>
  <c r="L45" i="118"/>
  <c r="K45" i="118"/>
  <c r="J45" i="118"/>
  <c r="L44" i="118"/>
  <c r="K44" i="118"/>
  <c r="J44" i="118"/>
  <c r="L43" i="118"/>
  <c r="K43" i="118"/>
  <c r="J43" i="118" s="1"/>
  <c r="L42" i="118"/>
  <c r="K42" i="118"/>
  <c r="J42" i="118"/>
  <c r="L41" i="118"/>
  <c r="K41" i="118"/>
  <c r="J41" i="118" s="1"/>
  <c r="L40" i="118"/>
  <c r="K40" i="118"/>
  <c r="J40" i="118" s="1"/>
  <c r="L39" i="118"/>
  <c r="K39" i="118"/>
  <c r="J39" i="118" s="1"/>
  <c r="L38" i="118"/>
  <c r="K38" i="118"/>
  <c r="J38" i="118"/>
  <c r="L37" i="118"/>
  <c r="K37" i="118"/>
  <c r="J37" i="118" s="1"/>
  <c r="L36" i="118"/>
  <c r="K36" i="118"/>
  <c r="J36" i="118"/>
  <c r="L35" i="118"/>
  <c r="K35" i="118"/>
  <c r="J35" i="118" s="1"/>
  <c r="L34" i="118"/>
  <c r="K34" i="118"/>
  <c r="J34" i="118"/>
  <c r="L33" i="118"/>
  <c r="K33" i="118"/>
  <c r="J33" i="118"/>
  <c r="L32" i="118"/>
  <c r="K32" i="118"/>
  <c r="L31" i="118"/>
  <c r="K31" i="118"/>
  <c r="J31" i="118"/>
  <c r="L30" i="118"/>
  <c r="K30" i="118"/>
  <c r="J30" i="118" s="1"/>
  <c r="L29" i="118"/>
  <c r="K29" i="118"/>
  <c r="J29" i="118" s="1"/>
  <c r="L28" i="118"/>
  <c r="K28" i="118"/>
  <c r="J28" i="118"/>
  <c r="L27" i="118"/>
  <c r="K27" i="118"/>
  <c r="J27" i="118"/>
  <c r="L26" i="118"/>
  <c r="K26" i="118"/>
  <c r="J26" i="118"/>
  <c r="L25" i="118"/>
  <c r="K25" i="118"/>
  <c r="L252" i="119"/>
  <c r="K252" i="119"/>
  <c r="J252" i="119" s="1"/>
  <c r="L251" i="119"/>
  <c r="K251" i="119"/>
  <c r="J251" i="119"/>
  <c r="L250" i="119"/>
  <c r="K250" i="119"/>
  <c r="J250" i="119" s="1"/>
  <c r="L249" i="119"/>
  <c r="K249" i="119"/>
  <c r="J249" i="119"/>
  <c r="L248" i="119"/>
  <c r="K248" i="119"/>
  <c r="J248" i="119" s="1"/>
  <c r="L247" i="119"/>
  <c r="J247" i="119"/>
  <c r="K247" i="119"/>
  <c r="L246" i="119"/>
  <c r="K246" i="119"/>
  <c r="J246" i="119"/>
  <c r="L245" i="119"/>
  <c r="K245" i="119"/>
  <c r="J245" i="119" s="1"/>
  <c r="L244" i="119"/>
  <c r="J244" i="119" s="1"/>
  <c r="K244" i="119"/>
  <c r="L243" i="119"/>
  <c r="K243" i="119"/>
  <c r="J243" i="119" s="1"/>
  <c r="L242" i="119"/>
  <c r="K242" i="119"/>
  <c r="J242" i="119"/>
  <c r="L241" i="119"/>
  <c r="J241" i="119" s="1"/>
  <c r="K241" i="119"/>
  <c r="L240" i="119"/>
  <c r="K240" i="119"/>
  <c r="J240" i="119"/>
  <c r="L239" i="119"/>
  <c r="K239" i="119"/>
  <c r="J239" i="119" s="1"/>
  <c r="L238" i="119"/>
  <c r="K238" i="119"/>
  <c r="J238" i="119" s="1"/>
  <c r="L237" i="119"/>
  <c r="J237" i="119" s="1"/>
  <c r="K237" i="119"/>
  <c r="L236" i="119"/>
  <c r="K236" i="119"/>
  <c r="J236" i="119" s="1"/>
  <c r="L235" i="119"/>
  <c r="K235" i="119"/>
  <c r="J235" i="119"/>
  <c r="L234" i="119"/>
  <c r="K234" i="119"/>
  <c r="J234" i="119" s="1"/>
  <c r="L233" i="119"/>
  <c r="K233" i="119"/>
  <c r="J233" i="119"/>
  <c r="L232" i="119"/>
  <c r="K232" i="119"/>
  <c r="J232" i="119" s="1"/>
  <c r="L231" i="119"/>
  <c r="J231" i="119"/>
  <c r="K231" i="119"/>
  <c r="L230" i="119"/>
  <c r="K230" i="119"/>
  <c r="J230" i="119" s="1"/>
  <c r="L229" i="119"/>
  <c r="K229" i="119"/>
  <c r="J229" i="119" s="1"/>
  <c r="L228" i="119"/>
  <c r="K228" i="119"/>
  <c r="L227" i="119"/>
  <c r="K227" i="119"/>
  <c r="J227" i="119" s="1"/>
  <c r="L226" i="119"/>
  <c r="J226" i="119" s="1"/>
  <c r="K226" i="119"/>
  <c r="L225" i="119"/>
  <c r="K225" i="119"/>
  <c r="J225" i="119" s="1"/>
  <c r="L224" i="119"/>
  <c r="J224" i="119" s="1"/>
  <c r="K224" i="119"/>
  <c r="L223" i="119"/>
  <c r="K223" i="119"/>
  <c r="L222" i="119"/>
  <c r="K222" i="119"/>
  <c r="J222" i="119"/>
  <c r="L221" i="119"/>
  <c r="K221" i="119"/>
  <c r="J221" i="119" s="1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 s="1"/>
  <c r="L216" i="119"/>
  <c r="K216" i="119"/>
  <c r="J216" i="119" s="1"/>
  <c r="L215" i="119"/>
  <c r="K215" i="119"/>
  <c r="J215" i="119" s="1"/>
  <c r="L214" i="119"/>
  <c r="J214" i="119" s="1"/>
  <c r="K214" i="119"/>
  <c r="L213" i="119"/>
  <c r="J213" i="119" s="1"/>
  <c r="K213" i="119"/>
  <c r="L212" i="119"/>
  <c r="K212" i="119"/>
  <c r="J212" i="119" s="1"/>
  <c r="L211" i="119"/>
  <c r="K211" i="119"/>
  <c r="J211" i="119"/>
  <c r="L210" i="119"/>
  <c r="K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 s="1"/>
  <c r="L205" i="119"/>
  <c r="K205" i="119"/>
  <c r="J205" i="119" s="1"/>
  <c r="L204" i="119"/>
  <c r="J204" i="119" s="1"/>
  <c r="K204" i="119"/>
  <c r="L203" i="119"/>
  <c r="K203" i="119"/>
  <c r="J203" i="119" s="1"/>
  <c r="L202" i="119"/>
  <c r="K202" i="119"/>
  <c r="J202" i="119" s="1"/>
  <c r="L201" i="119"/>
  <c r="K201" i="119"/>
  <c r="J201" i="119" s="1"/>
  <c r="L200" i="119"/>
  <c r="K200" i="119"/>
  <c r="J200" i="119"/>
  <c r="L199" i="119"/>
  <c r="J199" i="119" s="1"/>
  <c r="K199" i="119"/>
  <c r="L198" i="119"/>
  <c r="K198" i="119"/>
  <c r="J198" i="119" s="1"/>
  <c r="L197" i="119"/>
  <c r="K197" i="119"/>
  <c r="L196" i="119"/>
  <c r="K196" i="119"/>
  <c r="L195" i="119"/>
  <c r="K195" i="119"/>
  <c r="J195" i="119" s="1"/>
  <c r="L194" i="119"/>
  <c r="K194" i="119"/>
  <c r="J194" i="119"/>
  <c r="L193" i="119"/>
  <c r="K193" i="119"/>
  <c r="J193" i="119" s="1"/>
  <c r="L192" i="119"/>
  <c r="K192" i="119"/>
  <c r="J192" i="119" s="1"/>
  <c r="L191" i="119"/>
  <c r="K191" i="119"/>
  <c r="L190" i="119"/>
  <c r="K190" i="119"/>
  <c r="J190" i="119"/>
  <c r="L189" i="119"/>
  <c r="K189" i="119"/>
  <c r="J189" i="119" s="1"/>
  <c r="L188" i="119"/>
  <c r="K188" i="119"/>
  <c r="J188" i="119" s="1"/>
  <c r="L187" i="119"/>
  <c r="J187" i="119" s="1"/>
  <c r="K187" i="119"/>
  <c r="L186" i="119"/>
  <c r="K186" i="119"/>
  <c r="J186" i="119" s="1"/>
  <c r="L185" i="119"/>
  <c r="K185" i="119"/>
  <c r="J185" i="119" s="1"/>
  <c r="L184" i="119"/>
  <c r="K184" i="119"/>
  <c r="J184" i="119" s="1"/>
  <c r="L183" i="119"/>
  <c r="K183" i="119"/>
  <c r="J183" i="119" s="1"/>
  <c r="L182" i="119"/>
  <c r="K182" i="119"/>
  <c r="J182" i="119" s="1"/>
  <c r="L181" i="119"/>
  <c r="J181" i="119"/>
  <c r="K181" i="119"/>
  <c r="L180" i="119"/>
  <c r="K180" i="119"/>
  <c r="J180" i="119" s="1"/>
  <c r="L179" i="119"/>
  <c r="K179" i="119"/>
  <c r="J179" i="119" s="1"/>
  <c r="L178" i="119"/>
  <c r="K178" i="119"/>
  <c r="J178" i="119" s="1"/>
  <c r="L177" i="119"/>
  <c r="K177" i="119"/>
  <c r="J177" i="119" s="1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 s="1"/>
  <c r="L172" i="119"/>
  <c r="K172" i="119"/>
  <c r="J172" i="119" s="1"/>
  <c r="L171" i="119"/>
  <c r="J171" i="119" s="1"/>
  <c r="K171" i="119"/>
  <c r="L170" i="119"/>
  <c r="K170" i="119"/>
  <c r="J170" i="119" s="1"/>
  <c r="L169" i="119"/>
  <c r="K169" i="119"/>
  <c r="J169" i="119" s="1"/>
  <c r="L168" i="119"/>
  <c r="K168" i="119"/>
  <c r="J168" i="119" s="1"/>
  <c r="L167" i="119"/>
  <c r="K167" i="119"/>
  <c r="J167" i="119" s="1"/>
  <c r="L166" i="119"/>
  <c r="K166" i="119"/>
  <c r="J166" i="119" s="1"/>
  <c r="L165" i="119"/>
  <c r="K165" i="119"/>
  <c r="J165" i="119" s="1"/>
  <c r="L164" i="119"/>
  <c r="K164" i="119"/>
  <c r="L163" i="119"/>
  <c r="K163" i="119"/>
  <c r="J163" i="119"/>
  <c r="L162" i="119"/>
  <c r="K162" i="119"/>
  <c r="J162" i="119" s="1"/>
  <c r="L161" i="119"/>
  <c r="K161" i="119"/>
  <c r="J161" i="119" s="1"/>
  <c r="L160" i="119"/>
  <c r="J160" i="119" s="1"/>
  <c r="K160" i="119"/>
  <c r="L159" i="119"/>
  <c r="K159" i="119"/>
  <c r="J159" i="119" s="1"/>
  <c r="L158" i="119"/>
  <c r="K158" i="119"/>
  <c r="J158" i="119" s="1"/>
  <c r="L157" i="119"/>
  <c r="K157" i="119"/>
  <c r="J157" i="119" s="1"/>
  <c r="L156" i="119"/>
  <c r="K156" i="119"/>
  <c r="J156" i="119"/>
  <c r="L155" i="119"/>
  <c r="K155" i="119"/>
  <c r="J155" i="119" s="1"/>
  <c r="L154" i="119"/>
  <c r="K154" i="119"/>
  <c r="J154" i="119" s="1"/>
  <c r="L153" i="119"/>
  <c r="K153" i="119"/>
  <c r="J153" i="119" s="1"/>
  <c r="L152" i="119"/>
  <c r="K152" i="119"/>
  <c r="J152" i="119" s="1"/>
  <c r="L151" i="119"/>
  <c r="K151" i="119"/>
  <c r="J151" i="119" s="1"/>
  <c r="L150" i="119"/>
  <c r="K150" i="119"/>
  <c r="J150" i="119" s="1"/>
  <c r="L149" i="119"/>
  <c r="K149" i="119"/>
  <c r="J149" i="119" s="1"/>
  <c r="L148" i="119"/>
  <c r="K148" i="119"/>
  <c r="J148" i="119"/>
  <c r="L147" i="119"/>
  <c r="K147" i="119"/>
  <c r="J147" i="119"/>
  <c r="L146" i="119"/>
  <c r="J146" i="119" s="1"/>
  <c r="K146" i="119"/>
  <c r="L145" i="119"/>
  <c r="K145" i="119"/>
  <c r="J145" i="119" s="1"/>
  <c r="L144" i="119"/>
  <c r="J144" i="119" s="1"/>
  <c r="K144" i="119"/>
  <c r="L143" i="119"/>
  <c r="J143" i="119" s="1"/>
  <c r="K143" i="119"/>
  <c r="L142" i="119"/>
  <c r="K142" i="119"/>
  <c r="J142" i="119" s="1"/>
  <c r="L141" i="119"/>
  <c r="K141" i="119"/>
  <c r="J141" i="119" s="1"/>
  <c r="L140" i="119"/>
  <c r="K140" i="119"/>
  <c r="J140" i="119"/>
  <c r="L139" i="119"/>
  <c r="J139" i="119" s="1"/>
  <c r="K139" i="119"/>
  <c r="L138" i="119"/>
  <c r="K138" i="119"/>
  <c r="J138" i="119" s="1"/>
  <c r="L137" i="119"/>
  <c r="K137" i="119"/>
  <c r="J137" i="119" s="1"/>
  <c r="L136" i="119"/>
  <c r="J136" i="119"/>
  <c r="K136" i="119"/>
  <c r="L135" i="119"/>
  <c r="K135" i="119"/>
  <c r="J135" i="119" s="1"/>
  <c r="L134" i="119"/>
  <c r="K134" i="119"/>
  <c r="J134" i="119" s="1"/>
  <c r="L133" i="119"/>
  <c r="K133" i="119"/>
  <c r="J133" i="119" s="1"/>
  <c r="L132" i="119"/>
  <c r="K132" i="119"/>
  <c r="J132" i="119"/>
  <c r="L131" i="119"/>
  <c r="K131" i="119"/>
  <c r="J131" i="119"/>
  <c r="L130" i="119"/>
  <c r="K130" i="119"/>
  <c r="L129" i="119"/>
  <c r="K129" i="119"/>
  <c r="J129" i="119"/>
  <c r="L128" i="119"/>
  <c r="K128" i="119"/>
  <c r="J128" i="119" s="1"/>
  <c r="L127" i="119"/>
  <c r="K127" i="119"/>
  <c r="J127" i="119" s="1"/>
  <c r="L126" i="119"/>
  <c r="K126" i="119"/>
  <c r="J126" i="119"/>
  <c r="L125" i="119"/>
  <c r="K125" i="119"/>
  <c r="J125" i="119"/>
  <c r="L124" i="119"/>
  <c r="K124" i="119"/>
  <c r="J124" i="119" s="1"/>
  <c r="L123" i="119"/>
  <c r="K123" i="119"/>
  <c r="J123" i="119" s="1"/>
  <c r="L122" i="119"/>
  <c r="J122" i="119" s="1"/>
  <c r="K122" i="119"/>
  <c r="L121" i="119"/>
  <c r="J121" i="119" s="1"/>
  <c r="K121" i="119"/>
  <c r="L120" i="119"/>
  <c r="K120" i="119"/>
  <c r="J120" i="119" s="1"/>
  <c r="L119" i="119"/>
  <c r="J119" i="119"/>
  <c r="K119" i="119"/>
  <c r="L118" i="119"/>
  <c r="K118" i="119"/>
  <c r="J118" i="119"/>
  <c r="L117" i="119"/>
  <c r="K117" i="119"/>
  <c r="J117" i="119" s="1"/>
  <c r="L116" i="119"/>
  <c r="K116" i="119"/>
  <c r="L115" i="119"/>
  <c r="K115" i="119"/>
  <c r="J115" i="119" s="1"/>
  <c r="L114" i="119"/>
  <c r="K114" i="119"/>
  <c r="L113" i="119"/>
  <c r="K113" i="119"/>
  <c r="J113" i="119" s="1"/>
  <c r="L112" i="119"/>
  <c r="K112" i="119"/>
  <c r="J112" i="119"/>
  <c r="L111" i="119"/>
  <c r="K111" i="119"/>
  <c r="J111" i="119" s="1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 s="1"/>
  <c r="L106" i="119"/>
  <c r="K106" i="119"/>
  <c r="J106" i="119" s="1"/>
  <c r="L105" i="119"/>
  <c r="K105" i="119"/>
  <c r="L104" i="119"/>
  <c r="K104" i="119"/>
  <c r="J104" i="119" s="1"/>
  <c r="L103" i="119"/>
  <c r="K103" i="119"/>
  <c r="J103" i="119" s="1"/>
  <c r="L102" i="119"/>
  <c r="K102" i="119"/>
  <c r="J102" i="119" s="1"/>
  <c r="L101" i="119"/>
  <c r="K101" i="119"/>
  <c r="J101" i="119"/>
  <c r="L100" i="119"/>
  <c r="J100" i="119" s="1"/>
  <c r="K100" i="119"/>
  <c r="L99" i="119"/>
  <c r="J99" i="119" s="1"/>
  <c r="K99" i="119"/>
  <c r="L98" i="119"/>
  <c r="J98" i="119" s="1"/>
  <c r="K98" i="119"/>
  <c r="L97" i="119"/>
  <c r="K97" i="119"/>
  <c r="J97" i="119"/>
  <c r="L96" i="119"/>
  <c r="K96" i="119"/>
  <c r="L95" i="119"/>
  <c r="K95" i="119"/>
  <c r="J95" i="119" s="1"/>
  <c r="L94" i="119"/>
  <c r="K94" i="119"/>
  <c r="J94" i="119" s="1"/>
  <c r="L93" i="119"/>
  <c r="J93" i="119" s="1"/>
  <c r="K93" i="119"/>
  <c r="L92" i="119"/>
  <c r="J92" i="119" s="1"/>
  <c r="K92" i="119"/>
  <c r="L91" i="119"/>
  <c r="K91" i="119"/>
  <c r="J91" i="119" s="1"/>
  <c r="L90" i="119"/>
  <c r="K90" i="119"/>
  <c r="J90" i="119" s="1"/>
  <c r="L89" i="119"/>
  <c r="K89" i="119"/>
  <c r="J89" i="119"/>
  <c r="L88" i="119"/>
  <c r="K88" i="119"/>
  <c r="J88" i="119" s="1"/>
  <c r="L87" i="119"/>
  <c r="J87" i="119"/>
  <c r="K87" i="119"/>
  <c r="L86" i="119"/>
  <c r="K86" i="119"/>
  <c r="J86" i="119"/>
  <c r="L85" i="119"/>
  <c r="K85" i="119"/>
  <c r="J85" i="119" s="1"/>
  <c r="L84" i="119"/>
  <c r="K84" i="119"/>
  <c r="J84" i="119"/>
  <c r="L83" i="119"/>
  <c r="K83" i="119"/>
  <c r="J83" i="119" s="1"/>
  <c r="L82" i="119"/>
  <c r="K82" i="119"/>
  <c r="J82" i="119"/>
  <c r="L81" i="119"/>
  <c r="K81" i="119"/>
  <c r="J81" i="119" s="1"/>
  <c r="L80" i="119"/>
  <c r="K80" i="119"/>
  <c r="J80" i="119"/>
  <c r="L79" i="119"/>
  <c r="K79" i="119"/>
  <c r="J79" i="119" s="1"/>
  <c r="L78" i="119"/>
  <c r="K78" i="119"/>
  <c r="J78" i="119" s="1"/>
  <c r="L77" i="119"/>
  <c r="J77" i="119" s="1"/>
  <c r="K77" i="119"/>
  <c r="L76" i="119"/>
  <c r="J76" i="119" s="1"/>
  <c r="K76" i="119"/>
  <c r="L75" i="119"/>
  <c r="K75" i="119"/>
  <c r="J75" i="119" s="1"/>
  <c r="L74" i="119"/>
  <c r="K74" i="119"/>
  <c r="J74" i="119" s="1"/>
  <c r="L73" i="119"/>
  <c r="K73" i="119"/>
  <c r="J73" i="119"/>
  <c r="L72" i="119"/>
  <c r="K72" i="119"/>
  <c r="J72" i="119" s="1"/>
  <c r="L71" i="119"/>
  <c r="J71" i="119"/>
  <c r="K71" i="119"/>
  <c r="L70" i="119"/>
  <c r="K70" i="119"/>
  <c r="J70" i="119" s="1"/>
  <c r="L69" i="119"/>
  <c r="K69" i="119"/>
  <c r="J69" i="119" s="1"/>
  <c r="L68" i="119"/>
  <c r="K68" i="119"/>
  <c r="L67" i="119"/>
  <c r="K67" i="119"/>
  <c r="J67" i="119" s="1"/>
  <c r="L66" i="119"/>
  <c r="J66" i="119" s="1"/>
  <c r="K66" i="119"/>
  <c r="L65" i="119"/>
  <c r="J65" i="119" s="1"/>
  <c r="K65" i="119"/>
  <c r="L64" i="119"/>
  <c r="K64" i="119"/>
  <c r="J64" i="119" s="1"/>
  <c r="L63" i="119"/>
  <c r="K63" i="119"/>
  <c r="J63" i="119" s="1"/>
  <c r="L62" i="119"/>
  <c r="K62" i="119"/>
  <c r="J62" i="119"/>
  <c r="L61" i="119"/>
  <c r="K61" i="119"/>
  <c r="J61" i="119" s="1"/>
  <c r="L60" i="119"/>
  <c r="K60" i="119"/>
  <c r="J60" i="119" s="1"/>
  <c r="L59" i="119"/>
  <c r="K59" i="119"/>
  <c r="J59" i="119" s="1"/>
  <c r="L58" i="119"/>
  <c r="J58" i="119"/>
  <c r="K58" i="119"/>
  <c r="L57" i="119"/>
  <c r="K57" i="119"/>
  <c r="J57" i="119"/>
  <c r="L56" i="119"/>
  <c r="K56" i="119"/>
  <c r="J56" i="119" s="1"/>
  <c r="L55" i="119"/>
  <c r="K55" i="119"/>
  <c r="J55" i="119" s="1"/>
  <c r="L54" i="119"/>
  <c r="K54" i="119"/>
  <c r="J54" i="119" s="1"/>
  <c r="L53" i="119"/>
  <c r="K53" i="119"/>
  <c r="J53" i="119"/>
  <c r="L52" i="119"/>
  <c r="K52" i="119"/>
  <c r="L51" i="119"/>
  <c r="K51" i="119"/>
  <c r="J51" i="119"/>
  <c r="L50" i="119"/>
  <c r="K50" i="119"/>
  <c r="J50" i="119" s="1"/>
  <c r="L49" i="119"/>
  <c r="K49" i="119"/>
  <c r="J49" i="119" s="1"/>
  <c r="L48" i="119"/>
  <c r="K48" i="119"/>
  <c r="J48" i="119" s="1"/>
  <c r="L47" i="119"/>
  <c r="K47" i="119"/>
  <c r="J47" i="119" s="1"/>
  <c r="L46" i="119"/>
  <c r="K46" i="119"/>
  <c r="J46" i="119"/>
  <c r="L45" i="119"/>
  <c r="K45" i="119"/>
  <c r="J45" i="119" s="1"/>
  <c r="L44" i="119"/>
  <c r="K44" i="119"/>
  <c r="J44" i="119" s="1"/>
  <c r="L43" i="119"/>
  <c r="L17" i="119" s="1"/>
  <c r="L19" i="119" s="1"/>
  <c r="J30" i="64" s="1"/>
  <c r="K43" i="119"/>
  <c r="L42" i="119"/>
  <c r="K42" i="119"/>
  <c r="J42" i="119" s="1"/>
  <c r="L41" i="119"/>
  <c r="K41" i="119"/>
  <c r="L40" i="119"/>
  <c r="K40" i="119"/>
  <c r="J40" i="119" s="1"/>
  <c r="L39" i="119"/>
  <c r="K39" i="119"/>
  <c r="J39" i="119" s="1"/>
  <c r="L38" i="119"/>
  <c r="K38" i="119"/>
  <c r="L37" i="119"/>
  <c r="K37" i="119"/>
  <c r="L36" i="119"/>
  <c r="K36" i="119"/>
  <c r="J36" i="119" s="1"/>
  <c r="L35" i="119"/>
  <c r="K35" i="119"/>
  <c r="J35" i="119" s="1"/>
  <c r="L34" i="119"/>
  <c r="K34" i="119"/>
  <c r="J34" i="119"/>
  <c r="L33" i="119"/>
  <c r="K33" i="119"/>
  <c r="J33" i="119" s="1"/>
  <c r="L32" i="119"/>
  <c r="K32" i="119"/>
  <c r="J32" i="119" s="1"/>
  <c r="L31" i="119"/>
  <c r="K31" i="119"/>
  <c r="J31" i="119" s="1"/>
  <c r="L30" i="119"/>
  <c r="K30" i="119"/>
  <c r="J30" i="119"/>
  <c r="L29" i="119"/>
  <c r="K29" i="119"/>
  <c r="J29" i="119" s="1"/>
  <c r="L28" i="119"/>
  <c r="J28" i="119" s="1"/>
  <c r="K28" i="119"/>
  <c r="L27" i="119"/>
  <c r="K27" i="119"/>
  <c r="L26" i="119"/>
  <c r="K26" i="119"/>
  <c r="L25" i="119"/>
  <c r="K25" i="119"/>
  <c r="J25" i="119" s="1"/>
  <c r="L250" i="120"/>
  <c r="K250" i="120"/>
  <c r="L249" i="120"/>
  <c r="K249" i="120"/>
  <c r="J249" i="120" s="1"/>
  <c r="L248" i="120"/>
  <c r="K248" i="120"/>
  <c r="L247" i="120"/>
  <c r="K247" i="120"/>
  <c r="L246" i="120"/>
  <c r="K246" i="120"/>
  <c r="J246" i="120" s="1"/>
  <c r="L245" i="120"/>
  <c r="K245" i="120"/>
  <c r="L244" i="120"/>
  <c r="K244" i="120"/>
  <c r="J244" i="120" s="1"/>
  <c r="L243" i="120"/>
  <c r="K243" i="120"/>
  <c r="L242" i="120"/>
  <c r="K242" i="120"/>
  <c r="J242" i="120" s="1"/>
  <c r="L241" i="120"/>
  <c r="K241" i="120"/>
  <c r="L240" i="120"/>
  <c r="K240" i="120"/>
  <c r="L239" i="120"/>
  <c r="K239" i="120"/>
  <c r="L238" i="120"/>
  <c r="K238" i="120"/>
  <c r="J238" i="120" s="1"/>
  <c r="L237" i="120"/>
  <c r="K237" i="120"/>
  <c r="L236" i="120"/>
  <c r="K236" i="120"/>
  <c r="L235" i="120"/>
  <c r="K235" i="120"/>
  <c r="J235" i="120" s="1"/>
  <c r="L234" i="120"/>
  <c r="K234" i="120"/>
  <c r="J234" i="120" s="1"/>
  <c r="L233" i="120"/>
  <c r="K233" i="120"/>
  <c r="J233" i="120" s="1"/>
  <c r="L232" i="120"/>
  <c r="K232" i="120"/>
  <c r="L231" i="120"/>
  <c r="K231" i="120"/>
  <c r="J231" i="120" s="1"/>
  <c r="L230" i="120"/>
  <c r="K230" i="120"/>
  <c r="L229" i="120"/>
  <c r="K229" i="120"/>
  <c r="J229" i="120"/>
  <c r="L228" i="120"/>
  <c r="K228" i="120"/>
  <c r="J228" i="120" s="1"/>
  <c r="L227" i="120"/>
  <c r="K227" i="120"/>
  <c r="L226" i="120"/>
  <c r="K226" i="120"/>
  <c r="L225" i="120"/>
  <c r="K225" i="120"/>
  <c r="L224" i="120"/>
  <c r="K224" i="120"/>
  <c r="L223" i="120"/>
  <c r="K223" i="120"/>
  <c r="L222" i="120"/>
  <c r="K222" i="120"/>
  <c r="L221" i="120"/>
  <c r="K221" i="120"/>
  <c r="J221" i="120" s="1"/>
  <c r="L220" i="120"/>
  <c r="K220" i="120"/>
  <c r="L219" i="120"/>
  <c r="K219" i="120"/>
  <c r="L218" i="120"/>
  <c r="K218" i="120"/>
  <c r="L217" i="120"/>
  <c r="K217" i="120"/>
  <c r="L216" i="120"/>
  <c r="K216" i="120"/>
  <c r="L215" i="120"/>
  <c r="K215" i="120"/>
  <c r="L214" i="120"/>
  <c r="K214" i="120"/>
  <c r="L213" i="120"/>
  <c r="K213" i="120"/>
  <c r="J213" i="120" s="1"/>
  <c r="L212" i="120"/>
  <c r="K212" i="120"/>
  <c r="J212" i="120" s="1"/>
  <c r="L211" i="120"/>
  <c r="K211" i="120"/>
  <c r="L210" i="120"/>
  <c r="K210" i="120"/>
  <c r="J210" i="120" s="1"/>
  <c r="L209" i="120"/>
  <c r="K209" i="120"/>
  <c r="L208" i="120"/>
  <c r="K208" i="120"/>
  <c r="L207" i="120"/>
  <c r="K207" i="120"/>
  <c r="L206" i="120"/>
  <c r="K206" i="120"/>
  <c r="L205" i="120"/>
  <c r="K205" i="120"/>
  <c r="L204" i="120"/>
  <c r="K204" i="120"/>
  <c r="J204" i="120" s="1"/>
  <c r="L203" i="120"/>
  <c r="K203" i="120"/>
  <c r="L202" i="120"/>
  <c r="K202" i="120"/>
  <c r="L201" i="120"/>
  <c r="K201" i="120"/>
  <c r="L200" i="120"/>
  <c r="K200" i="120"/>
  <c r="L199" i="120"/>
  <c r="K199" i="120"/>
  <c r="L198" i="120"/>
  <c r="K198" i="120"/>
  <c r="L197" i="120"/>
  <c r="K197" i="120"/>
  <c r="J197" i="120" s="1"/>
  <c r="L196" i="120"/>
  <c r="K196" i="120"/>
  <c r="L195" i="120"/>
  <c r="K195" i="120"/>
  <c r="J195" i="120" s="1"/>
  <c r="L194" i="120"/>
  <c r="K194" i="120"/>
  <c r="J194" i="120" s="1"/>
  <c r="L193" i="120"/>
  <c r="K193" i="120"/>
  <c r="L192" i="120"/>
  <c r="K192" i="120"/>
  <c r="L191" i="120"/>
  <c r="K191" i="120"/>
  <c r="J191" i="120" s="1"/>
  <c r="L190" i="120"/>
  <c r="K190" i="120"/>
  <c r="L189" i="120"/>
  <c r="K189" i="120"/>
  <c r="J189" i="120" s="1"/>
  <c r="L188" i="120"/>
  <c r="K188" i="120"/>
  <c r="J188" i="120" s="1"/>
  <c r="L187" i="120"/>
  <c r="K187" i="120"/>
  <c r="L186" i="120"/>
  <c r="K186" i="120"/>
  <c r="J186" i="120" s="1"/>
  <c r="L185" i="120"/>
  <c r="K185" i="120"/>
  <c r="L184" i="120"/>
  <c r="K184" i="120"/>
  <c r="L183" i="120"/>
  <c r="K183" i="120"/>
  <c r="J183" i="120" s="1"/>
  <c r="L182" i="120"/>
  <c r="K182" i="120"/>
  <c r="L181" i="120"/>
  <c r="K181" i="120"/>
  <c r="J181" i="120" s="1"/>
  <c r="L180" i="120"/>
  <c r="K180" i="120"/>
  <c r="J180" i="120" s="1"/>
  <c r="L179" i="120"/>
  <c r="K179" i="120"/>
  <c r="L178" i="120"/>
  <c r="K178" i="120"/>
  <c r="L177" i="120"/>
  <c r="K177" i="120"/>
  <c r="L176" i="120"/>
  <c r="K176" i="120"/>
  <c r="L175" i="120"/>
  <c r="K175" i="120"/>
  <c r="J175" i="120" s="1"/>
  <c r="L174" i="120"/>
  <c r="K174" i="120"/>
  <c r="L173" i="120"/>
  <c r="K173" i="120"/>
  <c r="J173" i="120" s="1"/>
  <c r="L172" i="120"/>
  <c r="K172" i="120"/>
  <c r="J172" i="120" s="1"/>
  <c r="L171" i="120"/>
  <c r="K171" i="120"/>
  <c r="L170" i="120"/>
  <c r="K170" i="120"/>
  <c r="J170" i="120" s="1"/>
  <c r="L169" i="120"/>
  <c r="K169" i="120"/>
  <c r="L168" i="120"/>
  <c r="K168" i="120"/>
  <c r="L167" i="120"/>
  <c r="K167" i="120"/>
  <c r="L166" i="120"/>
  <c r="K166" i="120"/>
  <c r="L165" i="120"/>
  <c r="K165" i="120"/>
  <c r="L164" i="120"/>
  <c r="K164" i="120"/>
  <c r="J164" i="120" s="1"/>
  <c r="L163" i="120"/>
  <c r="K163" i="120"/>
  <c r="L162" i="120"/>
  <c r="K162" i="120"/>
  <c r="J162" i="120"/>
  <c r="L161" i="120"/>
  <c r="K161" i="120"/>
  <c r="L160" i="120"/>
  <c r="K160" i="120"/>
  <c r="J160" i="120" s="1"/>
  <c r="L159" i="120"/>
  <c r="K159" i="120"/>
  <c r="J159" i="120" s="1"/>
  <c r="L158" i="120"/>
  <c r="K158" i="120"/>
  <c r="L157" i="120"/>
  <c r="K157" i="120"/>
  <c r="L156" i="120"/>
  <c r="K156" i="120"/>
  <c r="L155" i="120"/>
  <c r="K155" i="120"/>
  <c r="L154" i="120"/>
  <c r="K154" i="120"/>
  <c r="J154" i="120" s="1"/>
  <c r="L153" i="120"/>
  <c r="K153" i="120"/>
  <c r="L152" i="120"/>
  <c r="K152" i="120"/>
  <c r="J152" i="120" s="1"/>
  <c r="L151" i="120"/>
  <c r="K151" i="120"/>
  <c r="J151" i="120" s="1"/>
  <c r="L150" i="120"/>
  <c r="K150" i="120"/>
  <c r="L149" i="120"/>
  <c r="K149" i="120"/>
  <c r="J149" i="120" s="1"/>
  <c r="L148" i="120"/>
  <c r="K148" i="120"/>
  <c r="J148" i="120" s="1"/>
  <c r="L147" i="120"/>
  <c r="K147" i="120"/>
  <c r="J147" i="120" s="1"/>
  <c r="L146" i="120"/>
  <c r="K146" i="120"/>
  <c r="J146" i="120" s="1"/>
  <c r="L145" i="120"/>
  <c r="K145" i="120"/>
  <c r="L144" i="120"/>
  <c r="K144" i="120"/>
  <c r="J144" i="120"/>
  <c r="L143" i="120"/>
  <c r="K143" i="120"/>
  <c r="L142" i="120"/>
  <c r="K142" i="120"/>
  <c r="L141" i="120"/>
  <c r="K141" i="120"/>
  <c r="J141" i="120" s="1"/>
  <c r="L140" i="120"/>
  <c r="K140" i="120"/>
  <c r="L139" i="120"/>
  <c r="K139" i="120"/>
  <c r="L138" i="120"/>
  <c r="K138" i="120"/>
  <c r="L137" i="120"/>
  <c r="K137" i="120"/>
  <c r="J137" i="120" s="1"/>
  <c r="L136" i="120"/>
  <c r="K136" i="120"/>
  <c r="J136" i="120" s="1"/>
  <c r="L135" i="120"/>
  <c r="K135" i="120"/>
  <c r="L134" i="120"/>
  <c r="K134" i="120"/>
  <c r="L133" i="120"/>
  <c r="K133" i="120"/>
  <c r="J133" i="120" s="1"/>
  <c r="L132" i="120"/>
  <c r="K132" i="120"/>
  <c r="J132" i="120" s="1"/>
  <c r="L131" i="120"/>
  <c r="K131" i="120"/>
  <c r="L130" i="120"/>
  <c r="K130" i="120"/>
  <c r="L129" i="120"/>
  <c r="K129" i="120"/>
  <c r="L128" i="120"/>
  <c r="K128" i="120"/>
  <c r="J128" i="120" s="1"/>
  <c r="L127" i="120"/>
  <c r="K127" i="120"/>
  <c r="L126" i="120"/>
  <c r="K126" i="120"/>
  <c r="J126" i="120"/>
  <c r="L125" i="120"/>
  <c r="K125" i="120"/>
  <c r="J125" i="120" s="1"/>
  <c r="L124" i="120"/>
  <c r="K124" i="120"/>
  <c r="L123" i="120"/>
  <c r="K123" i="120"/>
  <c r="L122" i="120"/>
  <c r="K122" i="120"/>
  <c r="L121" i="120"/>
  <c r="K121" i="120"/>
  <c r="J121" i="120" s="1"/>
  <c r="L120" i="120"/>
  <c r="K120" i="120"/>
  <c r="L119" i="120"/>
  <c r="K119" i="120"/>
  <c r="J119" i="120" s="1"/>
  <c r="L118" i="120"/>
  <c r="K118" i="120"/>
  <c r="J118" i="120" s="1"/>
  <c r="L117" i="120"/>
  <c r="K117" i="120"/>
  <c r="J117" i="120" s="1"/>
  <c r="L116" i="120"/>
  <c r="K116" i="120"/>
  <c r="L115" i="120"/>
  <c r="J115" i="120" s="1"/>
  <c r="K115" i="120"/>
  <c r="L114" i="120"/>
  <c r="K114" i="120"/>
  <c r="J114" i="120" s="1"/>
  <c r="L113" i="120"/>
  <c r="K113" i="120"/>
  <c r="L112" i="120"/>
  <c r="K112" i="120"/>
  <c r="L111" i="120"/>
  <c r="K111" i="120"/>
  <c r="J111" i="120" s="1"/>
  <c r="L110" i="120"/>
  <c r="K110" i="120"/>
  <c r="L109" i="120"/>
  <c r="K109" i="120"/>
  <c r="J109" i="120" s="1"/>
  <c r="L108" i="120"/>
  <c r="K108" i="120"/>
  <c r="L107" i="120"/>
  <c r="K107" i="120"/>
  <c r="J107" i="120" s="1"/>
  <c r="L106" i="120"/>
  <c r="K106" i="120"/>
  <c r="J106" i="120" s="1"/>
  <c r="L105" i="120"/>
  <c r="K105" i="120"/>
  <c r="L104" i="120"/>
  <c r="K104" i="120"/>
  <c r="L103" i="120"/>
  <c r="K103" i="120"/>
  <c r="J103" i="120" s="1"/>
  <c r="L102" i="120"/>
  <c r="K102" i="120"/>
  <c r="L101" i="120"/>
  <c r="K101" i="120"/>
  <c r="J101" i="120" s="1"/>
  <c r="L100" i="120"/>
  <c r="K100" i="120"/>
  <c r="J100" i="120" s="1"/>
  <c r="L99" i="120"/>
  <c r="K99" i="120"/>
  <c r="J99" i="120" s="1"/>
  <c r="L98" i="120"/>
  <c r="K98" i="120"/>
  <c r="L97" i="120"/>
  <c r="K97" i="120"/>
  <c r="L96" i="120"/>
  <c r="K96" i="120"/>
  <c r="L95" i="120"/>
  <c r="K95" i="120"/>
  <c r="J95" i="120" s="1"/>
  <c r="L94" i="120"/>
  <c r="K94" i="120"/>
  <c r="L93" i="120"/>
  <c r="K93" i="120"/>
  <c r="J93" i="120" s="1"/>
  <c r="L92" i="120"/>
  <c r="K92" i="120"/>
  <c r="L91" i="120"/>
  <c r="K91" i="120"/>
  <c r="L90" i="120"/>
  <c r="K90" i="120"/>
  <c r="L89" i="120"/>
  <c r="K89" i="120"/>
  <c r="J89" i="120" s="1"/>
  <c r="L88" i="120"/>
  <c r="K88" i="120"/>
  <c r="L87" i="120"/>
  <c r="K87" i="120"/>
  <c r="L86" i="120"/>
  <c r="K86" i="120"/>
  <c r="L85" i="120"/>
  <c r="K85" i="120"/>
  <c r="L84" i="120"/>
  <c r="K84" i="120"/>
  <c r="J84" i="120" s="1"/>
  <c r="L83" i="120"/>
  <c r="K83" i="120"/>
  <c r="L82" i="120"/>
  <c r="K82" i="120"/>
  <c r="L81" i="120"/>
  <c r="K81" i="120"/>
  <c r="L80" i="120"/>
  <c r="K80" i="120"/>
  <c r="J80" i="120" s="1"/>
  <c r="L79" i="120"/>
  <c r="K79" i="120"/>
  <c r="J79" i="120" s="1"/>
  <c r="L78" i="120"/>
  <c r="K78" i="120"/>
  <c r="J78" i="120" s="1"/>
  <c r="L77" i="120"/>
  <c r="K77" i="120"/>
  <c r="J77" i="120" s="1"/>
  <c r="L76" i="120"/>
  <c r="K76" i="120"/>
  <c r="L75" i="120"/>
  <c r="K75" i="120"/>
  <c r="L74" i="120"/>
  <c r="K74" i="120"/>
  <c r="L73" i="120"/>
  <c r="K73" i="120"/>
  <c r="J73" i="120" s="1"/>
  <c r="L72" i="120"/>
  <c r="K72" i="120"/>
  <c r="J72" i="120" s="1"/>
  <c r="L71" i="120"/>
  <c r="K71" i="120"/>
  <c r="L70" i="120"/>
  <c r="K70" i="120"/>
  <c r="L69" i="120"/>
  <c r="K69" i="120"/>
  <c r="J69" i="120" s="1"/>
  <c r="L68" i="120"/>
  <c r="K68" i="120"/>
  <c r="J68" i="120" s="1"/>
  <c r="L67" i="120"/>
  <c r="K67" i="120"/>
  <c r="L66" i="120"/>
  <c r="K66" i="120"/>
  <c r="J66" i="120" s="1"/>
  <c r="L65" i="120"/>
  <c r="K65" i="120"/>
  <c r="L64" i="120"/>
  <c r="K64" i="120"/>
  <c r="L63" i="120"/>
  <c r="K63" i="120"/>
  <c r="L62" i="120"/>
  <c r="K62" i="120"/>
  <c r="J62" i="120" s="1"/>
  <c r="L61" i="120"/>
  <c r="K61" i="120"/>
  <c r="J61" i="120" s="1"/>
  <c r="L60" i="120"/>
  <c r="K60" i="120"/>
  <c r="J60" i="120" s="1"/>
  <c r="L59" i="120"/>
  <c r="K59" i="120"/>
  <c r="L58" i="120"/>
  <c r="K58" i="120"/>
  <c r="J58" i="120" s="1"/>
  <c r="L57" i="120"/>
  <c r="K57" i="120"/>
  <c r="L56" i="120"/>
  <c r="K56" i="120"/>
  <c r="J56" i="120" s="1"/>
  <c r="L55" i="120"/>
  <c r="K55" i="120"/>
  <c r="L54" i="120"/>
  <c r="K54" i="120"/>
  <c r="J54" i="120" s="1"/>
  <c r="L53" i="120"/>
  <c r="K53" i="120"/>
  <c r="J53" i="120" s="1"/>
  <c r="L52" i="120"/>
  <c r="K52" i="120"/>
  <c r="L51" i="120"/>
  <c r="K51" i="120"/>
  <c r="J51" i="120"/>
  <c r="L50" i="120"/>
  <c r="K50" i="120"/>
  <c r="L49" i="120"/>
  <c r="K49" i="120"/>
  <c r="J49" i="120" s="1"/>
  <c r="L48" i="120"/>
  <c r="K48" i="120"/>
  <c r="L47" i="120"/>
  <c r="K47" i="120"/>
  <c r="L46" i="120"/>
  <c r="K46" i="120"/>
  <c r="J46" i="120" s="1"/>
  <c r="L45" i="120"/>
  <c r="K45" i="120"/>
  <c r="L44" i="120"/>
  <c r="K44" i="120"/>
  <c r="J44" i="120" s="1"/>
  <c r="L43" i="120"/>
  <c r="K43" i="120"/>
  <c r="L42" i="120"/>
  <c r="K42" i="120"/>
  <c r="J42" i="120" s="1"/>
  <c r="L41" i="120"/>
  <c r="K41" i="120"/>
  <c r="L40" i="120"/>
  <c r="K40" i="120"/>
  <c r="L39" i="120"/>
  <c r="K39" i="120"/>
  <c r="J39" i="120" s="1"/>
  <c r="L38" i="120"/>
  <c r="K38" i="120"/>
  <c r="L37" i="120"/>
  <c r="K37" i="120"/>
  <c r="L36" i="120"/>
  <c r="K36" i="120"/>
  <c r="L35" i="120"/>
  <c r="K35" i="120"/>
  <c r="L34" i="120"/>
  <c r="K34" i="120"/>
  <c r="J34" i="120" s="1"/>
  <c r="L33" i="120"/>
  <c r="K33" i="120"/>
  <c r="J33" i="120" s="1"/>
  <c r="L32" i="120"/>
  <c r="K32" i="120"/>
  <c r="L31" i="120"/>
  <c r="K31" i="120"/>
  <c r="J31" i="120" s="1"/>
  <c r="L30" i="120"/>
  <c r="K30" i="120"/>
  <c r="L29" i="120"/>
  <c r="K29" i="120"/>
  <c r="L28" i="120"/>
  <c r="K28" i="120"/>
  <c r="J28" i="120" s="1"/>
  <c r="L27" i="120"/>
  <c r="K27" i="120"/>
  <c r="L26" i="120"/>
  <c r="K26" i="120"/>
  <c r="J26" i="120"/>
  <c r="L18" i="120"/>
  <c r="L251" i="121"/>
  <c r="K251" i="121"/>
  <c r="J251" i="121"/>
  <c r="L250" i="121"/>
  <c r="K250" i="121"/>
  <c r="J250" i="121" s="1"/>
  <c r="L249" i="121"/>
  <c r="K249" i="121"/>
  <c r="J249" i="121"/>
  <c r="L248" i="121"/>
  <c r="K248" i="121"/>
  <c r="J248" i="121"/>
  <c r="L247" i="121"/>
  <c r="J247" i="121" s="1"/>
  <c r="K247" i="121"/>
  <c r="L246" i="121"/>
  <c r="K246" i="121"/>
  <c r="J246" i="121"/>
  <c r="L245" i="121"/>
  <c r="K245" i="121"/>
  <c r="J245" i="121"/>
  <c r="L244" i="121"/>
  <c r="K244" i="121"/>
  <c r="J244" i="121" s="1"/>
  <c r="L243" i="121"/>
  <c r="K243" i="121"/>
  <c r="J243" i="121"/>
  <c r="L242" i="121"/>
  <c r="K242" i="121"/>
  <c r="J242" i="121" s="1"/>
  <c r="L241" i="121"/>
  <c r="K241" i="121"/>
  <c r="J241" i="121" s="1"/>
  <c r="L240" i="121"/>
  <c r="K240" i="121"/>
  <c r="J240" i="121"/>
  <c r="L239" i="121"/>
  <c r="K239" i="121"/>
  <c r="J239" i="121" s="1"/>
  <c r="L238" i="121"/>
  <c r="K238" i="121"/>
  <c r="J238" i="121"/>
  <c r="L237" i="121"/>
  <c r="K237" i="121"/>
  <c r="J237" i="121" s="1"/>
  <c r="L236" i="121"/>
  <c r="K236" i="12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J231" i="121" s="1"/>
  <c r="K231" i="121"/>
  <c r="L230" i="121"/>
  <c r="K230" i="121"/>
  <c r="J230" i="121"/>
  <c r="L229" i="121"/>
  <c r="K229" i="121"/>
  <c r="J229" i="121"/>
  <c r="L228" i="121"/>
  <c r="K228" i="121"/>
  <c r="J228" i="121" s="1"/>
  <c r="L227" i="121"/>
  <c r="K227" i="121"/>
  <c r="J227" i="121"/>
  <c r="L226" i="121"/>
  <c r="K226" i="121"/>
  <c r="J226" i="121"/>
  <c r="L225" i="121"/>
  <c r="K225" i="121"/>
  <c r="J225" i="121" s="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/>
  <c r="L220" i="121"/>
  <c r="K220" i="121"/>
  <c r="J220" i="121" s="1"/>
  <c r="L219" i="121"/>
  <c r="K219" i="121"/>
  <c r="J219" i="121"/>
  <c r="L218" i="121"/>
  <c r="K218" i="121"/>
  <c r="J218" i="121"/>
  <c r="L217" i="121"/>
  <c r="K217" i="121"/>
  <c r="J217" i="121" s="1"/>
  <c r="L216" i="121"/>
  <c r="K216" i="121"/>
  <c r="J216" i="121"/>
  <c r="L215" i="121"/>
  <c r="K215" i="121"/>
  <c r="J215" i="121" s="1"/>
  <c r="L214" i="121"/>
  <c r="J214" i="121" s="1"/>
  <c r="K214" i="121"/>
  <c r="L213" i="121"/>
  <c r="K213" i="121"/>
  <c r="J213" i="121"/>
  <c r="L212" i="121"/>
  <c r="K212" i="121"/>
  <c r="J212" i="121" s="1"/>
  <c r="L211" i="121"/>
  <c r="K211" i="121"/>
  <c r="J211" i="121"/>
  <c r="L210" i="121"/>
  <c r="K210" i="121"/>
  <c r="J210" i="121"/>
  <c r="L209" i="121"/>
  <c r="J209" i="121" s="1"/>
  <c r="K209" i="121"/>
  <c r="L208" i="121"/>
  <c r="K208" i="121"/>
  <c r="J208" i="121"/>
  <c r="L207" i="121"/>
  <c r="K207" i="121"/>
  <c r="J207" i="121"/>
  <c r="L206" i="121"/>
  <c r="K206" i="121"/>
  <c r="J206" i="121" s="1"/>
  <c r="L205" i="121"/>
  <c r="K205" i="121"/>
  <c r="J205" i="121"/>
  <c r="L204" i="121"/>
  <c r="K204" i="121"/>
  <c r="J204" i="121" s="1"/>
  <c r="L203" i="121"/>
  <c r="K203" i="121"/>
  <c r="J203" i="121"/>
  <c r="L202" i="121"/>
  <c r="K202" i="121"/>
  <c r="J202" i="121"/>
  <c r="L201" i="121"/>
  <c r="K201" i="121"/>
  <c r="J201" i="121" s="1"/>
  <c r="L200" i="121"/>
  <c r="K200" i="121"/>
  <c r="J200" i="121"/>
  <c r="L199" i="121"/>
  <c r="K199" i="121"/>
  <c r="J199" i="121"/>
  <c r="L198" i="121"/>
  <c r="J198" i="121" s="1"/>
  <c r="K198" i="121"/>
  <c r="L197" i="121"/>
  <c r="K197" i="121"/>
  <c r="J197" i="121"/>
  <c r="L196" i="121"/>
  <c r="K196" i="121"/>
  <c r="J196" i="121"/>
  <c r="L195" i="121"/>
  <c r="K195" i="121"/>
  <c r="J195" i="121"/>
  <c r="L194" i="121"/>
  <c r="K194" i="121"/>
  <c r="J194" i="121"/>
  <c r="L193" i="121"/>
  <c r="J193" i="121" s="1"/>
  <c r="K193" i="121"/>
  <c r="L192" i="121"/>
  <c r="K192" i="121"/>
  <c r="J192" i="121"/>
  <c r="L191" i="121"/>
  <c r="K191" i="121"/>
  <c r="J191" i="121"/>
  <c r="L190" i="121"/>
  <c r="K190" i="121"/>
  <c r="J190" i="121" s="1"/>
  <c r="L189" i="121"/>
  <c r="K189" i="121"/>
  <c r="J189" i="121"/>
  <c r="L188" i="121"/>
  <c r="K188" i="121"/>
  <c r="L187" i="121"/>
  <c r="J187" i="121" s="1"/>
  <c r="K187" i="121"/>
  <c r="L186" i="121"/>
  <c r="K186" i="121"/>
  <c r="J186" i="121"/>
  <c r="L185" i="121"/>
  <c r="K185" i="121"/>
  <c r="J185" i="121"/>
  <c r="L184" i="121"/>
  <c r="K184" i="121"/>
  <c r="J184" i="121"/>
  <c r="L183" i="121"/>
  <c r="K183" i="121"/>
  <c r="J183" i="121" s="1"/>
  <c r="L182" i="121"/>
  <c r="K182" i="121"/>
  <c r="J182" i="121" s="1"/>
  <c r="L181" i="121"/>
  <c r="K181" i="121"/>
  <c r="J181" i="121"/>
  <c r="L180" i="121"/>
  <c r="K180" i="121"/>
  <c r="J180" i="121"/>
  <c r="L179" i="121"/>
  <c r="K179" i="121"/>
  <c r="J179" i="121" s="1"/>
  <c r="L178" i="121"/>
  <c r="K178" i="121"/>
  <c r="J178" i="121"/>
  <c r="L177" i="121"/>
  <c r="K177" i="121"/>
  <c r="J177" i="121" s="1"/>
  <c r="L176" i="121"/>
  <c r="J176" i="121" s="1"/>
  <c r="K176" i="121"/>
  <c r="L175" i="121"/>
  <c r="K175" i="121"/>
  <c r="J175" i="121"/>
  <c r="L174" i="121"/>
  <c r="K174" i="121"/>
  <c r="J174" i="121"/>
  <c r="L173" i="121"/>
  <c r="K173" i="121"/>
  <c r="J173" i="121"/>
  <c r="L172" i="121"/>
  <c r="K172" i="121"/>
  <c r="L171" i="121"/>
  <c r="K171" i="121"/>
  <c r="J171" i="121" s="1"/>
  <c r="L170" i="121"/>
  <c r="K170" i="121"/>
  <c r="J170" i="121"/>
  <c r="L169" i="121"/>
  <c r="K169" i="121"/>
  <c r="J169" i="121"/>
  <c r="L168" i="121"/>
  <c r="K168" i="121"/>
  <c r="J168" i="121" s="1"/>
  <c r="L167" i="121"/>
  <c r="K167" i="121"/>
  <c r="J167" i="121"/>
  <c r="L166" i="121"/>
  <c r="K166" i="121"/>
  <c r="J166" i="121"/>
  <c r="L165" i="121"/>
  <c r="J165" i="121" s="1"/>
  <c r="K165" i="121"/>
  <c r="L164" i="121"/>
  <c r="K164" i="121"/>
  <c r="J164" i="121"/>
  <c r="L163" i="121"/>
  <c r="K163" i="121"/>
  <c r="J163" i="121"/>
  <c r="L162" i="121"/>
  <c r="K162" i="121"/>
  <c r="J162" i="121"/>
  <c r="L161" i="121"/>
  <c r="K161" i="121"/>
  <c r="J161" i="121" s="1"/>
  <c r="L160" i="121"/>
  <c r="K160" i="121"/>
  <c r="J160" i="121" s="1"/>
  <c r="L159" i="121"/>
  <c r="K159" i="121"/>
  <c r="J159" i="121"/>
  <c r="L158" i="121"/>
  <c r="K158" i="121"/>
  <c r="J158" i="121"/>
  <c r="L157" i="121"/>
  <c r="K157" i="121"/>
  <c r="J157" i="121" s="1"/>
  <c r="L156" i="121"/>
  <c r="K156" i="121"/>
  <c r="L155" i="121"/>
  <c r="K155" i="121"/>
  <c r="J155" i="121"/>
  <c r="L154" i="121"/>
  <c r="J154" i="121" s="1"/>
  <c r="K154" i="121"/>
  <c r="L153" i="121"/>
  <c r="K153" i="121"/>
  <c r="J153" i="12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 s="1"/>
  <c r="L148" i="121"/>
  <c r="K148" i="121"/>
  <c r="J148" i="121" s="1"/>
  <c r="L147" i="121"/>
  <c r="K147" i="121"/>
  <c r="J147" i="121"/>
  <c r="L146" i="121"/>
  <c r="K146" i="121"/>
  <c r="J146" i="121" s="1"/>
  <c r="L145" i="121"/>
  <c r="K145" i="121"/>
  <c r="J145" i="121" s="1"/>
  <c r="L144" i="121"/>
  <c r="K144" i="121"/>
  <c r="J144" i="121" s="1"/>
  <c r="L143" i="121"/>
  <c r="K143" i="121"/>
  <c r="J143" i="121"/>
  <c r="L142" i="121"/>
  <c r="K142" i="121"/>
  <c r="J142" i="121"/>
  <c r="L141" i="121"/>
  <c r="K141" i="121"/>
  <c r="J141" i="121" s="1"/>
  <c r="L140" i="121"/>
  <c r="K140" i="121"/>
  <c r="L139" i="121"/>
  <c r="K139" i="121"/>
  <c r="J139" i="121"/>
  <c r="L138" i="121"/>
  <c r="K138" i="121"/>
  <c r="J138" i="121" s="1"/>
  <c r="L137" i="121"/>
  <c r="K137" i="121"/>
  <c r="J137" i="121"/>
  <c r="L136" i="121"/>
  <c r="K136" i="121"/>
  <c r="J136" i="121"/>
  <c r="L135" i="121"/>
  <c r="J135" i="121" s="1"/>
  <c r="K135" i="121"/>
  <c r="L134" i="121"/>
  <c r="K134" i="121"/>
  <c r="J134" i="121"/>
  <c r="L133" i="121"/>
  <c r="K133" i="121"/>
  <c r="J133" i="121"/>
  <c r="L132" i="121"/>
  <c r="J132" i="121" s="1"/>
  <c r="K132" i="121"/>
  <c r="L131" i="121"/>
  <c r="K131" i="121"/>
  <c r="J131" i="121"/>
  <c r="L130" i="121"/>
  <c r="K130" i="121"/>
  <c r="J130" i="121"/>
  <c r="L129" i="121"/>
  <c r="K129" i="121"/>
  <c r="J129" i="121" s="1"/>
  <c r="L128" i="121"/>
  <c r="K128" i="121"/>
  <c r="J128" i="121"/>
  <c r="L127" i="121"/>
  <c r="K127" i="121"/>
  <c r="J127" i="121" s="1"/>
  <c r="L126" i="121"/>
  <c r="K126" i="121"/>
  <c r="J126" i="121"/>
  <c r="L125" i="121"/>
  <c r="K125" i="121"/>
  <c r="J125" i="121"/>
  <c r="L124" i="121"/>
  <c r="J124" i="121" s="1"/>
  <c r="K124" i="121"/>
  <c r="L123" i="121"/>
  <c r="K123" i="121"/>
  <c r="J123" i="121"/>
  <c r="L122" i="121"/>
  <c r="K122" i="121"/>
  <c r="J122" i="121"/>
  <c r="L121" i="121"/>
  <c r="J121" i="121" s="1"/>
  <c r="K121" i="121"/>
  <c r="L120" i="121"/>
  <c r="K120" i="121"/>
  <c r="J120" i="121"/>
  <c r="L119" i="121"/>
  <c r="K119" i="121"/>
  <c r="J119" i="121"/>
  <c r="L118" i="121"/>
  <c r="K118" i="121"/>
  <c r="J118" i="121"/>
  <c r="L117" i="121"/>
  <c r="K117" i="121"/>
  <c r="J117" i="121"/>
  <c r="L116" i="121"/>
  <c r="K116" i="121"/>
  <c r="J116" i="121" s="1"/>
  <c r="L115" i="121"/>
  <c r="K115" i="121"/>
  <c r="J115" i="121"/>
  <c r="L114" i="121"/>
  <c r="K114" i="121"/>
  <c r="J114" i="121"/>
  <c r="L113" i="121"/>
  <c r="K113" i="121"/>
  <c r="J113" i="121" s="1"/>
  <c r="L112" i="121"/>
  <c r="K112" i="121"/>
  <c r="J112" i="121"/>
  <c r="L111" i="121"/>
  <c r="K111" i="121"/>
  <c r="J111" i="121" s="1"/>
  <c r="L110" i="121"/>
  <c r="K110" i="121"/>
  <c r="J110" i="121"/>
  <c r="L109" i="121"/>
  <c r="K109" i="121"/>
  <c r="J109" i="121"/>
  <c r="L108" i="121"/>
  <c r="K108" i="121"/>
  <c r="J108" i="121" s="1"/>
  <c r="L107" i="121"/>
  <c r="K107" i="121"/>
  <c r="J107" i="121"/>
  <c r="L106" i="121"/>
  <c r="K106" i="121"/>
  <c r="J106" i="121"/>
  <c r="L105" i="121"/>
  <c r="K105" i="121"/>
  <c r="J105" i="121" s="1"/>
  <c r="L104" i="121"/>
  <c r="K104" i="121"/>
  <c r="J104" i="121"/>
  <c r="L103" i="121"/>
  <c r="K103" i="121"/>
  <c r="J103" i="121" s="1"/>
  <c r="L102" i="121"/>
  <c r="K102" i="121"/>
  <c r="J102" i="121" s="1"/>
  <c r="L101" i="121"/>
  <c r="K101" i="121"/>
  <c r="J101" i="121"/>
  <c r="L100" i="121"/>
  <c r="K100" i="121"/>
  <c r="J100" i="121" s="1"/>
  <c r="L99" i="121"/>
  <c r="J99" i="121" s="1"/>
  <c r="K99" i="121"/>
  <c r="L98" i="121"/>
  <c r="K98" i="121"/>
  <c r="J98" i="121"/>
  <c r="L97" i="121"/>
  <c r="K97" i="121"/>
  <c r="J97" i="121" s="1"/>
  <c r="L96" i="121"/>
  <c r="K96" i="121"/>
  <c r="J96" i="121"/>
  <c r="L95" i="121"/>
  <c r="K95" i="121"/>
  <c r="J95" i="121"/>
  <c r="L94" i="121"/>
  <c r="K94" i="121"/>
  <c r="J94" i="121" s="1"/>
  <c r="L93" i="121"/>
  <c r="K93" i="121"/>
  <c r="J93" i="121"/>
  <c r="L92" i="121"/>
  <c r="K92" i="121"/>
  <c r="L91" i="121"/>
  <c r="K91" i="121"/>
  <c r="J91" i="121" s="1"/>
  <c r="L90" i="121"/>
  <c r="K90" i="121"/>
  <c r="J90" i="121"/>
  <c r="L89" i="121"/>
  <c r="K89" i="121"/>
  <c r="J89" i="121"/>
  <c r="L88" i="121"/>
  <c r="K88" i="121"/>
  <c r="J88" i="121" s="1"/>
  <c r="L87" i="121"/>
  <c r="K87" i="121"/>
  <c r="J87" i="121"/>
  <c r="L86" i="121"/>
  <c r="K86" i="121"/>
  <c r="J86" i="121"/>
  <c r="L85" i="121"/>
  <c r="K85" i="121"/>
  <c r="J85" i="121"/>
  <c r="L84" i="121"/>
  <c r="K84" i="121"/>
  <c r="J84" i="121" s="1"/>
  <c r="L83" i="121"/>
  <c r="K83" i="121"/>
  <c r="J83" i="121" s="1"/>
  <c r="L82" i="121"/>
  <c r="K82" i="121"/>
  <c r="J82" i="121"/>
  <c r="L81" i="121"/>
  <c r="K81" i="121"/>
  <c r="J81" i="121" s="1"/>
  <c r="L80" i="121"/>
  <c r="K80" i="121"/>
  <c r="J80" i="121" s="1"/>
  <c r="L79" i="121"/>
  <c r="K79" i="121"/>
  <c r="J79" i="121"/>
  <c r="L78" i="121"/>
  <c r="K78" i="121"/>
  <c r="J78" i="121" s="1"/>
  <c r="L77" i="121"/>
  <c r="K77" i="121"/>
  <c r="J77" i="121"/>
  <c r="L76" i="121"/>
  <c r="K76" i="121"/>
  <c r="L75" i="121"/>
  <c r="K75" i="121"/>
  <c r="J75" i="121"/>
  <c r="L74" i="121"/>
  <c r="K74" i="121"/>
  <c r="J74" i="121"/>
  <c r="L73" i="121"/>
  <c r="K73" i="121"/>
  <c r="J73" i="121"/>
  <c r="L72" i="121"/>
  <c r="K72" i="121"/>
  <c r="J72" i="121" s="1"/>
  <c r="L71" i="121"/>
  <c r="K71" i="121"/>
  <c r="L70" i="121"/>
  <c r="K70" i="121"/>
  <c r="J70" i="121"/>
  <c r="L69" i="121"/>
  <c r="K69" i="121"/>
  <c r="J69" i="121" s="1"/>
  <c r="L68" i="121"/>
  <c r="K68" i="121"/>
  <c r="J68" i="121" s="1"/>
  <c r="L67" i="121"/>
  <c r="K67" i="121"/>
  <c r="J67" i="121"/>
  <c r="L66" i="121"/>
  <c r="K66" i="121"/>
  <c r="J66" i="121" s="1"/>
  <c r="L65" i="121"/>
  <c r="K65" i="121"/>
  <c r="J65" i="121" s="1"/>
  <c r="L64" i="121"/>
  <c r="K64" i="121"/>
  <c r="J64" i="121"/>
  <c r="L63" i="121"/>
  <c r="K63" i="121"/>
  <c r="J63" i="121"/>
  <c r="L62" i="121"/>
  <c r="K62" i="121"/>
  <c r="J62" i="121"/>
  <c r="L61" i="121"/>
  <c r="K61" i="121"/>
  <c r="J61" i="121" s="1"/>
  <c r="L60" i="121"/>
  <c r="K60" i="121"/>
  <c r="L59" i="121"/>
  <c r="K59" i="121"/>
  <c r="J59" i="121"/>
  <c r="L58" i="121"/>
  <c r="K58" i="121"/>
  <c r="J58" i="121" s="1"/>
  <c r="L57" i="121"/>
  <c r="K57" i="121"/>
  <c r="J57" i="121"/>
  <c r="L56" i="121"/>
  <c r="K56" i="121"/>
  <c r="J56" i="121"/>
  <c r="L55" i="121"/>
  <c r="K55" i="121"/>
  <c r="L54" i="121"/>
  <c r="K54" i="121"/>
  <c r="J54" i="121"/>
  <c r="L53" i="121"/>
  <c r="K53" i="121"/>
  <c r="J53" i="121"/>
  <c r="L52" i="121"/>
  <c r="K52" i="121"/>
  <c r="J52" i="121" s="1"/>
  <c r="L51" i="121"/>
  <c r="K51" i="121"/>
  <c r="J51" i="121"/>
  <c r="L50" i="121"/>
  <c r="K50" i="121"/>
  <c r="J50" i="121" s="1"/>
  <c r="L49" i="121"/>
  <c r="K49" i="121"/>
  <c r="J49" i="121" s="1"/>
  <c r="L48" i="121"/>
  <c r="K48" i="121"/>
  <c r="J48" i="121"/>
  <c r="L47" i="121"/>
  <c r="K47" i="121"/>
  <c r="J47" i="121" s="1"/>
  <c r="L46" i="121"/>
  <c r="K46" i="121"/>
  <c r="J46" i="121"/>
  <c r="L45" i="121"/>
  <c r="K45" i="121"/>
  <c r="J45" i="121"/>
  <c r="L44" i="121"/>
  <c r="K44" i="121"/>
  <c r="J44" i="121" s="1"/>
  <c r="L43" i="121"/>
  <c r="K43" i="121"/>
  <c r="J43" i="121"/>
  <c r="L42" i="121"/>
  <c r="K42" i="121"/>
  <c r="J42" i="121" s="1"/>
  <c r="L41" i="121"/>
  <c r="K41" i="121"/>
  <c r="J41" i="121"/>
  <c r="L40" i="121"/>
  <c r="K40" i="121"/>
  <c r="J40" i="121"/>
  <c r="L39" i="121"/>
  <c r="J39" i="121" s="1"/>
  <c r="K39" i="121"/>
  <c r="L38" i="121"/>
  <c r="K38" i="121"/>
  <c r="L37" i="121"/>
  <c r="K37" i="121"/>
  <c r="J37" i="121"/>
  <c r="L36" i="121"/>
  <c r="K36" i="121"/>
  <c r="J36" i="121" s="1"/>
  <c r="L35" i="121"/>
  <c r="K35" i="121"/>
  <c r="J35" i="121" s="1"/>
  <c r="L34" i="121"/>
  <c r="K34" i="121"/>
  <c r="J34" i="121"/>
  <c r="L33" i="121"/>
  <c r="L17" i="121" s="1"/>
  <c r="K33" i="121"/>
  <c r="J33" i="121" s="1"/>
  <c r="L32" i="121"/>
  <c r="K32" i="121"/>
  <c r="L31" i="121"/>
  <c r="K31" i="121"/>
  <c r="J31" i="121" s="1"/>
  <c r="L30" i="121"/>
  <c r="K30" i="121"/>
  <c r="J30" i="121"/>
  <c r="L29" i="121"/>
  <c r="K29" i="121"/>
  <c r="J29" i="121" s="1"/>
  <c r="L28" i="121"/>
  <c r="K28" i="121"/>
  <c r="J28" i="121" s="1"/>
  <c r="L27" i="121"/>
  <c r="K27" i="121"/>
  <c r="J27" i="121"/>
  <c r="L26" i="121"/>
  <c r="K26" i="121"/>
  <c r="L25" i="121"/>
  <c r="K25" i="121"/>
  <c r="J25" i="121" s="1"/>
  <c r="L252" i="122"/>
  <c r="K252" i="122"/>
  <c r="J252" i="122"/>
  <c r="L251" i="122"/>
  <c r="K251" i="122"/>
  <c r="J251" i="122"/>
  <c r="L250" i="122"/>
  <c r="K250" i="122"/>
  <c r="J250" i="122"/>
  <c r="L249" i="122"/>
  <c r="K249" i="122"/>
  <c r="J249" i="122"/>
  <c r="L248" i="122"/>
  <c r="K248" i="122"/>
  <c r="J248" i="122"/>
  <c r="L247" i="122"/>
  <c r="K247" i="122"/>
  <c r="J247" i="122"/>
  <c r="L246" i="122"/>
  <c r="J246" i="122"/>
  <c r="K246" i="122"/>
  <c r="L245" i="122"/>
  <c r="K245" i="122"/>
  <c r="J245" i="122"/>
  <c r="L244" i="122"/>
  <c r="K244" i="122"/>
  <c r="J244" i="122"/>
  <c r="L243" i="122"/>
  <c r="K243" i="122"/>
  <c r="J243" i="122"/>
  <c r="L242" i="122"/>
  <c r="K242" i="122"/>
  <c r="J242" i="122"/>
  <c r="L241" i="122"/>
  <c r="K241" i="122"/>
  <c r="L240" i="122"/>
  <c r="K240" i="122"/>
  <c r="J240" i="122"/>
  <c r="L239" i="122"/>
  <c r="K239" i="122"/>
  <c r="J239" i="122"/>
  <c r="L238" i="122"/>
  <c r="K238" i="122"/>
  <c r="J238" i="122"/>
  <c r="L237" i="122"/>
  <c r="K237" i="122"/>
  <c r="J237" i="122"/>
  <c r="L236" i="122"/>
  <c r="K236" i="122"/>
  <c r="L235" i="122"/>
  <c r="K235" i="122"/>
  <c r="J235" i="122"/>
  <c r="L234" i="122"/>
  <c r="K234" i="122"/>
  <c r="J234" i="122"/>
  <c r="L233" i="122"/>
  <c r="J233" i="122"/>
  <c r="K233" i="122"/>
  <c r="L232" i="122"/>
  <c r="K232" i="122"/>
  <c r="J232" i="122"/>
  <c r="L231" i="122"/>
  <c r="K231" i="122"/>
  <c r="J231" i="122"/>
  <c r="L230" i="122"/>
  <c r="J230" i="122"/>
  <c r="K230" i="122"/>
  <c r="L229" i="122"/>
  <c r="K229" i="122"/>
  <c r="J229" i="122"/>
  <c r="L228" i="122"/>
  <c r="K228" i="122"/>
  <c r="J228" i="122"/>
  <c r="L227" i="122"/>
  <c r="K227" i="122"/>
  <c r="J227" i="122"/>
  <c r="L226" i="122"/>
  <c r="K226" i="122"/>
  <c r="J226" i="122"/>
  <c r="L225" i="122"/>
  <c r="K225" i="122"/>
  <c r="L224" i="122"/>
  <c r="K224" i="122"/>
  <c r="J224" i="122"/>
  <c r="L223" i="122"/>
  <c r="K223" i="122"/>
  <c r="J223" i="122"/>
  <c r="L222" i="122"/>
  <c r="K222" i="122"/>
  <c r="J222" i="122"/>
  <c r="L221" i="122"/>
  <c r="K221" i="122"/>
  <c r="J221" i="122"/>
  <c r="L220" i="122"/>
  <c r="K220" i="122"/>
  <c r="J220" i="122"/>
  <c r="L219" i="122"/>
  <c r="K219" i="122"/>
  <c r="J219" i="122"/>
  <c r="L218" i="122"/>
  <c r="K218" i="122"/>
  <c r="J218" i="122"/>
  <c r="L217" i="122"/>
  <c r="K217" i="122"/>
  <c r="J217" i="122"/>
  <c r="L216" i="122"/>
  <c r="K216" i="122"/>
  <c r="J216" i="122"/>
  <c r="L215" i="122"/>
  <c r="K215" i="122"/>
  <c r="J215" i="122"/>
  <c r="L214" i="122"/>
  <c r="J214" i="122"/>
  <c r="K214" i="122"/>
  <c r="L213" i="122"/>
  <c r="K213" i="122"/>
  <c r="J213" i="122"/>
  <c r="L212" i="122"/>
  <c r="K212" i="122"/>
  <c r="J212" i="122"/>
  <c r="L211" i="122"/>
  <c r="K211" i="122"/>
  <c r="J211" i="122"/>
  <c r="L210" i="122"/>
  <c r="K210" i="122"/>
  <c r="J210" i="122"/>
  <c r="L209" i="122"/>
  <c r="K209" i="122"/>
  <c r="L208" i="122"/>
  <c r="K208" i="122"/>
  <c r="J208" i="122"/>
  <c r="L207" i="122"/>
  <c r="K207" i="122"/>
  <c r="J207" i="122"/>
  <c r="L206" i="122"/>
  <c r="K206" i="122"/>
  <c r="J206" i="122"/>
  <c r="L205" i="122"/>
  <c r="K205" i="122"/>
  <c r="J205" i="122"/>
  <c r="L204" i="122"/>
  <c r="K204" i="122"/>
  <c r="J204" i="122"/>
  <c r="L203" i="122"/>
  <c r="K203" i="122"/>
  <c r="J203" i="122"/>
  <c r="L202" i="122"/>
  <c r="K202" i="122"/>
  <c r="J202" i="122"/>
  <c r="L201" i="122"/>
  <c r="J201" i="122"/>
  <c r="K201" i="122"/>
  <c r="L200" i="122"/>
  <c r="K200" i="122"/>
  <c r="J200" i="122"/>
  <c r="L199" i="122"/>
  <c r="K199" i="122"/>
  <c r="J199" i="122"/>
  <c r="L198" i="122"/>
  <c r="K198" i="122"/>
  <c r="J198" i="122"/>
  <c r="L197" i="122"/>
  <c r="K197" i="122"/>
  <c r="J197" i="122"/>
  <c r="L196" i="122"/>
  <c r="K196" i="122"/>
  <c r="J196" i="122"/>
  <c r="L195" i="122"/>
  <c r="K195" i="122"/>
  <c r="J195" i="122"/>
  <c r="L194" i="122"/>
  <c r="K194" i="122"/>
  <c r="J194" i="122"/>
  <c r="L193" i="122"/>
  <c r="K193" i="122"/>
  <c r="J193" i="122"/>
  <c r="L192" i="122"/>
  <c r="K192" i="122"/>
  <c r="J192" i="122"/>
  <c r="L191" i="122"/>
  <c r="K191" i="122"/>
  <c r="J191" i="122"/>
  <c r="L190" i="122"/>
  <c r="K190" i="122"/>
  <c r="J190" i="122"/>
  <c r="L189" i="122"/>
  <c r="K189" i="122"/>
  <c r="J189" i="122"/>
  <c r="L188" i="122"/>
  <c r="K188" i="122"/>
  <c r="J188" i="122"/>
  <c r="L187" i="122"/>
  <c r="K187" i="122"/>
  <c r="J187" i="122"/>
  <c r="L186" i="122"/>
  <c r="K186" i="122"/>
  <c r="J186" i="122"/>
  <c r="L185" i="122"/>
  <c r="K185" i="122"/>
  <c r="J185" i="122"/>
  <c r="L184" i="122"/>
  <c r="K184" i="122"/>
  <c r="J184" i="122"/>
  <c r="L183" i="122"/>
  <c r="K183" i="122"/>
  <c r="J183" i="122"/>
  <c r="L182" i="122"/>
  <c r="J182" i="122"/>
  <c r="K182" i="122"/>
  <c r="L181" i="122"/>
  <c r="K181" i="122"/>
  <c r="J181" i="122"/>
  <c r="L180" i="122"/>
  <c r="K180" i="122"/>
  <c r="J180" i="122"/>
  <c r="L179" i="122"/>
  <c r="K179" i="122"/>
  <c r="J179" i="122"/>
  <c r="L178" i="122"/>
  <c r="K178" i="122"/>
  <c r="J178" i="122"/>
  <c r="L177" i="122"/>
  <c r="K177" i="122"/>
  <c r="L176" i="122"/>
  <c r="K176" i="122"/>
  <c r="J176" i="122"/>
  <c r="L175" i="122"/>
  <c r="K175" i="122"/>
  <c r="J175" i="122"/>
  <c r="L174" i="122"/>
  <c r="K174" i="122"/>
  <c r="J174" i="122"/>
  <c r="L173" i="122"/>
  <c r="K173" i="122"/>
  <c r="J173" i="122"/>
  <c r="L172" i="122"/>
  <c r="K172" i="122"/>
  <c r="J172" i="122"/>
  <c r="L171" i="122"/>
  <c r="K171" i="122"/>
  <c r="J171" i="122"/>
  <c r="L170" i="122"/>
  <c r="K170" i="122"/>
  <c r="J170" i="122"/>
  <c r="L169" i="122"/>
  <c r="K169" i="122"/>
  <c r="J169" i="122"/>
  <c r="L168" i="122"/>
  <c r="K168" i="122"/>
  <c r="J168" i="122"/>
  <c r="L167" i="122"/>
  <c r="K167" i="122"/>
  <c r="J167" i="122"/>
  <c r="L166" i="122"/>
  <c r="J166" i="122"/>
  <c r="K166" i="122"/>
  <c r="L165" i="122"/>
  <c r="K165" i="122"/>
  <c r="J165" i="122"/>
  <c r="L164" i="122"/>
  <c r="K164" i="122"/>
  <c r="J164" i="122"/>
  <c r="L163" i="122"/>
  <c r="K163" i="122"/>
  <c r="J163" i="122"/>
  <c r="L162" i="122"/>
  <c r="K162" i="122"/>
  <c r="J162" i="122"/>
  <c r="L161" i="122"/>
  <c r="K161" i="122"/>
  <c r="J161" i="122"/>
  <c r="L160" i="122"/>
  <c r="K160" i="122"/>
  <c r="J160" i="122"/>
  <c r="L159" i="122"/>
  <c r="K159" i="122"/>
  <c r="J159" i="122"/>
  <c r="L158" i="122"/>
  <c r="K158" i="122"/>
  <c r="J158" i="122"/>
  <c r="L157" i="122"/>
  <c r="K157" i="122"/>
  <c r="J157" i="122"/>
  <c r="L156" i="122"/>
  <c r="K156" i="122"/>
  <c r="L155" i="122"/>
  <c r="K155" i="122"/>
  <c r="J155" i="122"/>
  <c r="L154" i="122"/>
  <c r="K154" i="122"/>
  <c r="J154" i="122"/>
  <c r="L153" i="122"/>
  <c r="K153" i="122"/>
  <c r="J153" i="122"/>
  <c r="L152" i="122"/>
  <c r="K152" i="122"/>
  <c r="J152" i="122"/>
  <c r="L151" i="122"/>
  <c r="K151" i="122"/>
  <c r="J151" i="122"/>
  <c r="L150" i="122"/>
  <c r="K150" i="122"/>
  <c r="J150" i="122"/>
  <c r="L149" i="122"/>
  <c r="K149" i="122"/>
  <c r="J149" i="122"/>
  <c r="L148" i="122"/>
  <c r="K148" i="122"/>
  <c r="J148" i="122"/>
  <c r="L147" i="122"/>
  <c r="K147" i="122"/>
  <c r="J147" i="122"/>
  <c r="L146" i="122"/>
  <c r="K146" i="122"/>
  <c r="J146" i="122"/>
  <c r="L145" i="122"/>
  <c r="K145" i="122"/>
  <c r="L144" i="122"/>
  <c r="K144" i="122"/>
  <c r="J144" i="122"/>
  <c r="L143" i="122"/>
  <c r="K143" i="122"/>
  <c r="J143" i="122"/>
  <c r="L142" i="122"/>
  <c r="K142" i="122"/>
  <c r="J142" i="122"/>
  <c r="L141" i="122"/>
  <c r="K141" i="122"/>
  <c r="J141" i="122"/>
  <c r="L140" i="122"/>
  <c r="K140" i="122"/>
  <c r="L139" i="122"/>
  <c r="K139" i="122"/>
  <c r="J139" i="122"/>
  <c r="L138" i="122"/>
  <c r="K138" i="122"/>
  <c r="J138" i="122"/>
  <c r="L137" i="122"/>
  <c r="K137" i="122"/>
  <c r="J137" i="122"/>
  <c r="L136" i="122"/>
  <c r="K136" i="122"/>
  <c r="J136" i="122"/>
  <c r="L135" i="122"/>
  <c r="K135" i="122"/>
  <c r="J135" i="122"/>
  <c r="L134" i="122"/>
  <c r="K134" i="122"/>
  <c r="J134" i="122"/>
  <c r="L133" i="122"/>
  <c r="K133" i="122"/>
  <c r="J133" i="122"/>
  <c r="L132" i="122"/>
  <c r="K132" i="122"/>
  <c r="J132" i="122"/>
  <c r="L131" i="122"/>
  <c r="K131" i="122"/>
  <c r="J131" i="122"/>
  <c r="L130" i="122"/>
  <c r="K130" i="122"/>
  <c r="J130" i="122"/>
  <c r="L129" i="122"/>
  <c r="K129" i="122"/>
  <c r="J129" i="122"/>
  <c r="L128" i="122"/>
  <c r="K128" i="122"/>
  <c r="J128" i="122"/>
  <c r="L127" i="122"/>
  <c r="K127" i="122"/>
  <c r="J127" i="122"/>
  <c r="L126" i="122"/>
  <c r="K126" i="122"/>
  <c r="J126" i="122"/>
  <c r="L125" i="122"/>
  <c r="K125" i="122"/>
  <c r="J125" i="122"/>
  <c r="L124" i="122"/>
  <c r="K124" i="122"/>
  <c r="L123" i="122"/>
  <c r="K123" i="122"/>
  <c r="J123" i="122"/>
  <c r="L122" i="122"/>
  <c r="K122" i="122"/>
  <c r="J122" i="122"/>
  <c r="L121" i="122"/>
  <c r="K121" i="122"/>
  <c r="J121" i="122"/>
  <c r="L120" i="122"/>
  <c r="K120" i="122"/>
  <c r="J120" i="122"/>
  <c r="L119" i="122"/>
  <c r="K119" i="122"/>
  <c r="J119" i="122"/>
  <c r="L118" i="122"/>
  <c r="K118" i="122"/>
  <c r="J118" i="122"/>
  <c r="L117" i="122"/>
  <c r="K117" i="122"/>
  <c r="J117" i="122"/>
  <c r="L116" i="122"/>
  <c r="K116" i="122"/>
  <c r="J116" i="122"/>
  <c r="L115" i="122"/>
  <c r="K115" i="122"/>
  <c r="J115" i="122"/>
  <c r="L114" i="122"/>
  <c r="K114" i="122"/>
  <c r="J114" i="122"/>
  <c r="L113" i="122"/>
  <c r="K113" i="122"/>
  <c r="J113" i="122"/>
  <c r="L112" i="122"/>
  <c r="K112" i="122"/>
  <c r="J112" i="122"/>
  <c r="L111" i="122"/>
  <c r="K111" i="122"/>
  <c r="J111" i="122"/>
  <c r="L110" i="122"/>
  <c r="K110" i="122"/>
  <c r="J110" i="122"/>
  <c r="L109" i="122"/>
  <c r="K109" i="122"/>
  <c r="J109" i="122"/>
  <c r="L108" i="122"/>
  <c r="K108" i="122"/>
  <c r="L107" i="122"/>
  <c r="K107" i="122"/>
  <c r="J107" i="122"/>
  <c r="L106" i="122"/>
  <c r="K106" i="122"/>
  <c r="J106" i="122"/>
  <c r="L105" i="122"/>
  <c r="K105" i="122"/>
  <c r="J105" i="122"/>
  <c r="L104" i="122"/>
  <c r="K104" i="122"/>
  <c r="J104" i="122"/>
  <c r="L103" i="122"/>
  <c r="K103" i="122"/>
  <c r="J103" i="122"/>
  <c r="L102" i="122"/>
  <c r="K102" i="122"/>
  <c r="J102" i="122"/>
  <c r="L101" i="122"/>
  <c r="K101" i="122"/>
  <c r="J101" i="122"/>
  <c r="L100" i="122"/>
  <c r="K100" i="122"/>
  <c r="J100" i="122"/>
  <c r="L99" i="122"/>
  <c r="K99" i="122"/>
  <c r="J99" i="122"/>
  <c r="L98" i="122"/>
  <c r="K98" i="122"/>
  <c r="J98" i="122"/>
  <c r="L97" i="122"/>
  <c r="K97" i="122"/>
  <c r="J97" i="122"/>
  <c r="L96" i="122"/>
  <c r="K96" i="122"/>
  <c r="J96" i="122"/>
  <c r="L95" i="122"/>
  <c r="K95" i="122"/>
  <c r="J95" i="122"/>
  <c r="L94" i="122"/>
  <c r="K94" i="122"/>
  <c r="J94" i="122"/>
  <c r="L93" i="122"/>
  <c r="K93" i="122"/>
  <c r="J93" i="122"/>
  <c r="L92" i="122"/>
  <c r="K92" i="122"/>
  <c r="J92" i="122"/>
  <c r="L91" i="122"/>
  <c r="K91" i="122"/>
  <c r="J91" i="122"/>
  <c r="L90" i="122"/>
  <c r="K90" i="122"/>
  <c r="J90" i="122"/>
  <c r="L89" i="122"/>
  <c r="K89" i="122"/>
  <c r="J89" i="122"/>
  <c r="L88" i="122"/>
  <c r="K88" i="122"/>
  <c r="J88" i="122"/>
  <c r="L87" i="122"/>
  <c r="K87" i="122"/>
  <c r="J87" i="122"/>
  <c r="L86" i="122"/>
  <c r="K86" i="122"/>
  <c r="J86" i="122"/>
  <c r="L85" i="122"/>
  <c r="K85" i="122"/>
  <c r="J85" i="122"/>
  <c r="L84" i="122"/>
  <c r="K84" i="122"/>
  <c r="J84" i="122"/>
  <c r="L83" i="122"/>
  <c r="K83" i="122"/>
  <c r="J83" i="122"/>
  <c r="L82" i="122"/>
  <c r="K82" i="122"/>
  <c r="J82" i="122"/>
  <c r="L81" i="122"/>
  <c r="K81" i="122"/>
  <c r="L80" i="122"/>
  <c r="K80" i="122"/>
  <c r="J80" i="122"/>
  <c r="L79" i="122"/>
  <c r="K79" i="122"/>
  <c r="J79" i="122"/>
  <c r="L78" i="122"/>
  <c r="K78" i="122"/>
  <c r="J78" i="122"/>
  <c r="L77" i="122"/>
  <c r="K77" i="122"/>
  <c r="J77" i="122"/>
  <c r="L76" i="122"/>
  <c r="K76" i="122"/>
  <c r="L75" i="122"/>
  <c r="K75" i="122"/>
  <c r="J75" i="122"/>
  <c r="L74" i="122"/>
  <c r="K74" i="122"/>
  <c r="J74" i="122"/>
  <c r="L73" i="122"/>
  <c r="K73" i="122"/>
  <c r="J73" i="122"/>
  <c r="L72" i="122"/>
  <c r="K72" i="122"/>
  <c r="J72" i="122"/>
  <c r="L71" i="122"/>
  <c r="K71" i="122"/>
  <c r="J71" i="122"/>
  <c r="L70" i="122"/>
  <c r="K70" i="122"/>
  <c r="J70" i="122"/>
  <c r="L69" i="122"/>
  <c r="K69" i="122"/>
  <c r="J69" i="122"/>
  <c r="L68" i="122"/>
  <c r="K68" i="122"/>
  <c r="J68" i="122"/>
  <c r="L67" i="122"/>
  <c r="K67" i="122"/>
  <c r="J67" i="122"/>
  <c r="L66" i="122"/>
  <c r="K66" i="122"/>
  <c r="J66" i="122"/>
  <c r="L65" i="122"/>
  <c r="K65" i="122"/>
  <c r="L64" i="122"/>
  <c r="K64" i="122"/>
  <c r="J64" i="122"/>
  <c r="L63" i="122"/>
  <c r="K63" i="122"/>
  <c r="J63" i="122"/>
  <c r="L62" i="122"/>
  <c r="K62" i="122"/>
  <c r="J62" i="122"/>
  <c r="L61" i="122"/>
  <c r="K61" i="122"/>
  <c r="J61" i="122"/>
  <c r="L60" i="122"/>
  <c r="K60" i="122"/>
  <c r="J60" i="122"/>
  <c r="L59" i="122"/>
  <c r="J59" i="122"/>
  <c r="K59" i="122"/>
  <c r="L58" i="122"/>
  <c r="K58" i="122"/>
  <c r="J58" i="122"/>
  <c r="L57" i="122"/>
  <c r="J57" i="122"/>
  <c r="K57" i="122"/>
  <c r="L56" i="122"/>
  <c r="K56" i="122"/>
  <c r="J56" i="122"/>
  <c r="L55" i="122"/>
  <c r="K55" i="122"/>
  <c r="J55" i="122"/>
  <c r="L54" i="122"/>
  <c r="K54" i="122"/>
  <c r="J54" i="122"/>
  <c r="L53" i="122"/>
  <c r="K53" i="122"/>
  <c r="J53" i="122"/>
  <c r="L52" i="122"/>
  <c r="K52" i="122"/>
  <c r="J52" i="122"/>
  <c r="L51" i="122"/>
  <c r="K51" i="122"/>
  <c r="J51" i="122"/>
  <c r="L50" i="122"/>
  <c r="K50" i="122"/>
  <c r="J50" i="122"/>
  <c r="L49" i="122"/>
  <c r="K49" i="122"/>
  <c r="J49" i="122"/>
  <c r="L48" i="122"/>
  <c r="K48" i="122"/>
  <c r="J48" i="122"/>
  <c r="L47" i="122"/>
  <c r="K47" i="122"/>
  <c r="J47" i="122"/>
  <c r="L46" i="122"/>
  <c r="K46" i="122"/>
  <c r="J46" i="122"/>
  <c r="L45" i="122"/>
  <c r="K45" i="122"/>
  <c r="J45" i="122"/>
  <c r="L44" i="122"/>
  <c r="K44" i="122"/>
  <c r="J44" i="122"/>
  <c r="L43" i="122"/>
  <c r="K43" i="122"/>
  <c r="J43" i="122" s="1"/>
  <c r="L42" i="122"/>
  <c r="K42" i="122"/>
  <c r="J42" i="122" s="1"/>
  <c r="L41" i="122"/>
  <c r="K41" i="122"/>
  <c r="J41" i="122" s="1"/>
  <c r="L40" i="122"/>
  <c r="K40" i="122"/>
  <c r="J40" i="122" s="1"/>
  <c r="L39" i="122"/>
  <c r="K39" i="122"/>
  <c r="J39" i="122"/>
  <c r="L38" i="122"/>
  <c r="K38" i="122"/>
  <c r="J38" i="122" s="1"/>
  <c r="L37" i="122"/>
  <c r="K37" i="122"/>
  <c r="J37" i="122"/>
  <c r="L36" i="122"/>
  <c r="K36" i="122"/>
  <c r="J36" i="122"/>
  <c r="L35" i="122"/>
  <c r="K35" i="122"/>
  <c r="J35" i="122" s="1"/>
  <c r="L34" i="122"/>
  <c r="K34" i="122"/>
  <c r="J34" i="122" s="1"/>
  <c r="L33" i="122"/>
  <c r="K33" i="122"/>
  <c r="J33" i="122"/>
  <c r="L32" i="122"/>
  <c r="K32" i="122"/>
  <c r="J32" i="122" s="1"/>
  <c r="L31" i="122"/>
  <c r="K31" i="122"/>
  <c r="J31" i="122"/>
  <c r="L30" i="122"/>
  <c r="K30" i="122"/>
  <c r="J30" i="122"/>
  <c r="L29" i="122"/>
  <c r="K29" i="122"/>
  <c r="J29" i="122" s="1"/>
  <c r="L28" i="122"/>
  <c r="K28" i="122"/>
  <c r="J28" i="122" s="1"/>
  <c r="L27" i="122"/>
  <c r="K27" i="122"/>
  <c r="J27" i="122" s="1"/>
  <c r="L26" i="122"/>
  <c r="K26" i="122"/>
  <c r="J26" i="122" s="1"/>
  <c r="L25" i="122"/>
  <c r="K25" i="122"/>
  <c r="J25" i="122" s="1"/>
  <c r="L252" i="123"/>
  <c r="K252" i="123"/>
  <c r="J252" i="123"/>
  <c r="L251" i="123"/>
  <c r="K251" i="123"/>
  <c r="J251" i="123"/>
  <c r="L250" i="123"/>
  <c r="J250" i="123"/>
  <c r="K250" i="123"/>
  <c r="L249" i="123"/>
  <c r="K249" i="123"/>
  <c r="J249" i="123"/>
  <c r="L248" i="123"/>
  <c r="K248" i="123"/>
  <c r="J248" i="123"/>
  <c r="L247" i="123"/>
  <c r="K247" i="123"/>
  <c r="J247" i="123"/>
  <c r="L246" i="123"/>
  <c r="K246" i="123"/>
  <c r="J246" i="123"/>
  <c r="L245" i="123"/>
  <c r="K245" i="123"/>
  <c r="L244" i="123"/>
  <c r="K244" i="123"/>
  <c r="J244" i="123"/>
  <c r="L243" i="123"/>
  <c r="K243" i="123"/>
  <c r="J243" i="123"/>
  <c r="L242" i="123"/>
  <c r="K242" i="123"/>
  <c r="J242" i="123"/>
  <c r="L241" i="123"/>
  <c r="K241" i="123"/>
  <c r="J241" i="123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/>
  <c r="L236" i="123"/>
  <c r="K236" i="123"/>
  <c r="J236" i="123"/>
  <c r="L235" i="123"/>
  <c r="K235" i="123"/>
  <c r="J235" i="123"/>
  <c r="L234" i="123"/>
  <c r="J234" i="123"/>
  <c r="K234" i="123"/>
  <c r="L233" i="123"/>
  <c r="K233" i="123"/>
  <c r="J233" i="123"/>
  <c r="L232" i="123"/>
  <c r="K232" i="123"/>
  <c r="J232" i="123"/>
  <c r="L231" i="123"/>
  <c r="K231" i="123"/>
  <c r="J231" i="123"/>
  <c r="L230" i="123"/>
  <c r="K230" i="123"/>
  <c r="J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/>
  <c r="L225" i="123"/>
  <c r="K225" i="123"/>
  <c r="J225" i="123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K214" i="123"/>
  <c r="J214" i="123"/>
  <c r="L213" i="123"/>
  <c r="K213" i="123"/>
  <c r="L212" i="123"/>
  <c r="K212" i="123"/>
  <c r="J212" i="123"/>
  <c r="L211" i="123"/>
  <c r="K211" i="123"/>
  <c r="J211" i="123"/>
  <c r="L210" i="123"/>
  <c r="K210" i="123"/>
  <c r="J210" i="123"/>
  <c r="L209" i="123"/>
  <c r="K209" i="123"/>
  <c r="J209" i="123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K198" i="123"/>
  <c r="J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/>
  <c r="L193" i="123"/>
  <c r="K193" i="123"/>
  <c r="J193" i="123"/>
  <c r="L192" i="123"/>
  <c r="K192" i="123"/>
  <c r="L191" i="123"/>
  <c r="K191" i="123"/>
  <c r="J191" i="123"/>
  <c r="L190" i="123"/>
  <c r="K190" i="123"/>
  <c r="J190" i="123"/>
  <c r="L189" i="123"/>
  <c r="K189" i="123"/>
  <c r="J189" i="123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K182" i="123"/>
  <c r="J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/>
  <c r="L177" i="123"/>
  <c r="K177" i="123"/>
  <c r="J177" i="123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K166" i="123"/>
  <c r="J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/>
  <c r="L161" i="123"/>
  <c r="K161" i="123"/>
  <c r="J161" i="123"/>
  <c r="L160" i="123"/>
  <c r="K160" i="123"/>
  <c r="L159" i="123"/>
  <c r="K159" i="123"/>
  <c r="J159" i="123"/>
  <c r="L158" i="123"/>
  <c r="K158" i="123"/>
  <c r="J158" i="123"/>
  <c r="L157" i="123"/>
  <c r="J157" i="123"/>
  <c r="K157" i="123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K150" i="123"/>
  <c r="J150" i="123"/>
  <c r="L149" i="123"/>
  <c r="K149" i="123"/>
  <c r="L148" i="123"/>
  <c r="K148" i="123"/>
  <c r="J148" i="123"/>
  <c r="L147" i="123"/>
  <c r="K147" i="123"/>
  <c r="J147" i="123"/>
  <c r="L146" i="123"/>
  <c r="K146" i="123"/>
  <c r="J146" i="123"/>
  <c r="L145" i="123"/>
  <c r="K145" i="123"/>
  <c r="J145" i="123"/>
  <c r="L144" i="123"/>
  <c r="K144" i="123"/>
  <c r="J144" i="123"/>
  <c r="L143" i="123"/>
  <c r="K143" i="123"/>
  <c r="J143" i="123"/>
  <c r="L142" i="123"/>
  <c r="K142" i="123"/>
  <c r="J142" i="123"/>
  <c r="L141" i="123"/>
  <c r="J141" i="123"/>
  <c r="K141" i="123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K134" i="123"/>
  <c r="J134" i="123"/>
  <c r="L133" i="123"/>
  <c r="K133" i="123"/>
  <c r="L132" i="123"/>
  <c r="K132" i="123"/>
  <c r="J132" i="123"/>
  <c r="L131" i="123"/>
  <c r="K131" i="123"/>
  <c r="J131" i="123"/>
  <c r="L130" i="123"/>
  <c r="K130" i="123"/>
  <c r="J130" i="123"/>
  <c r="L129" i="123"/>
  <c r="K129" i="123"/>
  <c r="J129" i="123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K118" i="123"/>
  <c r="J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/>
  <c r="L113" i="123"/>
  <c r="K113" i="123"/>
  <c r="J113" i="123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K102" i="123"/>
  <c r="J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/>
  <c r="L97" i="123"/>
  <c r="K97" i="123"/>
  <c r="J97" i="123"/>
  <c r="L96" i="123"/>
  <c r="K96" i="123"/>
  <c r="L95" i="123"/>
  <c r="K95" i="123"/>
  <c r="J95" i="123"/>
  <c r="L94" i="123"/>
  <c r="K94" i="123"/>
  <c r="J94" i="123"/>
  <c r="L93" i="123"/>
  <c r="K93" i="123"/>
  <c r="J93" i="123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K86" i="123"/>
  <c r="J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/>
  <c r="L81" i="123"/>
  <c r="K81" i="123"/>
  <c r="J81" i="123"/>
  <c r="L80" i="123"/>
  <c r="K80" i="123"/>
  <c r="L79" i="123"/>
  <c r="K79" i="123"/>
  <c r="J79" i="123"/>
  <c r="L78" i="123"/>
  <c r="K78" i="123"/>
  <c r="J78" i="123"/>
  <c r="L77" i="123"/>
  <c r="K77" i="123"/>
  <c r="J77" i="123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K70" i="123"/>
  <c r="J70" i="123"/>
  <c r="L69" i="123"/>
  <c r="K69" i="123"/>
  <c r="L68" i="123"/>
  <c r="K68" i="123"/>
  <c r="J68" i="123"/>
  <c r="L67" i="123"/>
  <c r="K67" i="123"/>
  <c r="J67" i="123"/>
  <c r="L66" i="123"/>
  <c r="K66" i="123"/>
  <c r="J66" i="123"/>
  <c r="L65" i="123"/>
  <c r="K65" i="123"/>
  <c r="J65" i="123"/>
  <c r="L64" i="123"/>
  <c r="K64" i="123"/>
  <c r="J64" i="123"/>
  <c r="L63" i="123"/>
  <c r="K63" i="123"/>
  <c r="J63" i="123"/>
  <c r="L62" i="123"/>
  <c r="K62" i="123"/>
  <c r="J62" i="123"/>
  <c r="L61" i="123"/>
  <c r="K61" i="123"/>
  <c r="J61" i="123"/>
  <c r="L60" i="123"/>
  <c r="K60" i="123"/>
  <c r="J60" i="123"/>
  <c r="L59" i="123"/>
  <c r="K59" i="123"/>
  <c r="J59" i="123"/>
  <c r="L58" i="123"/>
  <c r="K58" i="123"/>
  <c r="J58" i="123"/>
  <c r="L57" i="123"/>
  <c r="K57" i="123"/>
  <c r="J57" i="123"/>
  <c r="L56" i="123"/>
  <c r="K56" i="123"/>
  <c r="J56" i="123"/>
  <c r="L55" i="123"/>
  <c r="K55" i="123"/>
  <c r="J55" i="123"/>
  <c r="L54" i="123"/>
  <c r="K54" i="123"/>
  <c r="J54" i="123"/>
  <c r="L53" i="123"/>
  <c r="K53" i="123"/>
  <c r="J53" i="123"/>
  <c r="L52" i="123"/>
  <c r="K52" i="123"/>
  <c r="J52" i="123"/>
  <c r="L51" i="123"/>
  <c r="K51" i="123"/>
  <c r="J51" i="123"/>
  <c r="L50" i="123"/>
  <c r="K50" i="123"/>
  <c r="J50" i="123"/>
  <c r="L49" i="123"/>
  <c r="K49" i="123"/>
  <c r="J49" i="123"/>
  <c r="L48" i="123"/>
  <c r="K48" i="123"/>
  <c r="J48" i="123"/>
  <c r="L47" i="123"/>
  <c r="K47" i="123"/>
  <c r="J47" i="123"/>
  <c r="L46" i="123"/>
  <c r="K46" i="123"/>
  <c r="J46" i="123"/>
  <c r="L45" i="123"/>
  <c r="K45" i="123"/>
  <c r="J45" i="123"/>
  <c r="L44" i="123"/>
  <c r="K44" i="123"/>
  <c r="J44" i="123"/>
  <c r="L43" i="123"/>
  <c r="K43" i="123"/>
  <c r="J43" i="123"/>
  <c r="L42" i="123"/>
  <c r="K42" i="123"/>
  <c r="J42" i="123"/>
  <c r="L41" i="123"/>
  <c r="K41" i="123"/>
  <c r="J41" i="123"/>
  <c r="L40" i="123"/>
  <c r="K40" i="123"/>
  <c r="J40" i="123" s="1"/>
  <c r="L39" i="123"/>
  <c r="K39" i="123"/>
  <c r="J39" i="123" s="1"/>
  <c r="L38" i="123"/>
  <c r="K38" i="123"/>
  <c r="J38" i="123"/>
  <c r="L37" i="123"/>
  <c r="K37" i="123"/>
  <c r="L36" i="123"/>
  <c r="K36" i="123"/>
  <c r="J36" i="123" s="1"/>
  <c r="L35" i="123"/>
  <c r="K35" i="123"/>
  <c r="J35" i="123"/>
  <c r="L34" i="123"/>
  <c r="K34" i="123"/>
  <c r="J34" i="123" s="1"/>
  <c r="L33" i="123"/>
  <c r="K33" i="123"/>
  <c r="J33" i="123" s="1"/>
  <c r="L32" i="123"/>
  <c r="K32" i="123"/>
  <c r="J32" i="123" s="1"/>
  <c r="L31" i="123"/>
  <c r="K31" i="123"/>
  <c r="J31" i="123"/>
  <c r="L30" i="123"/>
  <c r="K30" i="123"/>
  <c r="J30" i="123"/>
  <c r="L29" i="123"/>
  <c r="K29" i="123"/>
  <c r="J29" i="123" s="1"/>
  <c r="L28" i="123"/>
  <c r="K28" i="123"/>
  <c r="J28" i="123" s="1"/>
  <c r="L27" i="123"/>
  <c r="K27" i="123"/>
  <c r="J27" i="123"/>
  <c r="L26" i="123"/>
  <c r="K26" i="123"/>
  <c r="J26" i="123" s="1"/>
  <c r="L25" i="123"/>
  <c r="K25" i="123"/>
  <c r="J25" i="123"/>
  <c r="L251" i="124"/>
  <c r="K251" i="124"/>
  <c r="J251" i="124"/>
  <c r="L250" i="124"/>
  <c r="K250" i="124"/>
  <c r="J250" i="124"/>
  <c r="L249" i="124"/>
  <c r="K249" i="124"/>
  <c r="J249" i="124"/>
  <c r="L248" i="124"/>
  <c r="K248" i="124"/>
  <c r="L247" i="124"/>
  <c r="K247" i="124"/>
  <c r="J247" i="124" s="1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 s="1"/>
  <c r="L241" i="124"/>
  <c r="K241" i="124"/>
  <c r="J241" i="124" s="1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J236" i="124" s="1"/>
  <c r="K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J231" i="124" s="1"/>
  <c r="K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L226" i="124"/>
  <c r="K226" i="124"/>
  <c r="J226" i="124"/>
  <c r="L225" i="124"/>
  <c r="J225" i="124" s="1"/>
  <c r="K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 s="1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 s="1"/>
  <c r="L215" i="124"/>
  <c r="K215" i="124"/>
  <c r="J215" i="124" s="1"/>
  <c r="L214" i="124"/>
  <c r="K214" i="124"/>
  <c r="J214" i="124" s="1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J209" i="124" s="1"/>
  <c r="K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 s="1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 s="1"/>
  <c r="L197" i="124"/>
  <c r="K197" i="124"/>
  <c r="J197" i="124"/>
  <c r="L196" i="124"/>
  <c r="K196" i="124"/>
  <c r="J196" i="124"/>
  <c r="L195" i="124"/>
  <c r="K195" i="124"/>
  <c r="J195" i="124" s="1"/>
  <c r="L194" i="124"/>
  <c r="K194" i="124"/>
  <c r="J194" i="124"/>
  <c r="L193" i="124"/>
  <c r="K193" i="124"/>
  <c r="J193" i="124" s="1"/>
  <c r="L192" i="124"/>
  <c r="K192" i="124"/>
  <c r="J192" i="124" s="1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 s="1"/>
  <c r="L186" i="124"/>
  <c r="K186" i="124"/>
  <c r="J186" i="124"/>
  <c r="L185" i="124"/>
  <c r="K185" i="124"/>
  <c r="J185" i="124"/>
  <c r="L184" i="124"/>
  <c r="K184" i="124"/>
  <c r="J184" i="124" s="1"/>
  <c r="L183" i="124"/>
  <c r="K183" i="124"/>
  <c r="J183" i="124"/>
  <c r="L182" i="124"/>
  <c r="K182" i="124"/>
  <c r="J182" i="124" s="1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 s="1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 s="1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 s="1"/>
  <c r="L165" i="124"/>
  <c r="K165" i="124"/>
  <c r="J165" i="124" s="1"/>
  <c r="L164" i="124"/>
  <c r="K164" i="124"/>
  <c r="J164" i="124"/>
  <c r="L163" i="124"/>
  <c r="K163" i="124"/>
  <c r="J163" i="124" s="1"/>
  <c r="L162" i="124"/>
  <c r="K162" i="124"/>
  <c r="J162" i="124"/>
  <c r="L161" i="124"/>
  <c r="K161" i="124"/>
  <c r="J161" i="124"/>
  <c r="L160" i="124"/>
  <c r="K160" i="124"/>
  <c r="J160" i="124" s="1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 s="1"/>
  <c r="L154" i="124"/>
  <c r="K154" i="124"/>
  <c r="J154" i="124" s="1"/>
  <c r="L153" i="124"/>
  <c r="K153" i="124"/>
  <c r="J153" i="124"/>
  <c r="L152" i="124"/>
  <c r="K152" i="124"/>
  <c r="L151" i="124"/>
  <c r="K151" i="124"/>
  <c r="J151" i="124" s="1"/>
  <c r="L150" i="124"/>
  <c r="K150" i="124"/>
  <c r="J150" i="124"/>
  <c r="L149" i="124"/>
  <c r="K149" i="124"/>
  <c r="J149" i="124" s="1"/>
  <c r="L148" i="124"/>
  <c r="K148" i="124"/>
  <c r="J148" i="124"/>
  <c r="L147" i="124"/>
  <c r="K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 s="1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 s="1"/>
  <c r="L137" i="124"/>
  <c r="K137" i="124"/>
  <c r="J137" i="124"/>
  <c r="L136" i="124"/>
  <c r="K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 s="1"/>
  <c r="L131" i="124"/>
  <c r="K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 s="1"/>
  <c r="L126" i="124"/>
  <c r="K126" i="124"/>
  <c r="J126" i="124" s="1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 s="1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 s="1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 s="1"/>
  <c r="L110" i="124"/>
  <c r="K110" i="124"/>
  <c r="J110" i="124" s="1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 s="1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 s="1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 s="1"/>
  <c r="L94" i="124"/>
  <c r="K94" i="124"/>
  <c r="J94" i="124" s="1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 s="1"/>
  <c r="L88" i="124"/>
  <c r="K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 s="1"/>
  <c r="L83" i="124"/>
  <c r="K83" i="124"/>
  <c r="J83" i="124" s="1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 s="1"/>
  <c r="L77" i="124"/>
  <c r="K77" i="124"/>
  <c r="J77" i="124" s="1"/>
  <c r="L76" i="124"/>
  <c r="K76" i="124"/>
  <c r="J76" i="124"/>
  <c r="L75" i="124"/>
  <c r="K75" i="124"/>
  <c r="J75" i="124"/>
  <c r="L74" i="124"/>
  <c r="K74" i="124"/>
  <c r="J74" i="124"/>
  <c r="L73" i="124"/>
  <c r="J73" i="124" s="1"/>
  <c r="K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 s="1"/>
  <c r="L67" i="124"/>
  <c r="K67" i="124"/>
  <c r="J67" i="124" s="1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 s="1"/>
  <c r="L61" i="124"/>
  <c r="K61" i="124"/>
  <c r="J61" i="124"/>
  <c r="L60" i="124"/>
  <c r="K60" i="124"/>
  <c r="J60" i="124"/>
  <c r="L59" i="124"/>
  <c r="K59" i="124"/>
  <c r="J59" i="124"/>
  <c r="L58" i="124"/>
  <c r="K58" i="124"/>
  <c r="J58" i="124"/>
  <c r="L57" i="124"/>
  <c r="K57" i="124"/>
  <c r="J57" i="124" s="1"/>
  <c r="L56" i="124"/>
  <c r="K56" i="124"/>
  <c r="L55" i="124"/>
  <c r="K55" i="124"/>
  <c r="J55" i="124"/>
  <c r="L54" i="124"/>
  <c r="K54" i="124"/>
  <c r="J54" i="124"/>
  <c r="L53" i="124"/>
  <c r="K53" i="124"/>
  <c r="J53" i="124"/>
  <c r="L52" i="124"/>
  <c r="K52" i="124"/>
  <c r="J52" i="124"/>
  <c r="L51" i="124"/>
  <c r="K51" i="124"/>
  <c r="J51" i="124" s="1"/>
  <c r="L50" i="124"/>
  <c r="K50" i="124"/>
  <c r="J50" i="124"/>
  <c r="L49" i="124"/>
  <c r="K49" i="124"/>
  <c r="J49" i="124"/>
  <c r="L48" i="124"/>
  <c r="K48" i="124"/>
  <c r="J48" i="124"/>
  <c r="L47" i="124"/>
  <c r="K47" i="124"/>
  <c r="J47" i="124"/>
  <c r="L46" i="124"/>
  <c r="K46" i="124"/>
  <c r="J46" i="124" s="1"/>
  <c r="L45" i="124"/>
  <c r="K45" i="124"/>
  <c r="J45" i="124"/>
  <c r="L44" i="124"/>
  <c r="K44" i="124"/>
  <c r="J44" i="124"/>
  <c r="L43" i="124"/>
  <c r="K43" i="124"/>
  <c r="J43" i="124"/>
  <c r="L42" i="124"/>
  <c r="K42" i="124"/>
  <c r="J42" i="124" s="1"/>
  <c r="L41" i="124"/>
  <c r="K41" i="124"/>
  <c r="J41" i="124" s="1"/>
  <c r="L40" i="124"/>
  <c r="J40" i="124" s="1"/>
  <c r="K40" i="124"/>
  <c r="L39" i="124"/>
  <c r="K39" i="124"/>
  <c r="J39" i="124" s="1"/>
  <c r="L38" i="124"/>
  <c r="K38" i="124"/>
  <c r="J38" i="124"/>
  <c r="L37" i="124"/>
  <c r="K37" i="124"/>
  <c r="J37" i="124"/>
  <c r="L36" i="124"/>
  <c r="K36" i="124"/>
  <c r="J36" i="124" s="1"/>
  <c r="L35" i="124"/>
  <c r="K35" i="124"/>
  <c r="J35" i="124" s="1"/>
  <c r="L34" i="124"/>
  <c r="K34" i="124"/>
  <c r="J34" i="124" s="1"/>
  <c r="L33" i="124"/>
  <c r="K33" i="124"/>
  <c r="J33" i="124" s="1"/>
  <c r="L32" i="124"/>
  <c r="K32" i="124"/>
  <c r="J32" i="124"/>
  <c r="L31" i="124"/>
  <c r="K31" i="124"/>
  <c r="J31" i="124" s="1"/>
  <c r="L30" i="124"/>
  <c r="K30" i="124"/>
  <c r="J30" i="124" s="1"/>
  <c r="L29" i="124"/>
  <c r="K29" i="124"/>
  <c r="J29" i="124" s="1"/>
  <c r="L28" i="124"/>
  <c r="K28" i="124"/>
  <c r="J28" i="124" s="1"/>
  <c r="L27" i="124"/>
  <c r="K27" i="124"/>
  <c r="J27" i="124" s="1"/>
  <c r="L26" i="124"/>
  <c r="J26" i="124" s="1"/>
  <c r="K26" i="124"/>
  <c r="L25" i="124"/>
  <c r="K25" i="124"/>
  <c r="L252" i="125"/>
  <c r="K252" i="125"/>
  <c r="J252" i="125"/>
  <c r="L251" i="125"/>
  <c r="K251" i="125"/>
  <c r="J251" i="125"/>
  <c r="L250" i="125"/>
  <c r="K250" i="125"/>
  <c r="J250" i="125"/>
  <c r="L249" i="125"/>
  <c r="K249" i="125"/>
  <c r="J249" i="125"/>
  <c r="L248" i="125"/>
  <c r="K248" i="125"/>
  <c r="J248" i="125"/>
  <c r="L247" i="125"/>
  <c r="J247" i="125"/>
  <c r="K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/>
  <c r="L239" i="125"/>
  <c r="K239" i="125"/>
  <c r="J239" i="125"/>
  <c r="L238" i="125"/>
  <c r="K238" i="125"/>
  <c r="J238" i="125"/>
  <c r="L237" i="125"/>
  <c r="K237" i="125"/>
  <c r="J237" i="125"/>
  <c r="L236" i="125"/>
  <c r="K236" i="125"/>
  <c r="J236" i="125"/>
  <c r="L235" i="125"/>
  <c r="K235" i="125"/>
  <c r="J235" i="125"/>
  <c r="L234" i="125"/>
  <c r="K234" i="125"/>
  <c r="J234" i="125"/>
  <c r="L233" i="125"/>
  <c r="K233" i="125"/>
  <c r="J233" i="125"/>
  <c r="L232" i="125"/>
  <c r="K232" i="125"/>
  <c r="L231" i="125"/>
  <c r="K231" i="125"/>
  <c r="J231" i="125"/>
  <c r="L230" i="125"/>
  <c r="K230" i="125"/>
  <c r="J230" i="125"/>
  <c r="L229" i="125"/>
  <c r="K229" i="125"/>
  <c r="J229" i="125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/>
  <c r="L223" i="125"/>
  <c r="K223" i="125"/>
  <c r="J223" i="125"/>
  <c r="L222" i="125"/>
  <c r="K222" i="125"/>
  <c r="J222" i="125"/>
  <c r="L221" i="125"/>
  <c r="K221" i="125"/>
  <c r="J221" i="125"/>
  <c r="L220" i="125"/>
  <c r="K220" i="125"/>
  <c r="J220" i="125"/>
  <c r="L219" i="125"/>
  <c r="K219" i="125"/>
  <c r="J219" i="125"/>
  <c r="L218" i="125"/>
  <c r="K218" i="125"/>
  <c r="J218" i="125"/>
  <c r="L217" i="125"/>
  <c r="K217" i="125"/>
  <c r="J217" i="125"/>
  <c r="L216" i="125"/>
  <c r="K216" i="125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/>
  <c r="L207" i="125"/>
  <c r="K207" i="125"/>
  <c r="J207" i="125"/>
  <c r="L206" i="125"/>
  <c r="K206" i="125"/>
  <c r="J206" i="125"/>
  <c r="L205" i="125"/>
  <c r="K205" i="125"/>
  <c r="J205" i="125"/>
  <c r="L204" i="125"/>
  <c r="K204" i="125"/>
  <c r="J204" i="125"/>
  <c r="L203" i="125"/>
  <c r="K203" i="125"/>
  <c r="J203" i="125"/>
  <c r="L202" i="125"/>
  <c r="K202" i="125"/>
  <c r="J202" i="125"/>
  <c r="L201" i="125"/>
  <c r="K201" i="125"/>
  <c r="J201" i="125"/>
  <c r="L200" i="125"/>
  <c r="K200" i="125"/>
  <c r="J200" i="125"/>
  <c r="L199" i="125"/>
  <c r="K199" i="125"/>
  <c r="J199" i="125"/>
  <c r="L198" i="125"/>
  <c r="K198" i="125"/>
  <c r="J198" i="125"/>
  <c r="L197" i="125"/>
  <c r="K197" i="125"/>
  <c r="J197" i="125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/>
  <c r="L191" i="125"/>
  <c r="K191" i="125"/>
  <c r="J191" i="125"/>
  <c r="L190" i="125"/>
  <c r="K190" i="125"/>
  <c r="J190" i="125"/>
  <c r="L189" i="125"/>
  <c r="K189" i="125"/>
  <c r="J189" i="125"/>
  <c r="L188" i="125"/>
  <c r="K188" i="125"/>
  <c r="J188" i="125"/>
  <c r="L187" i="125"/>
  <c r="K187" i="125"/>
  <c r="J187" i="125"/>
  <c r="L186" i="125"/>
  <c r="K186" i="125"/>
  <c r="J186" i="125"/>
  <c r="L185" i="125"/>
  <c r="K185" i="125"/>
  <c r="J185" i="125"/>
  <c r="L184" i="125"/>
  <c r="K184" i="125"/>
  <c r="J184" i="125"/>
  <c r="L183" i="125"/>
  <c r="K183" i="125"/>
  <c r="J183" i="125"/>
  <c r="L182" i="125"/>
  <c r="K182" i="125"/>
  <c r="J182" i="125"/>
  <c r="L181" i="125"/>
  <c r="J181" i="125"/>
  <c r="K181" i="125"/>
  <c r="L180" i="125"/>
  <c r="K180" i="125"/>
  <c r="J180" i="125"/>
  <c r="L179" i="125"/>
  <c r="J179" i="125"/>
  <c r="K179" i="125"/>
  <c r="L178" i="125"/>
  <c r="K178" i="125"/>
  <c r="J178" i="125"/>
  <c r="L177" i="125"/>
  <c r="K177" i="125"/>
  <c r="J177" i="125"/>
  <c r="L176" i="125"/>
  <c r="K176" i="125"/>
  <c r="J176" i="125"/>
  <c r="L175" i="125"/>
  <c r="K175" i="125"/>
  <c r="J175" i="125"/>
  <c r="L174" i="125"/>
  <c r="K174" i="125"/>
  <c r="J174" i="125"/>
  <c r="L173" i="125"/>
  <c r="K173" i="125"/>
  <c r="L172" i="125"/>
  <c r="K172" i="125"/>
  <c r="J172" i="125"/>
  <c r="L171" i="125"/>
  <c r="K171" i="125"/>
  <c r="J171" i="125"/>
  <c r="L170" i="125"/>
  <c r="K170" i="125"/>
  <c r="J170" i="125"/>
  <c r="L169" i="125"/>
  <c r="K169" i="125"/>
  <c r="J169" i="125"/>
  <c r="L168" i="125"/>
  <c r="K168" i="125"/>
  <c r="J168" i="125"/>
  <c r="L167" i="125"/>
  <c r="K167" i="125"/>
  <c r="J167" i="125"/>
  <c r="L166" i="125"/>
  <c r="K166" i="125"/>
  <c r="J166" i="125"/>
  <c r="L165" i="125"/>
  <c r="K165" i="125"/>
  <c r="J165" i="125"/>
  <c r="L164" i="125"/>
  <c r="K164" i="125"/>
  <c r="J164" i="125"/>
  <c r="L163" i="125"/>
  <c r="K163" i="125"/>
  <c r="J163" i="125"/>
  <c r="L162" i="125"/>
  <c r="K162" i="125"/>
  <c r="J162" i="125"/>
  <c r="L161" i="125"/>
  <c r="J161" i="125"/>
  <c r="K161" i="125"/>
  <c r="L160" i="125"/>
  <c r="K160" i="125"/>
  <c r="J160" i="125"/>
  <c r="L159" i="125"/>
  <c r="K159" i="125"/>
  <c r="J159" i="125"/>
  <c r="L158" i="125"/>
  <c r="K158" i="125"/>
  <c r="J158" i="125"/>
  <c r="L157" i="125"/>
  <c r="K157" i="125"/>
  <c r="J157" i="125"/>
  <c r="L156" i="125"/>
  <c r="K156" i="125"/>
  <c r="J156" i="125"/>
  <c r="L155" i="125"/>
  <c r="K155" i="125"/>
  <c r="J155" i="125"/>
  <c r="L154" i="125"/>
  <c r="K154" i="125"/>
  <c r="J154" i="125"/>
  <c r="L153" i="125"/>
  <c r="K153" i="125"/>
  <c r="J153" i="125"/>
  <c r="L152" i="125"/>
  <c r="K152" i="125"/>
  <c r="J152" i="125"/>
  <c r="L151" i="125"/>
  <c r="K151" i="125"/>
  <c r="J151" i="125"/>
  <c r="L150" i="125"/>
  <c r="K150" i="125"/>
  <c r="J150" i="125"/>
  <c r="L149" i="125"/>
  <c r="K149" i="125"/>
  <c r="J149" i="125"/>
  <c r="L148" i="125"/>
  <c r="K148" i="125"/>
  <c r="J148" i="125"/>
  <c r="L147" i="125"/>
  <c r="K147" i="125"/>
  <c r="J147" i="125"/>
  <c r="L146" i="125"/>
  <c r="K146" i="125"/>
  <c r="J146" i="125"/>
  <c r="L145" i="125"/>
  <c r="J145" i="125"/>
  <c r="K145" i="125"/>
  <c r="L144" i="125"/>
  <c r="K144" i="125"/>
  <c r="J144" i="125"/>
  <c r="L143" i="125"/>
  <c r="K143" i="125"/>
  <c r="J143" i="125"/>
  <c r="L142" i="125"/>
  <c r="K142" i="125"/>
  <c r="J142" i="125"/>
  <c r="L141" i="125"/>
  <c r="K141" i="125"/>
  <c r="J141" i="125"/>
  <c r="L140" i="125"/>
  <c r="K140" i="125"/>
  <c r="J140" i="125"/>
  <c r="L139" i="125"/>
  <c r="K139" i="125"/>
  <c r="J139" i="125"/>
  <c r="L138" i="125"/>
  <c r="K138" i="125"/>
  <c r="J138" i="125"/>
  <c r="L137" i="125"/>
  <c r="K137" i="125"/>
  <c r="J137" i="125"/>
  <c r="L136" i="125"/>
  <c r="K136" i="125"/>
  <c r="J136" i="125"/>
  <c r="L135" i="125"/>
  <c r="K135" i="125"/>
  <c r="J135" i="125"/>
  <c r="L134" i="125"/>
  <c r="K134" i="125"/>
  <c r="J134" i="125"/>
  <c r="L133" i="125"/>
  <c r="K133" i="125"/>
  <c r="J133" i="125"/>
  <c r="L132" i="125"/>
  <c r="K132" i="125"/>
  <c r="J132" i="125"/>
  <c r="L131" i="125"/>
  <c r="K131" i="125"/>
  <c r="J131" i="125"/>
  <c r="L130" i="125"/>
  <c r="K130" i="125"/>
  <c r="J130" i="125"/>
  <c r="L129" i="125"/>
  <c r="J129" i="125"/>
  <c r="K129" i="125"/>
  <c r="L128" i="125"/>
  <c r="K128" i="125"/>
  <c r="J128" i="125"/>
  <c r="L127" i="125"/>
  <c r="K127" i="125"/>
  <c r="J127" i="125"/>
  <c r="L126" i="125"/>
  <c r="K126" i="125"/>
  <c r="J126" i="125"/>
  <c r="L125" i="125"/>
  <c r="K125" i="125"/>
  <c r="J125" i="125"/>
  <c r="L124" i="125"/>
  <c r="K124" i="125"/>
  <c r="J124" i="125"/>
  <c r="L123" i="125"/>
  <c r="K123" i="125"/>
  <c r="J123" i="125"/>
  <c r="L122" i="125"/>
  <c r="K122" i="125"/>
  <c r="J122" i="125"/>
  <c r="L121" i="125"/>
  <c r="K121" i="125"/>
  <c r="J121" i="125"/>
  <c r="L120" i="125"/>
  <c r="K120" i="125"/>
  <c r="J120" i="125"/>
  <c r="L119" i="125"/>
  <c r="K119" i="125"/>
  <c r="J119" i="125"/>
  <c r="L118" i="125"/>
  <c r="K118" i="125"/>
  <c r="J118" i="125"/>
  <c r="L117" i="125"/>
  <c r="K117" i="125"/>
  <c r="J117" i="125"/>
  <c r="L116" i="125"/>
  <c r="K116" i="125"/>
  <c r="J116" i="125"/>
  <c r="L115" i="125"/>
  <c r="K115" i="125"/>
  <c r="J115" i="125"/>
  <c r="L114" i="125"/>
  <c r="K114" i="125"/>
  <c r="J114" i="125"/>
  <c r="L113" i="125"/>
  <c r="J113" i="125"/>
  <c r="K113" i="125"/>
  <c r="L112" i="125"/>
  <c r="K112" i="125"/>
  <c r="J112" i="125"/>
  <c r="L111" i="125"/>
  <c r="K111" i="125"/>
  <c r="J111" i="125"/>
  <c r="L110" i="125"/>
  <c r="K110" i="125"/>
  <c r="J110" i="125"/>
  <c r="L109" i="125"/>
  <c r="K109" i="125"/>
  <c r="J109" i="125"/>
  <c r="L108" i="125"/>
  <c r="K108" i="125"/>
  <c r="J108" i="125"/>
  <c r="L107" i="125"/>
  <c r="K107" i="125"/>
  <c r="J107" i="125"/>
  <c r="L106" i="125"/>
  <c r="K106" i="125"/>
  <c r="J106" i="125"/>
  <c r="L105" i="125"/>
  <c r="K105" i="125"/>
  <c r="J105" i="125"/>
  <c r="L104" i="125"/>
  <c r="K104" i="125"/>
  <c r="J104" i="125"/>
  <c r="L103" i="125"/>
  <c r="K103" i="125"/>
  <c r="J103" i="125"/>
  <c r="L102" i="125"/>
  <c r="K102" i="125"/>
  <c r="J102" i="125"/>
  <c r="L101" i="125"/>
  <c r="K101" i="125"/>
  <c r="J101" i="125"/>
  <c r="L100" i="125"/>
  <c r="K100" i="125"/>
  <c r="J100" i="125"/>
  <c r="L99" i="125"/>
  <c r="K99" i="125"/>
  <c r="J99" i="125"/>
  <c r="L98" i="125"/>
  <c r="K98" i="125"/>
  <c r="J98" i="125"/>
  <c r="L97" i="125"/>
  <c r="J97" i="125"/>
  <c r="K97" i="125"/>
  <c r="L96" i="125"/>
  <c r="K96" i="125"/>
  <c r="J96" i="125"/>
  <c r="L95" i="125"/>
  <c r="K95" i="125"/>
  <c r="J95" i="125"/>
  <c r="L94" i="125"/>
  <c r="K94" i="125"/>
  <c r="J94" i="125"/>
  <c r="L93" i="125"/>
  <c r="K93" i="125"/>
  <c r="J93" i="125"/>
  <c r="L92" i="125"/>
  <c r="K92" i="125"/>
  <c r="J92" i="125"/>
  <c r="L91" i="125"/>
  <c r="K91" i="125"/>
  <c r="J91" i="125"/>
  <c r="L90" i="125"/>
  <c r="K90" i="125"/>
  <c r="J90" i="125"/>
  <c r="L89" i="125"/>
  <c r="K89" i="125"/>
  <c r="J89" i="125"/>
  <c r="L88" i="125"/>
  <c r="K88" i="125"/>
  <c r="J88" i="125"/>
  <c r="L87" i="125"/>
  <c r="K87" i="125"/>
  <c r="J87" i="125"/>
  <c r="L86" i="125"/>
  <c r="K86" i="125"/>
  <c r="J86" i="125"/>
  <c r="L85" i="125"/>
  <c r="K85" i="125"/>
  <c r="J85" i="125"/>
  <c r="L84" i="125"/>
  <c r="K84" i="125"/>
  <c r="J84" i="125"/>
  <c r="L83" i="125"/>
  <c r="K83" i="125"/>
  <c r="J83" i="125"/>
  <c r="L82" i="125"/>
  <c r="K82" i="125"/>
  <c r="J82" i="125"/>
  <c r="L81" i="125"/>
  <c r="J81" i="125"/>
  <c r="K81" i="125"/>
  <c r="L80" i="125"/>
  <c r="K80" i="125"/>
  <c r="J80" i="125"/>
  <c r="L79" i="125"/>
  <c r="K79" i="125"/>
  <c r="J79" i="125"/>
  <c r="L78" i="125"/>
  <c r="K78" i="125"/>
  <c r="J78" i="125"/>
  <c r="L77" i="125"/>
  <c r="K77" i="125"/>
  <c r="J77" i="125"/>
  <c r="L76" i="125"/>
  <c r="K76" i="125"/>
  <c r="J76" i="125"/>
  <c r="L75" i="125"/>
  <c r="K75" i="125"/>
  <c r="J75" i="125"/>
  <c r="L74" i="125"/>
  <c r="K74" i="125"/>
  <c r="J74" i="125"/>
  <c r="L73" i="125"/>
  <c r="K73" i="125"/>
  <c r="J73" i="125"/>
  <c r="L72" i="125"/>
  <c r="K72" i="125"/>
  <c r="J72" i="125"/>
  <c r="L71" i="125"/>
  <c r="K71" i="125"/>
  <c r="J71" i="125"/>
  <c r="L70" i="125"/>
  <c r="K70" i="125"/>
  <c r="J70" i="125"/>
  <c r="L69" i="125"/>
  <c r="K69" i="125"/>
  <c r="J69" i="125"/>
  <c r="L68" i="125"/>
  <c r="K68" i="125"/>
  <c r="J68" i="125"/>
  <c r="L67" i="125"/>
  <c r="K67" i="125"/>
  <c r="J67" i="125"/>
  <c r="L66" i="125"/>
  <c r="K66" i="125"/>
  <c r="J66" i="125"/>
  <c r="L65" i="125"/>
  <c r="J65" i="125"/>
  <c r="K65" i="125"/>
  <c r="L64" i="125"/>
  <c r="K64" i="125"/>
  <c r="J64" i="125"/>
  <c r="L63" i="125"/>
  <c r="K63" i="125"/>
  <c r="J63" i="125"/>
  <c r="L62" i="125"/>
  <c r="K62" i="125"/>
  <c r="J62" i="125"/>
  <c r="L61" i="125"/>
  <c r="K61" i="125"/>
  <c r="J61" i="125"/>
  <c r="L60" i="125"/>
  <c r="K60" i="125"/>
  <c r="J60" i="125"/>
  <c r="L59" i="125"/>
  <c r="K59" i="125"/>
  <c r="J59" i="125"/>
  <c r="L58" i="125"/>
  <c r="K58" i="125"/>
  <c r="J58" i="125"/>
  <c r="L57" i="125"/>
  <c r="K57" i="125"/>
  <c r="J57" i="125"/>
  <c r="L56" i="125"/>
  <c r="K56" i="125"/>
  <c r="J56" i="125"/>
  <c r="L55" i="125"/>
  <c r="K55" i="125"/>
  <c r="J55" i="125"/>
  <c r="L54" i="125"/>
  <c r="K54" i="125"/>
  <c r="J54" i="125"/>
  <c r="L53" i="125"/>
  <c r="K53" i="125"/>
  <c r="J53" i="125"/>
  <c r="L52" i="125"/>
  <c r="K52" i="125"/>
  <c r="J52" i="125"/>
  <c r="L51" i="125"/>
  <c r="K51" i="125"/>
  <c r="J51" i="125"/>
  <c r="L50" i="125"/>
  <c r="K50" i="125"/>
  <c r="J50" i="125"/>
  <c r="L49" i="125"/>
  <c r="J49" i="125"/>
  <c r="K49" i="125"/>
  <c r="L48" i="125"/>
  <c r="K48" i="125"/>
  <c r="J48" i="125"/>
  <c r="L47" i="125"/>
  <c r="K47" i="125"/>
  <c r="J47" i="125"/>
  <c r="L46" i="125"/>
  <c r="K46" i="125"/>
  <c r="J46" i="125"/>
  <c r="L45" i="125"/>
  <c r="K45" i="125"/>
  <c r="J45" i="125"/>
  <c r="L44" i="125"/>
  <c r="K44" i="125"/>
  <c r="J44" i="125"/>
  <c r="L43" i="125"/>
  <c r="K43" i="125"/>
  <c r="J43" i="125" s="1"/>
  <c r="L42" i="125"/>
  <c r="K42" i="125"/>
  <c r="J42" i="125" s="1"/>
  <c r="L41" i="125"/>
  <c r="K41" i="125"/>
  <c r="J41" i="125"/>
  <c r="L40" i="125"/>
  <c r="K40" i="125"/>
  <c r="J40" i="125" s="1"/>
  <c r="L39" i="125"/>
  <c r="K39" i="125"/>
  <c r="J39" i="125"/>
  <c r="L38" i="125"/>
  <c r="K38" i="125"/>
  <c r="J38" i="125" s="1"/>
  <c r="L37" i="125"/>
  <c r="K37" i="125"/>
  <c r="J37" i="125" s="1"/>
  <c r="L36" i="125"/>
  <c r="K36" i="125"/>
  <c r="J36" i="125"/>
  <c r="L35" i="125"/>
  <c r="K35" i="125"/>
  <c r="J35" i="125"/>
  <c r="L34" i="125"/>
  <c r="K34" i="125"/>
  <c r="J34" i="125"/>
  <c r="L33" i="125"/>
  <c r="K33" i="125"/>
  <c r="J33" i="125" s="1"/>
  <c r="L32" i="125"/>
  <c r="K32" i="125"/>
  <c r="J32" i="125" s="1"/>
  <c r="L31" i="125"/>
  <c r="K31" i="125"/>
  <c r="J31" i="125" s="1"/>
  <c r="L30" i="125"/>
  <c r="K30" i="125"/>
  <c r="J30" i="125" s="1"/>
  <c r="L29" i="125"/>
  <c r="K29" i="125"/>
  <c r="J29" i="125" s="1"/>
  <c r="L28" i="125"/>
  <c r="K28" i="125"/>
  <c r="J28" i="125" s="1"/>
  <c r="L27" i="125"/>
  <c r="K27" i="125"/>
  <c r="J27" i="125" s="1"/>
  <c r="L26" i="125"/>
  <c r="K26" i="125"/>
  <c r="J26" i="125"/>
  <c r="L25" i="125"/>
  <c r="K25" i="125"/>
  <c r="J25" i="125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J245" i="126"/>
  <c r="K245" i="126"/>
  <c r="L244" i="126"/>
  <c r="K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J229" i="126"/>
  <c r="K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J219" i="126"/>
  <c r="K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J213" i="126"/>
  <c r="K213" i="126"/>
  <c r="L212" i="126"/>
  <c r="J212" i="126"/>
  <c r="K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J197" i="126"/>
  <c r="K197" i="126"/>
  <c r="L196" i="126"/>
  <c r="J196" i="126"/>
  <c r="K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J187" i="126"/>
  <c r="K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J181" i="126"/>
  <c r="K181" i="126"/>
  <c r="L180" i="126"/>
  <c r="J180" i="126"/>
  <c r="K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J171" i="126"/>
  <c r="K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J165" i="126"/>
  <c r="K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J149" i="126"/>
  <c r="K149" i="126"/>
  <c r="L148" i="126"/>
  <c r="K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J133" i="126"/>
  <c r="K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J123" i="126"/>
  <c r="K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J117" i="126"/>
  <c r="K117" i="126"/>
  <c r="L116" i="126"/>
  <c r="K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J107" i="126"/>
  <c r="K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J101" i="126"/>
  <c r="K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J85" i="126"/>
  <c r="K85" i="126"/>
  <c r="L84" i="126"/>
  <c r="J84" i="126"/>
  <c r="K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J75" i="126"/>
  <c r="K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J69" i="126"/>
  <c r="K69" i="126"/>
  <c r="L68" i="126"/>
  <c r="J68" i="126"/>
  <c r="K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L56" i="126"/>
  <c r="K56" i="126"/>
  <c r="J56" i="126"/>
  <c r="L55" i="126"/>
  <c r="K55" i="126"/>
  <c r="J55" i="126"/>
  <c r="L54" i="126"/>
  <c r="K54" i="126"/>
  <c r="J54" i="126"/>
  <c r="L53" i="126"/>
  <c r="J53" i="126"/>
  <c r="K53" i="126"/>
  <c r="L52" i="126"/>
  <c r="J52" i="126"/>
  <c r="K52" i="126"/>
  <c r="L51" i="126"/>
  <c r="K51" i="126"/>
  <c r="J51" i="126"/>
  <c r="L50" i="126"/>
  <c r="K50" i="126"/>
  <c r="J50" i="126"/>
  <c r="L49" i="126"/>
  <c r="K49" i="126"/>
  <c r="J49" i="126"/>
  <c r="L48" i="126"/>
  <c r="K48" i="126"/>
  <c r="J48" i="126"/>
  <c r="L47" i="126"/>
  <c r="K47" i="126"/>
  <c r="J47" i="126"/>
  <c r="L46" i="126"/>
  <c r="K46" i="126"/>
  <c r="J46" i="126"/>
  <c r="L45" i="126"/>
  <c r="K45" i="126"/>
  <c r="J45" i="126"/>
  <c r="L44" i="126"/>
  <c r="K44" i="126"/>
  <c r="J44" i="126"/>
  <c r="L43" i="126"/>
  <c r="K43" i="126"/>
  <c r="J43" i="126"/>
  <c r="L42" i="126"/>
  <c r="K42" i="126"/>
  <c r="J42" i="126" s="1"/>
  <c r="L41" i="126"/>
  <c r="K41" i="126"/>
  <c r="J41" i="126" s="1"/>
  <c r="L40" i="126"/>
  <c r="K40" i="126"/>
  <c r="J40" i="126"/>
  <c r="L39" i="126"/>
  <c r="K39" i="126"/>
  <c r="J39" i="126"/>
  <c r="L38" i="126"/>
  <c r="K38" i="126"/>
  <c r="J38" i="126"/>
  <c r="L37" i="126"/>
  <c r="K37" i="126"/>
  <c r="J37" i="126" s="1"/>
  <c r="L36" i="126"/>
  <c r="K36" i="126"/>
  <c r="J36" i="126"/>
  <c r="L35" i="126"/>
  <c r="K35" i="126"/>
  <c r="J35" i="126"/>
  <c r="L34" i="126"/>
  <c r="K34" i="126"/>
  <c r="J34" i="126"/>
  <c r="L33" i="126"/>
  <c r="K33" i="126"/>
  <c r="J33" i="126" s="1"/>
  <c r="L32" i="126"/>
  <c r="K32" i="126"/>
  <c r="J32" i="126" s="1"/>
  <c r="L31" i="126"/>
  <c r="K31" i="126"/>
  <c r="J31" i="126" s="1"/>
  <c r="L30" i="126"/>
  <c r="K30" i="126"/>
  <c r="J30" i="126" s="1"/>
  <c r="L29" i="126"/>
  <c r="K29" i="126"/>
  <c r="J29" i="126" s="1"/>
  <c r="L28" i="126"/>
  <c r="K28" i="126"/>
  <c r="J28" i="126" s="1"/>
  <c r="L27" i="126"/>
  <c r="K27" i="126"/>
  <c r="J27" i="126"/>
  <c r="L26" i="126"/>
  <c r="K26" i="126"/>
  <c r="J26" i="126"/>
  <c r="L25" i="126"/>
  <c r="K25" i="126"/>
  <c r="J25" i="126" s="1"/>
  <c r="L251" i="127"/>
  <c r="K251" i="127"/>
  <c r="J251" i="127"/>
  <c r="L250" i="127"/>
  <c r="K250" i="127"/>
  <c r="J250" i="127" s="1"/>
  <c r="L249" i="127"/>
  <c r="K249" i="127"/>
  <c r="J249" i="127" s="1"/>
  <c r="L248" i="127"/>
  <c r="K248" i="127"/>
  <c r="J248" i="127" s="1"/>
  <c r="L247" i="127"/>
  <c r="K247" i="127"/>
  <c r="J247" i="127" s="1"/>
  <c r="L246" i="127"/>
  <c r="K246" i="127"/>
  <c r="J246" i="127"/>
  <c r="L245" i="127"/>
  <c r="K245" i="127"/>
  <c r="J245" i="127" s="1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 s="1"/>
  <c r="L238" i="127"/>
  <c r="K238" i="127"/>
  <c r="J238" i="127" s="1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 s="1"/>
  <c r="L233" i="127"/>
  <c r="K233" i="127"/>
  <c r="J233" i="127" s="1"/>
  <c r="L232" i="127"/>
  <c r="K232" i="127"/>
  <c r="J232" i="127" s="1"/>
  <c r="L231" i="127"/>
  <c r="K231" i="127"/>
  <c r="J231" i="127" s="1"/>
  <c r="L230" i="127"/>
  <c r="K230" i="127"/>
  <c r="J230" i="127"/>
  <c r="L229" i="127"/>
  <c r="K229" i="127"/>
  <c r="J229" i="127" s="1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J223" i="127" s="1"/>
  <c r="K223" i="127"/>
  <c r="L222" i="127"/>
  <c r="K222" i="127"/>
  <c r="J222" i="127" s="1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 s="1"/>
  <c r="L217" i="127"/>
  <c r="K217" i="127"/>
  <c r="J217" i="127" s="1"/>
  <c r="L216" i="127"/>
  <c r="K216" i="127"/>
  <c r="J216" i="127" s="1"/>
  <c r="L215" i="127"/>
  <c r="K215" i="127"/>
  <c r="J215" i="127"/>
  <c r="L214" i="127"/>
  <c r="K214" i="127"/>
  <c r="J214" i="127"/>
  <c r="L213" i="127"/>
  <c r="K213" i="127"/>
  <c r="J213" i="127" s="1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J207" i="127" s="1"/>
  <c r="K207" i="127"/>
  <c r="L206" i="127"/>
  <c r="K206" i="127"/>
  <c r="J206" i="127" s="1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 s="1"/>
  <c r="L201" i="127"/>
  <c r="K201" i="127"/>
  <c r="J201" i="127" s="1"/>
  <c r="L200" i="127"/>
  <c r="K200" i="127"/>
  <c r="J200" i="127" s="1"/>
  <c r="L199" i="127"/>
  <c r="K199" i="127"/>
  <c r="J199" i="127"/>
  <c r="L198" i="127"/>
  <c r="K198" i="127"/>
  <c r="J198" i="127"/>
  <c r="L197" i="127"/>
  <c r="K197" i="127"/>
  <c r="J197" i="127" s="1"/>
  <c r="L196" i="127"/>
  <c r="K196" i="127"/>
  <c r="J196" i="127" s="1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 s="1"/>
  <c r="L190" i="127"/>
  <c r="K190" i="127"/>
  <c r="J190" i="127" s="1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 s="1"/>
  <c r="L185" i="127"/>
  <c r="K185" i="127"/>
  <c r="J185" i="127" s="1"/>
  <c r="L184" i="127"/>
  <c r="K184" i="127"/>
  <c r="J184" i="127" s="1"/>
  <c r="L183" i="127"/>
  <c r="K183" i="127"/>
  <c r="J183" i="127" s="1"/>
  <c r="L182" i="127"/>
  <c r="K182" i="127"/>
  <c r="J182" i="127"/>
  <c r="L181" i="127"/>
  <c r="K181" i="127"/>
  <c r="J181" i="127"/>
  <c r="L180" i="127"/>
  <c r="K180" i="127"/>
  <c r="J180" i="127" s="1"/>
  <c r="L179" i="127"/>
  <c r="K179" i="127"/>
  <c r="J179" i="127" s="1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 s="1"/>
  <c r="L174" i="127"/>
  <c r="K174" i="127"/>
  <c r="J174" i="127" s="1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 s="1"/>
  <c r="L169" i="127"/>
  <c r="K169" i="127"/>
  <c r="J169" i="127" s="1"/>
  <c r="L168" i="127"/>
  <c r="K168" i="127"/>
  <c r="J168" i="127" s="1"/>
  <c r="L167" i="127"/>
  <c r="K167" i="127"/>
  <c r="J167" i="127" s="1"/>
  <c r="L166" i="127"/>
  <c r="K166" i="127"/>
  <c r="J166" i="127"/>
  <c r="L165" i="127"/>
  <c r="K165" i="127"/>
  <c r="J165" i="127"/>
  <c r="L164" i="127"/>
  <c r="J164" i="127" s="1"/>
  <c r="K164" i="127"/>
  <c r="L163" i="127"/>
  <c r="K163" i="127"/>
  <c r="J163" i="127" s="1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 s="1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 s="1"/>
  <c r="L153" i="127"/>
  <c r="K153" i="127"/>
  <c r="J153" i="127" s="1"/>
  <c r="L152" i="127"/>
  <c r="K152" i="127"/>
  <c r="J152" i="127" s="1"/>
  <c r="L151" i="127"/>
  <c r="K151" i="127"/>
  <c r="J151" i="127" s="1"/>
  <c r="L150" i="127"/>
  <c r="K150" i="127"/>
  <c r="J150" i="127"/>
  <c r="L149" i="127"/>
  <c r="K149" i="127"/>
  <c r="J149" i="127"/>
  <c r="L148" i="127"/>
  <c r="J148" i="127" s="1"/>
  <c r="K148" i="127"/>
  <c r="L147" i="127"/>
  <c r="K147" i="127"/>
  <c r="J147" i="127" s="1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 s="1"/>
  <c r="L142" i="127"/>
  <c r="K142" i="127"/>
  <c r="J142" i="127" s="1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 s="1"/>
  <c r="L137" i="127"/>
  <c r="K137" i="127"/>
  <c r="J137" i="127"/>
  <c r="L136" i="127"/>
  <c r="K136" i="127"/>
  <c r="J136" i="127" s="1"/>
  <c r="L135" i="127"/>
  <c r="K135" i="127"/>
  <c r="J135" i="127" s="1"/>
  <c r="L134" i="127"/>
  <c r="K134" i="127"/>
  <c r="J134" i="127"/>
  <c r="L133" i="127"/>
  <c r="K133" i="127"/>
  <c r="J133" i="127"/>
  <c r="L132" i="127"/>
  <c r="K132" i="127"/>
  <c r="J132" i="127" s="1"/>
  <c r="L131" i="127"/>
  <c r="K131" i="127"/>
  <c r="J131" i="127" s="1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 s="1"/>
  <c r="L126" i="127"/>
  <c r="K126" i="127"/>
  <c r="J126" i="127" s="1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 s="1"/>
  <c r="L121" i="127"/>
  <c r="K121" i="127"/>
  <c r="J121" i="127" s="1"/>
  <c r="L120" i="127"/>
  <c r="K120" i="127"/>
  <c r="J120" i="127" s="1"/>
  <c r="L119" i="127"/>
  <c r="K119" i="127"/>
  <c r="J119" i="127" s="1"/>
  <c r="L118" i="127"/>
  <c r="K118" i="127"/>
  <c r="J118" i="127"/>
  <c r="L117" i="127"/>
  <c r="K117" i="127"/>
  <c r="J117" i="127"/>
  <c r="L116" i="127"/>
  <c r="J116" i="127" s="1"/>
  <c r="K116" i="127"/>
  <c r="L115" i="127"/>
  <c r="K115" i="127"/>
  <c r="J115" i="127" s="1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 s="1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 s="1"/>
  <c r="L105" i="127"/>
  <c r="K105" i="127"/>
  <c r="J105" i="127" s="1"/>
  <c r="L104" i="127"/>
  <c r="K104" i="127"/>
  <c r="J104" i="127" s="1"/>
  <c r="L103" i="127"/>
  <c r="K103" i="127"/>
  <c r="J103" i="127" s="1"/>
  <c r="L102" i="127"/>
  <c r="K102" i="127"/>
  <c r="J102" i="127"/>
  <c r="L101" i="127"/>
  <c r="K101" i="127"/>
  <c r="J101" i="127"/>
  <c r="L100" i="127"/>
  <c r="J100" i="127" s="1"/>
  <c r="K100" i="127"/>
  <c r="L99" i="127"/>
  <c r="K99" i="127"/>
  <c r="J99" i="127" s="1"/>
  <c r="L98" i="127"/>
  <c r="K98" i="127"/>
  <c r="J98" i="127"/>
  <c r="L97" i="127"/>
  <c r="K97" i="127"/>
  <c r="J97" i="127"/>
  <c r="L96" i="127"/>
  <c r="K96" i="127"/>
  <c r="J96" i="127"/>
  <c r="L95" i="127"/>
  <c r="K95" i="127"/>
  <c r="J95" i="127" s="1"/>
  <c r="L94" i="127"/>
  <c r="K94" i="127"/>
  <c r="J94" i="127" s="1"/>
  <c r="L93" i="127"/>
  <c r="K93" i="127"/>
  <c r="J93" i="127"/>
  <c r="L92" i="127"/>
  <c r="K92" i="127"/>
  <c r="J92" i="127"/>
  <c r="L91" i="127"/>
  <c r="K91" i="127"/>
  <c r="J91" i="127"/>
  <c r="L90" i="127"/>
  <c r="K90" i="127"/>
  <c r="J90" i="127" s="1"/>
  <c r="L89" i="127"/>
  <c r="K89" i="127"/>
  <c r="J89" i="127" s="1"/>
  <c r="L88" i="127"/>
  <c r="K88" i="127"/>
  <c r="J88" i="127" s="1"/>
  <c r="L87" i="127"/>
  <c r="K87" i="127"/>
  <c r="J87" i="127"/>
  <c r="L86" i="127"/>
  <c r="K86" i="127"/>
  <c r="J86" i="127"/>
  <c r="L85" i="127"/>
  <c r="K85" i="127"/>
  <c r="J85" i="127"/>
  <c r="L84" i="127"/>
  <c r="K84" i="127"/>
  <c r="J84" i="127" s="1"/>
  <c r="L83" i="127"/>
  <c r="K83" i="127"/>
  <c r="J83" i="127" s="1"/>
  <c r="L82" i="127"/>
  <c r="K82" i="127"/>
  <c r="J82" i="127"/>
  <c r="L81" i="127"/>
  <c r="K81" i="127"/>
  <c r="J81" i="127"/>
  <c r="L80" i="127"/>
  <c r="K80" i="127"/>
  <c r="J80" i="127"/>
  <c r="L79" i="127"/>
  <c r="K79" i="127"/>
  <c r="J79" i="127" s="1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 s="1"/>
  <c r="L73" i="127"/>
  <c r="K73" i="127"/>
  <c r="J73" i="127" s="1"/>
  <c r="L72" i="127"/>
  <c r="K72" i="127"/>
  <c r="J72" i="127" s="1"/>
  <c r="L71" i="127"/>
  <c r="K71" i="127"/>
  <c r="J71" i="127"/>
  <c r="L70" i="127"/>
  <c r="K70" i="127"/>
  <c r="J70" i="127"/>
  <c r="L69" i="127"/>
  <c r="K69" i="127"/>
  <c r="J69" i="127"/>
  <c r="L68" i="127"/>
  <c r="J68" i="127" s="1"/>
  <c r="K68" i="127"/>
  <c r="L67" i="127"/>
  <c r="K67" i="127"/>
  <c r="J67" i="127" s="1"/>
  <c r="L66" i="127"/>
  <c r="K66" i="127"/>
  <c r="J66" i="127"/>
  <c r="L65" i="127"/>
  <c r="K65" i="127"/>
  <c r="J65" i="127"/>
  <c r="L64" i="127"/>
  <c r="K64" i="127"/>
  <c r="J64" i="127"/>
  <c r="L63" i="127"/>
  <c r="K63" i="127"/>
  <c r="J63" i="127" s="1"/>
  <c r="L62" i="127"/>
  <c r="K62" i="127"/>
  <c r="J62" i="127" s="1"/>
  <c r="L61" i="127"/>
  <c r="K61" i="127"/>
  <c r="J61" i="127"/>
  <c r="L60" i="127"/>
  <c r="K60" i="127"/>
  <c r="J60" i="127"/>
  <c r="L59" i="127"/>
  <c r="K59" i="127"/>
  <c r="J59" i="127"/>
  <c r="L58" i="127"/>
  <c r="K58" i="127"/>
  <c r="J58" i="127" s="1"/>
  <c r="L57" i="127"/>
  <c r="K57" i="127"/>
  <c r="J57" i="127" s="1"/>
  <c r="L56" i="127"/>
  <c r="K56" i="127"/>
  <c r="J56" i="127" s="1"/>
  <c r="L55" i="127"/>
  <c r="K55" i="127"/>
  <c r="L54" i="127"/>
  <c r="K54" i="127"/>
  <c r="J54" i="127"/>
  <c r="L53" i="127"/>
  <c r="K53" i="127"/>
  <c r="J53" i="127"/>
  <c r="L52" i="127"/>
  <c r="K52" i="127"/>
  <c r="L51" i="127"/>
  <c r="K51" i="127"/>
  <c r="J51" i="127" s="1"/>
  <c r="L50" i="127"/>
  <c r="K50" i="127"/>
  <c r="J50" i="127" s="1"/>
  <c r="L49" i="127"/>
  <c r="K49" i="127"/>
  <c r="J49" i="127"/>
  <c r="L48" i="127"/>
  <c r="K48" i="127"/>
  <c r="J48" i="127"/>
  <c r="L47" i="127"/>
  <c r="K47" i="127"/>
  <c r="J47" i="127" s="1"/>
  <c r="L46" i="127"/>
  <c r="K46" i="127"/>
  <c r="J46" i="127" s="1"/>
  <c r="L45" i="127"/>
  <c r="J45" i="127" s="1"/>
  <c r="K45" i="127"/>
  <c r="L44" i="127"/>
  <c r="K44" i="127"/>
  <c r="J44" i="127" s="1"/>
  <c r="L43" i="127"/>
  <c r="K43" i="127"/>
  <c r="J43" i="127"/>
  <c r="L42" i="127"/>
  <c r="K42" i="127"/>
  <c r="J42" i="127"/>
  <c r="L41" i="127"/>
  <c r="K41" i="127"/>
  <c r="J41" i="127" s="1"/>
  <c r="L40" i="127"/>
  <c r="K40" i="127"/>
  <c r="J40" i="127" s="1"/>
  <c r="L39" i="127"/>
  <c r="K39" i="127"/>
  <c r="L38" i="127"/>
  <c r="K38" i="127"/>
  <c r="J38" i="127"/>
  <c r="L37" i="127"/>
  <c r="K37" i="127"/>
  <c r="J37" i="127" s="1"/>
  <c r="L36" i="127"/>
  <c r="K36" i="127"/>
  <c r="J36" i="127" s="1"/>
  <c r="L35" i="127"/>
  <c r="K35" i="127"/>
  <c r="J35" i="127"/>
  <c r="L34" i="127"/>
  <c r="K34" i="127"/>
  <c r="J34" i="127"/>
  <c r="L33" i="127"/>
  <c r="K33" i="127"/>
  <c r="J33" i="127" s="1"/>
  <c r="L32" i="127"/>
  <c r="K32" i="127"/>
  <c r="J32" i="127" s="1"/>
  <c r="L31" i="127"/>
  <c r="K31" i="127"/>
  <c r="J31" i="127" s="1"/>
  <c r="L30" i="127"/>
  <c r="K30" i="127"/>
  <c r="J30" i="127"/>
  <c r="L29" i="127"/>
  <c r="K29" i="127"/>
  <c r="J29" i="127" s="1"/>
  <c r="L28" i="127"/>
  <c r="K28" i="127"/>
  <c r="J28" i="127"/>
  <c r="L27" i="127"/>
  <c r="K27" i="127"/>
  <c r="L26" i="127"/>
  <c r="K26" i="127"/>
  <c r="J26" i="127" s="1"/>
  <c r="L25" i="127"/>
  <c r="L17" i="127" s="1"/>
  <c r="L19" i="127" s="1"/>
  <c r="J40" i="64" s="1"/>
  <c r="K25" i="127"/>
  <c r="L251" i="128"/>
  <c r="K251" i="128"/>
  <c r="J251" i="128" s="1"/>
  <c r="L250" i="128"/>
  <c r="K250" i="128"/>
  <c r="J250" i="128"/>
  <c r="L249" i="128"/>
  <c r="J249" i="128" s="1"/>
  <c r="K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 s="1"/>
  <c r="L243" i="128"/>
  <c r="K243" i="128"/>
  <c r="J243" i="128"/>
  <c r="L242" i="128"/>
  <c r="K242" i="128"/>
  <c r="J242" i="128" s="1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 s="1"/>
  <c r="L235" i="128"/>
  <c r="K235" i="128"/>
  <c r="J235" i="128" s="1"/>
  <c r="L234" i="128"/>
  <c r="K234" i="128"/>
  <c r="J234" i="128"/>
  <c r="L233" i="128"/>
  <c r="K233" i="128"/>
  <c r="J233" i="128" s="1"/>
  <c r="L232" i="128"/>
  <c r="K232" i="128"/>
  <c r="J232" i="128" s="1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 s="1"/>
  <c r="L225" i="128"/>
  <c r="K225" i="128"/>
  <c r="J225" i="128"/>
  <c r="L224" i="128"/>
  <c r="K224" i="128"/>
  <c r="J224" i="128"/>
  <c r="L223" i="128"/>
  <c r="K223" i="128"/>
  <c r="J223" i="128"/>
  <c r="L222" i="128"/>
  <c r="J222" i="128" s="1"/>
  <c r="K222" i="128"/>
  <c r="L221" i="128"/>
  <c r="K221" i="128"/>
  <c r="J221" i="128"/>
  <c r="L220" i="128"/>
  <c r="K220" i="128"/>
  <c r="J220" i="128" s="1"/>
  <c r="L219" i="128"/>
  <c r="K219" i="128"/>
  <c r="J219" i="128"/>
  <c r="L218" i="128"/>
  <c r="K218" i="128"/>
  <c r="J218" i="128"/>
  <c r="L217" i="128"/>
  <c r="K217" i="128"/>
  <c r="J217" i="128" s="1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 s="1"/>
  <c r="L209" i="128"/>
  <c r="K209" i="128"/>
  <c r="J209" i="128"/>
  <c r="L208" i="128"/>
  <c r="K208" i="128"/>
  <c r="J208" i="128"/>
  <c r="L207" i="128"/>
  <c r="K207" i="128"/>
  <c r="J207" i="128"/>
  <c r="L206" i="128"/>
  <c r="J206" i="128" s="1"/>
  <c r="K206" i="128"/>
  <c r="L205" i="128"/>
  <c r="K205" i="128"/>
  <c r="J205" i="128"/>
  <c r="L204" i="128"/>
  <c r="K204" i="128"/>
  <c r="J204" i="128" s="1"/>
  <c r="L203" i="128"/>
  <c r="K203" i="128"/>
  <c r="J203" i="128" s="1"/>
  <c r="L202" i="128"/>
  <c r="K202" i="128"/>
  <c r="J202" i="128"/>
  <c r="L201" i="128"/>
  <c r="K201" i="128"/>
  <c r="J201" i="128" s="1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 s="1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J190" i="128" s="1"/>
  <c r="K190" i="128"/>
  <c r="L189" i="128"/>
  <c r="K189" i="128"/>
  <c r="J189" i="128"/>
  <c r="L188" i="128"/>
  <c r="K188" i="128"/>
  <c r="J188" i="128" s="1"/>
  <c r="L187" i="128"/>
  <c r="K187" i="128"/>
  <c r="J187" i="128" s="1"/>
  <c r="L186" i="128"/>
  <c r="K186" i="128"/>
  <c r="J186" i="128"/>
  <c r="L185" i="128"/>
  <c r="K185" i="128"/>
  <c r="J185" i="128" s="1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 s="1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 s="1"/>
  <c r="L173" i="128"/>
  <c r="K173" i="128"/>
  <c r="J173" i="128"/>
  <c r="L172" i="128"/>
  <c r="K172" i="128"/>
  <c r="J172" i="128" s="1"/>
  <c r="L171" i="128"/>
  <c r="K171" i="128"/>
  <c r="J171" i="128" s="1"/>
  <c r="L170" i="128"/>
  <c r="K170" i="128"/>
  <c r="J170" i="128"/>
  <c r="L169" i="128"/>
  <c r="K169" i="128"/>
  <c r="J169" i="128" s="1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 s="1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 s="1"/>
  <c r="L157" i="128"/>
  <c r="K157" i="128"/>
  <c r="J157" i="128"/>
  <c r="L156" i="128"/>
  <c r="K156" i="128"/>
  <c r="J156" i="128" s="1"/>
  <c r="L155" i="128"/>
  <c r="K155" i="128"/>
  <c r="J155" i="128" s="1"/>
  <c r="L154" i="128"/>
  <c r="K154" i="128"/>
  <c r="J154" i="128"/>
  <c r="L153" i="128"/>
  <c r="K153" i="128"/>
  <c r="J153" i="128" s="1"/>
  <c r="L152" i="128"/>
  <c r="K152" i="128"/>
  <c r="J152" i="128" s="1"/>
  <c r="L151" i="128"/>
  <c r="K151" i="128"/>
  <c r="J151" i="128"/>
  <c r="L150" i="128"/>
  <c r="K150" i="128"/>
  <c r="J150" i="128"/>
  <c r="L149" i="128"/>
  <c r="K149" i="128"/>
  <c r="J149" i="128" s="1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 s="1"/>
  <c r="L141" i="128"/>
  <c r="K141" i="128"/>
  <c r="J141" i="128"/>
  <c r="L140" i="128"/>
  <c r="K140" i="128"/>
  <c r="J140" i="128" s="1"/>
  <c r="L139" i="128"/>
  <c r="K139" i="128"/>
  <c r="J139" i="128" s="1"/>
  <c r="L138" i="128"/>
  <c r="K138" i="128"/>
  <c r="J138" i="128"/>
  <c r="L137" i="128"/>
  <c r="K137" i="128"/>
  <c r="J137" i="128" s="1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 s="1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 s="1"/>
  <c r="L125" i="128"/>
  <c r="K125" i="128"/>
  <c r="J125" i="128"/>
  <c r="L124" i="128"/>
  <c r="K124" i="128"/>
  <c r="J124" i="128" s="1"/>
  <c r="L123" i="128"/>
  <c r="K123" i="128"/>
  <c r="J123" i="128" s="1"/>
  <c r="L122" i="128"/>
  <c r="K122" i="128"/>
  <c r="J122" i="128"/>
  <c r="L121" i="128"/>
  <c r="K121" i="128"/>
  <c r="J121" i="128" s="1"/>
  <c r="L120" i="128"/>
  <c r="K120" i="128"/>
  <c r="J120" i="128" s="1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 s="1"/>
  <c r="L109" i="128"/>
  <c r="K109" i="128"/>
  <c r="J109" i="128"/>
  <c r="L108" i="128"/>
  <c r="K108" i="128"/>
  <c r="J108" i="128" s="1"/>
  <c r="L107" i="128"/>
  <c r="K107" i="128"/>
  <c r="J107" i="128" s="1"/>
  <c r="L106" i="128"/>
  <c r="K106" i="128"/>
  <c r="J106" i="128"/>
  <c r="L105" i="128"/>
  <c r="K105" i="128"/>
  <c r="J105" i="128" s="1"/>
  <c r="L104" i="128"/>
  <c r="K104" i="128"/>
  <c r="J104" i="128" s="1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J94" i="128" s="1"/>
  <c r="K94" i="128"/>
  <c r="L93" i="128"/>
  <c r="K93" i="128"/>
  <c r="J93" i="128"/>
  <c r="L92" i="128"/>
  <c r="K92" i="128"/>
  <c r="J92" i="128" s="1"/>
  <c r="L91" i="128"/>
  <c r="K91" i="128"/>
  <c r="J91" i="128" s="1"/>
  <c r="L90" i="128"/>
  <c r="K90" i="128"/>
  <c r="J90" i="128"/>
  <c r="L89" i="128"/>
  <c r="K89" i="128"/>
  <c r="J89" i="128" s="1"/>
  <c r="L88" i="128"/>
  <c r="K88" i="128"/>
  <c r="J88" i="128" s="1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J78" i="128" s="1"/>
  <c r="K78" i="128"/>
  <c r="L77" i="128"/>
  <c r="K77" i="128"/>
  <c r="J77" i="128"/>
  <c r="L76" i="128"/>
  <c r="K76" i="128"/>
  <c r="J76" i="128" s="1"/>
  <c r="L75" i="128"/>
  <c r="K75" i="128"/>
  <c r="J75" i="128" s="1"/>
  <c r="L74" i="128"/>
  <c r="K74" i="128"/>
  <c r="J74" i="128"/>
  <c r="L73" i="128"/>
  <c r="K73" i="128"/>
  <c r="J73" i="128" s="1"/>
  <c r="L72" i="128"/>
  <c r="K72" i="128"/>
  <c r="J72" i="128"/>
  <c r="L71" i="128"/>
  <c r="K71" i="128"/>
  <c r="J71" i="128"/>
  <c r="L70" i="128"/>
  <c r="K70" i="128"/>
  <c r="J70" i="128"/>
  <c r="L69" i="128"/>
  <c r="K69" i="128"/>
  <c r="J69" i="128" s="1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 s="1"/>
  <c r="L61" i="128"/>
  <c r="K61" i="128"/>
  <c r="J61" i="128"/>
  <c r="L60" i="128"/>
  <c r="K60" i="128"/>
  <c r="J60" i="128" s="1"/>
  <c r="L59" i="128"/>
  <c r="K59" i="128"/>
  <c r="J59" i="128" s="1"/>
  <c r="L58" i="128"/>
  <c r="K58" i="128"/>
  <c r="J58" i="128"/>
  <c r="L57" i="128"/>
  <c r="K57" i="128"/>
  <c r="J57" i="128" s="1"/>
  <c r="L56" i="128"/>
  <c r="K56" i="128"/>
  <c r="J56" i="128" s="1"/>
  <c r="L55" i="128"/>
  <c r="K55" i="128"/>
  <c r="J55" i="128"/>
  <c r="L54" i="128"/>
  <c r="K54" i="128"/>
  <c r="J54" i="128"/>
  <c r="L53" i="128"/>
  <c r="K53" i="128"/>
  <c r="J53" i="128" s="1"/>
  <c r="L52" i="128"/>
  <c r="K52" i="128"/>
  <c r="J52" i="128"/>
  <c r="L51" i="128"/>
  <c r="K51" i="128"/>
  <c r="J51" i="128"/>
  <c r="L50" i="128"/>
  <c r="K50" i="128"/>
  <c r="J50" i="128"/>
  <c r="L49" i="128"/>
  <c r="K49" i="128"/>
  <c r="J49" i="128"/>
  <c r="L48" i="128"/>
  <c r="K48" i="128"/>
  <c r="J48" i="128"/>
  <c r="L47" i="128"/>
  <c r="K47" i="128"/>
  <c r="J47" i="128"/>
  <c r="L46" i="128"/>
  <c r="J46" i="128" s="1"/>
  <c r="K46" i="128"/>
  <c r="L45" i="128"/>
  <c r="K45" i="128"/>
  <c r="J45" i="128"/>
  <c r="L44" i="128"/>
  <c r="K44" i="128"/>
  <c r="J44" i="128" s="1"/>
  <c r="L43" i="128"/>
  <c r="K43" i="128"/>
  <c r="J43" i="128" s="1"/>
  <c r="L40" i="128"/>
  <c r="K40" i="128"/>
  <c r="J40" i="128" s="1"/>
  <c r="L39" i="128"/>
  <c r="K39" i="128"/>
  <c r="J39" i="128"/>
  <c r="L38" i="128"/>
  <c r="K38" i="128"/>
  <c r="J38" i="128" s="1"/>
  <c r="L37" i="128"/>
  <c r="K37" i="128"/>
  <c r="J37" i="128"/>
  <c r="L36" i="128"/>
  <c r="K36" i="128"/>
  <c r="J36" i="128" s="1"/>
  <c r="L35" i="128"/>
  <c r="K35" i="128"/>
  <c r="J35" i="128" s="1"/>
  <c r="L34" i="128"/>
  <c r="K34" i="128"/>
  <c r="J34" i="128" s="1"/>
  <c r="L33" i="128"/>
  <c r="K33" i="128"/>
  <c r="J33" i="128"/>
  <c r="L32" i="128"/>
  <c r="K32" i="128"/>
  <c r="J32" i="128" s="1"/>
  <c r="L31" i="128"/>
  <c r="K31" i="128"/>
  <c r="J31" i="128"/>
  <c r="L30" i="128"/>
  <c r="K30" i="128"/>
  <c r="J30" i="128"/>
  <c r="L29" i="128"/>
  <c r="K29" i="128"/>
  <c r="J29" i="128" s="1"/>
  <c r="L28" i="128"/>
  <c r="K28" i="128"/>
  <c r="J28" i="128" s="1"/>
  <c r="L27" i="128"/>
  <c r="K27" i="128"/>
  <c r="J27" i="128" s="1"/>
  <c r="L26" i="128"/>
  <c r="K26" i="128"/>
  <c r="J26" i="128" s="1"/>
  <c r="L25" i="128"/>
  <c r="L17" i="128" s="1"/>
  <c r="K25" i="128"/>
  <c r="J25" i="128" s="1"/>
  <c r="L251" i="129"/>
  <c r="K251" i="129"/>
  <c r="J251" i="129"/>
  <c r="L250" i="129"/>
  <c r="K250" i="129"/>
  <c r="J250" i="129" s="1"/>
  <c r="L249" i="129"/>
  <c r="K249" i="129"/>
  <c r="J249" i="129"/>
  <c r="L248" i="129"/>
  <c r="K248" i="129"/>
  <c r="J248" i="129" s="1"/>
  <c r="L247" i="129"/>
  <c r="K247" i="129"/>
  <c r="J247" i="129"/>
  <c r="L246" i="129"/>
  <c r="K246" i="129"/>
  <c r="J246" i="129" s="1"/>
  <c r="L245" i="129"/>
  <c r="J245" i="129" s="1"/>
  <c r="K245" i="129"/>
  <c r="L244" i="129"/>
  <c r="K244" i="129"/>
  <c r="J244" i="129" s="1"/>
  <c r="L243" i="129"/>
  <c r="K243" i="129"/>
  <c r="J243" i="129"/>
  <c r="L242" i="129"/>
  <c r="K242" i="129"/>
  <c r="J242" i="129"/>
  <c r="L241" i="129"/>
  <c r="K241" i="129"/>
  <c r="J241" i="129"/>
  <c r="L240" i="129"/>
  <c r="J240" i="129"/>
  <c r="K240" i="129"/>
  <c r="L239" i="129"/>
  <c r="K239" i="129"/>
  <c r="L238" i="129"/>
  <c r="K238" i="129"/>
  <c r="J238" i="129"/>
  <c r="L237" i="129"/>
  <c r="K237" i="129"/>
  <c r="J237" i="129"/>
  <c r="L236" i="129"/>
  <c r="K236" i="129"/>
  <c r="J236" i="129" s="1"/>
  <c r="L235" i="129"/>
  <c r="K235" i="129"/>
  <c r="J235" i="129"/>
  <c r="L234" i="129"/>
  <c r="J234" i="129" s="1"/>
  <c r="K234" i="129"/>
  <c r="L233" i="129"/>
  <c r="K233" i="129"/>
  <c r="J233" i="129" s="1"/>
  <c r="L232" i="129"/>
  <c r="K232" i="129"/>
  <c r="J232" i="129" s="1"/>
  <c r="L231" i="129"/>
  <c r="K231" i="129"/>
  <c r="J231" i="129"/>
  <c r="L230" i="129"/>
  <c r="K230" i="129"/>
  <c r="J230" i="129" s="1"/>
  <c r="L229" i="129"/>
  <c r="K229" i="129"/>
  <c r="J229" i="129" s="1"/>
  <c r="L228" i="129"/>
  <c r="K228" i="129"/>
  <c r="J228" i="129"/>
  <c r="L227" i="129"/>
  <c r="K227" i="129"/>
  <c r="J227" i="129"/>
  <c r="L226" i="129"/>
  <c r="K226" i="129"/>
  <c r="J226" i="129"/>
  <c r="L225" i="129"/>
  <c r="K225" i="129"/>
  <c r="J225" i="129"/>
  <c r="L224" i="129"/>
  <c r="K224" i="129"/>
  <c r="J224" i="129" s="1"/>
  <c r="L223" i="129"/>
  <c r="K223" i="129"/>
  <c r="J223" i="129" s="1"/>
  <c r="L222" i="129"/>
  <c r="K222" i="129"/>
  <c r="J222" i="129"/>
  <c r="L221" i="129"/>
  <c r="K221" i="129"/>
  <c r="J221" i="129"/>
  <c r="L220" i="129"/>
  <c r="K220" i="129"/>
  <c r="J220" i="129"/>
  <c r="L219" i="129"/>
  <c r="K219" i="129"/>
  <c r="J219" i="129"/>
  <c r="L218" i="129"/>
  <c r="K218" i="129"/>
  <c r="J218" i="129" s="1"/>
  <c r="L217" i="129"/>
  <c r="K217" i="129"/>
  <c r="J217" i="129" s="1"/>
  <c r="L216" i="129"/>
  <c r="K216" i="129"/>
  <c r="J216" i="129" s="1"/>
  <c r="L215" i="129"/>
  <c r="K215" i="129"/>
  <c r="J215" i="129"/>
  <c r="L214" i="129"/>
  <c r="K214" i="129"/>
  <c r="J214" i="129" s="1"/>
  <c r="L213" i="129"/>
  <c r="K213" i="129"/>
  <c r="J213" i="129" s="1"/>
  <c r="L212" i="129"/>
  <c r="K212" i="129"/>
  <c r="J212" i="129"/>
  <c r="L211" i="129"/>
  <c r="K211" i="129"/>
  <c r="J211" i="129"/>
  <c r="L210" i="129"/>
  <c r="K210" i="129"/>
  <c r="J210" i="129"/>
  <c r="L209" i="129"/>
  <c r="K209" i="129"/>
  <c r="J209" i="129"/>
  <c r="L208" i="129"/>
  <c r="K208" i="129"/>
  <c r="J208" i="129"/>
  <c r="L207" i="129"/>
  <c r="K207" i="129"/>
  <c r="L206" i="129"/>
  <c r="K206" i="129"/>
  <c r="J206" i="129" s="1"/>
  <c r="L205" i="129"/>
  <c r="K205" i="129"/>
  <c r="J205" i="129"/>
  <c r="L204" i="129"/>
  <c r="K204" i="129"/>
  <c r="J204" i="129"/>
  <c r="L203" i="129"/>
  <c r="K203" i="129"/>
  <c r="J203" i="129"/>
  <c r="L202" i="129"/>
  <c r="K202" i="129"/>
  <c r="J202" i="129" s="1"/>
  <c r="L201" i="129"/>
  <c r="K201" i="129"/>
  <c r="J201" i="129"/>
  <c r="L200" i="129"/>
  <c r="K200" i="129"/>
  <c r="J200" i="129" s="1"/>
  <c r="L199" i="129"/>
  <c r="K199" i="129"/>
  <c r="J199" i="129"/>
  <c r="L198" i="129"/>
  <c r="K198" i="129"/>
  <c r="J198" i="129"/>
  <c r="L197" i="129"/>
  <c r="K197" i="129"/>
  <c r="J197" i="129" s="1"/>
  <c r="L196" i="129"/>
  <c r="K196" i="129"/>
  <c r="J196" i="129" s="1"/>
  <c r="L195" i="129"/>
  <c r="K195" i="129"/>
  <c r="J195" i="129"/>
  <c r="L194" i="129"/>
  <c r="K194" i="129"/>
  <c r="J194" i="129"/>
  <c r="L193" i="129"/>
  <c r="K193" i="129"/>
  <c r="J193" i="129"/>
  <c r="L192" i="129"/>
  <c r="K192" i="129"/>
  <c r="J192" i="129"/>
  <c r="L191" i="129"/>
  <c r="K191" i="129"/>
  <c r="J191" i="129" s="1"/>
  <c r="L190" i="129"/>
  <c r="K190" i="129"/>
  <c r="J190" i="129" s="1"/>
  <c r="L189" i="129"/>
  <c r="K189" i="129"/>
  <c r="J189" i="129"/>
  <c r="L188" i="129"/>
  <c r="K188" i="129"/>
  <c r="J188" i="129"/>
  <c r="L187" i="129"/>
  <c r="K187" i="129"/>
  <c r="J187" i="129"/>
  <c r="L186" i="129"/>
  <c r="K186" i="129"/>
  <c r="J186" i="129" s="1"/>
  <c r="L185" i="129"/>
  <c r="K185" i="129"/>
  <c r="J185" i="129"/>
  <c r="L184" i="129"/>
  <c r="K184" i="129"/>
  <c r="J184" i="129" s="1"/>
  <c r="L183" i="129"/>
  <c r="K183" i="129"/>
  <c r="J183" i="129"/>
  <c r="L182" i="129"/>
  <c r="K182" i="129"/>
  <c r="J182" i="129"/>
  <c r="L181" i="129"/>
  <c r="K181" i="129"/>
  <c r="J181" i="129" s="1"/>
  <c r="L180" i="129"/>
  <c r="K180" i="129"/>
  <c r="J180" i="129" s="1"/>
  <c r="L179" i="129"/>
  <c r="K179" i="129"/>
  <c r="J179" i="129"/>
  <c r="L178" i="129"/>
  <c r="K178" i="129"/>
  <c r="J178" i="129"/>
  <c r="L177" i="129"/>
  <c r="K177" i="129"/>
  <c r="J177" i="129"/>
  <c r="L176" i="129"/>
  <c r="K176" i="129"/>
  <c r="J176" i="129"/>
  <c r="L175" i="129"/>
  <c r="K175" i="129"/>
  <c r="J175" i="129" s="1"/>
  <c r="L174" i="129"/>
  <c r="K174" i="129"/>
  <c r="J174" i="129" s="1"/>
  <c r="L173" i="129"/>
  <c r="K173" i="129"/>
  <c r="J173" i="129"/>
  <c r="L172" i="129"/>
  <c r="K172" i="129"/>
  <c r="J172" i="129"/>
  <c r="L171" i="129"/>
  <c r="K171" i="129"/>
  <c r="J171" i="129"/>
  <c r="L170" i="129"/>
  <c r="K170" i="129"/>
  <c r="J170" i="129" s="1"/>
  <c r="L169" i="129"/>
  <c r="K169" i="129"/>
  <c r="J169" i="129"/>
  <c r="L168" i="129"/>
  <c r="K168" i="129"/>
  <c r="J168" i="129" s="1"/>
  <c r="L167" i="129"/>
  <c r="K167" i="129"/>
  <c r="J167" i="129"/>
  <c r="L166" i="129"/>
  <c r="K166" i="129"/>
  <c r="J166" i="129"/>
  <c r="L165" i="129"/>
  <c r="K165" i="129"/>
  <c r="J165" i="129"/>
  <c r="L164" i="129"/>
  <c r="K164" i="129"/>
  <c r="J164" i="129" s="1"/>
  <c r="L163" i="129"/>
  <c r="K163" i="129"/>
  <c r="J163" i="129"/>
  <c r="L162" i="129"/>
  <c r="K162" i="129"/>
  <c r="J162" i="129"/>
  <c r="L161" i="129"/>
  <c r="K161" i="129"/>
  <c r="J161" i="129"/>
  <c r="L160" i="129"/>
  <c r="K160" i="129"/>
  <c r="J160" i="129"/>
  <c r="L159" i="129"/>
  <c r="K159" i="129"/>
  <c r="L158" i="129"/>
  <c r="K158" i="129"/>
  <c r="J158" i="129"/>
  <c r="L157" i="129"/>
  <c r="K157" i="129"/>
  <c r="J157" i="129"/>
  <c r="L156" i="129"/>
  <c r="K156" i="129"/>
  <c r="J156" i="129"/>
  <c r="L155" i="129"/>
  <c r="K155" i="129"/>
  <c r="J155" i="129"/>
  <c r="L154" i="129"/>
  <c r="K154" i="129"/>
  <c r="J154" i="129"/>
  <c r="L153" i="129"/>
  <c r="K153" i="129"/>
  <c r="J153" i="129" s="1"/>
  <c r="L152" i="129"/>
  <c r="K152" i="129"/>
  <c r="J152" i="129" s="1"/>
  <c r="L151" i="129"/>
  <c r="K151" i="129"/>
  <c r="J151" i="129"/>
  <c r="L150" i="129"/>
  <c r="K150" i="129"/>
  <c r="J150" i="129" s="1"/>
  <c r="L149" i="129"/>
  <c r="K149" i="129"/>
  <c r="J149" i="129"/>
  <c r="L148" i="129"/>
  <c r="K148" i="129"/>
  <c r="J148" i="129" s="1"/>
  <c r="L147" i="129"/>
  <c r="K147" i="129"/>
  <c r="J147" i="129" s="1"/>
  <c r="L146" i="129"/>
  <c r="K146" i="129"/>
  <c r="J146" i="129"/>
  <c r="L145" i="129"/>
  <c r="K145" i="129"/>
  <c r="J145" i="129"/>
  <c r="L144" i="129"/>
  <c r="K144" i="129"/>
  <c r="J144" i="129"/>
  <c r="L143" i="129"/>
  <c r="K143" i="129"/>
  <c r="J143" i="129" s="1"/>
  <c r="L142" i="129"/>
  <c r="K142" i="129"/>
  <c r="J142" i="129" s="1"/>
  <c r="L141" i="129"/>
  <c r="K141" i="129"/>
  <c r="J141" i="129"/>
  <c r="L140" i="129"/>
  <c r="K140" i="129"/>
  <c r="J140" i="129"/>
  <c r="L139" i="129"/>
  <c r="K139" i="129"/>
  <c r="J139" i="129"/>
  <c r="L138" i="129"/>
  <c r="K138" i="129"/>
  <c r="J138" i="129"/>
  <c r="L137" i="129"/>
  <c r="J137" i="129" s="1"/>
  <c r="K137" i="129"/>
  <c r="L136" i="129"/>
  <c r="J136" i="129"/>
  <c r="K136" i="129"/>
  <c r="L135" i="129"/>
  <c r="K135" i="129"/>
  <c r="J135" i="129"/>
  <c r="L134" i="129"/>
  <c r="K134" i="129"/>
  <c r="J134" i="129" s="1"/>
  <c r="L133" i="129"/>
  <c r="K133" i="129"/>
  <c r="J133" i="129"/>
  <c r="L132" i="129"/>
  <c r="K132" i="129"/>
  <c r="J132" i="129" s="1"/>
  <c r="L131" i="129"/>
  <c r="K131" i="129"/>
  <c r="J131" i="129"/>
  <c r="L130" i="129"/>
  <c r="K130" i="129"/>
  <c r="J130" i="129"/>
  <c r="L129" i="129"/>
  <c r="K129" i="129"/>
  <c r="J129" i="129"/>
  <c r="L128" i="129"/>
  <c r="K128" i="129"/>
  <c r="J128" i="129"/>
  <c r="L127" i="129"/>
  <c r="K127" i="129"/>
  <c r="J127" i="129"/>
  <c r="L126" i="129"/>
  <c r="K126" i="129"/>
  <c r="J126" i="129" s="1"/>
  <c r="L125" i="129"/>
  <c r="K125" i="129"/>
  <c r="J125" i="129"/>
  <c r="L124" i="129"/>
  <c r="K124" i="129"/>
  <c r="J124" i="129"/>
  <c r="L123" i="129"/>
  <c r="K123" i="129"/>
  <c r="J123" i="129"/>
  <c r="L122" i="129"/>
  <c r="K122" i="129"/>
  <c r="J122" i="129"/>
  <c r="L121" i="129"/>
  <c r="K121" i="129"/>
  <c r="J121" i="129" s="1"/>
  <c r="L120" i="129"/>
  <c r="J120" i="129"/>
  <c r="K120" i="129"/>
  <c r="L119" i="129"/>
  <c r="K119" i="129"/>
  <c r="J119" i="129"/>
  <c r="L118" i="129"/>
  <c r="K118" i="129"/>
  <c r="J118" i="129" s="1"/>
  <c r="L117" i="129"/>
  <c r="K117" i="129"/>
  <c r="J117" i="129"/>
  <c r="L116" i="129"/>
  <c r="K116" i="129"/>
  <c r="J116" i="129" s="1"/>
  <c r="L115" i="129"/>
  <c r="K115" i="129"/>
  <c r="J115" i="129"/>
  <c r="L114" i="129"/>
  <c r="K114" i="129"/>
  <c r="J114" i="129"/>
  <c r="L113" i="129"/>
  <c r="K113" i="129"/>
  <c r="J113" i="129"/>
  <c r="L112" i="129"/>
  <c r="K112" i="129"/>
  <c r="J112" i="129"/>
  <c r="L111" i="129"/>
  <c r="K111" i="129"/>
  <c r="J111" i="129" s="1"/>
  <c r="L110" i="129"/>
  <c r="J110" i="129" s="1"/>
  <c r="K110" i="129"/>
  <c r="L109" i="129"/>
  <c r="K109" i="129"/>
  <c r="J109" i="129" s="1"/>
  <c r="L108" i="129"/>
  <c r="K108" i="129"/>
  <c r="J108" i="129"/>
  <c r="L107" i="129"/>
  <c r="K107" i="129"/>
  <c r="J107" i="129"/>
  <c r="L106" i="129"/>
  <c r="K106" i="129"/>
  <c r="J106" i="129"/>
  <c r="L105" i="129"/>
  <c r="K105" i="129"/>
  <c r="J105" i="129" s="1"/>
  <c r="L104" i="129"/>
  <c r="K104" i="129"/>
  <c r="J104" i="129" s="1"/>
  <c r="L103" i="129"/>
  <c r="K103" i="129"/>
  <c r="J103" i="129"/>
  <c r="L102" i="129"/>
  <c r="K102" i="129"/>
  <c r="J102" i="129" s="1"/>
  <c r="L101" i="129"/>
  <c r="K101" i="129"/>
  <c r="J101" i="129" s="1"/>
  <c r="L100" i="129"/>
  <c r="K100" i="129"/>
  <c r="J100" i="129"/>
  <c r="L99" i="129"/>
  <c r="K99" i="129"/>
  <c r="J99" i="129" s="1"/>
  <c r="L98" i="129"/>
  <c r="K98" i="129"/>
  <c r="J98" i="129"/>
  <c r="L97" i="129"/>
  <c r="K97" i="129"/>
  <c r="J97" i="129" s="1"/>
  <c r="L96" i="129"/>
  <c r="K96" i="129"/>
  <c r="J96" i="129"/>
  <c r="L95" i="129"/>
  <c r="K95" i="129"/>
  <c r="J95" i="129"/>
  <c r="L94" i="129"/>
  <c r="K94" i="129"/>
  <c r="J94" i="129" s="1"/>
  <c r="L93" i="129"/>
  <c r="K93" i="129"/>
  <c r="J93" i="129"/>
  <c r="L92" i="129"/>
  <c r="K92" i="129"/>
  <c r="J92" i="129" s="1"/>
  <c r="L91" i="129"/>
  <c r="K91" i="129"/>
  <c r="J91" i="129"/>
  <c r="L90" i="129"/>
  <c r="K90" i="129"/>
  <c r="J90" i="129"/>
  <c r="L89" i="129"/>
  <c r="K89" i="129"/>
  <c r="J89" i="129"/>
  <c r="L88" i="129"/>
  <c r="J88" i="129" s="1"/>
  <c r="K88" i="129"/>
  <c r="L87" i="129"/>
  <c r="K87" i="129"/>
  <c r="J87" i="129"/>
  <c r="L86" i="129"/>
  <c r="K86" i="129"/>
  <c r="J86" i="129" s="1"/>
  <c r="L85" i="129"/>
  <c r="K85" i="129"/>
  <c r="J85" i="129"/>
  <c r="L84" i="129"/>
  <c r="K84" i="129"/>
  <c r="J84" i="129"/>
  <c r="L83" i="129"/>
  <c r="K83" i="129"/>
  <c r="J83" i="129" s="1"/>
  <c r="L82" i="129"/>
  <c r="K82" i="129"/>
  <c r="J82" i="129" s="1"/>
  <c r="L81" i="129"/>
  <c r="K81" i="129"/>
  <c r="J81" i="129"/>
  <c r="L80" i="129"/>
  <c r="K80" i="129"/>
  <c r="J80" i="129" s="1"/>
  <c r="L79" i="129"/>
  <c r="K79" i="129"/>
  <c r="J79" i="129"/>
  <c r="L78" i="129"/>
  <c r="K78" i="129"/>
  <c r="J78" i="129" s="1"/>
  <c r="L77" i="129"/>
  <c r="K77" i="129"/>
  <c r="J77" i="129"/>
  <c r="L76" i="129"/>
  <c r="K76" i="129"/>
  <c r="J76" i="129"/>
  <c r="L75" i="129"/>
  <c r="K75" i="129"/>
  <c r="J75" i="129"/>
  <c r="L74" i="129"/>
  <c r="K74" i="129"/>
  <c r="L73" i="129"/>
  <c r="K73" i="129"/>
  <c r="J73" i="129"/>
  <c r="L72" i="129"/>
  <c r="K72" i="129"/>
  <c r="J72" i="129" s="1"/>
  <c r="L71" i="129"/>
  <c r="K71" i="129"/>
  <c r="J71" i="129" s="1"/>
  <c r="L70" i="129"/>
  <c r="K70" i="129"/>
  <c r="J70" i="129"/>
  <c r="L69" i="129"/>
  <c r="K69" i="129"/>
  <c r="J69" i="129"/>
  <c r="L68" i="129"/>
  <c r="K68" i="129"/>
  <c r="J68" i="129"/>
  <c r="L67" i="129"/>
  <c r="K67" i="129"/>
  <c r="J67" i="129" s="1"/>
  <c r="L66" i="129"/>
  <c r="K66" i="129"/>
  <c r="J66" i="129"/>
  <c r="L65" i="129"/>
  <c r="K65" i="129"/>
  <c r="J65" i="129"/>
  <c r="L64" i="129"/>
  <c r="K64" i="129"/>
  <c r="J64" i="129"/>
  <c r="L63" i="129"/>
  <c r="K63" i="129"/>
  <c r="J63" i="129"/>
  <c r="L62" i="129"/>
  <c r="K62" i="129"/>
  <c r="J62" i="129"/>
  <c r="L61" i="129"/>
  <c r="K61" i="129"/>
  <c r="J61" i="129" s="1"/>
  <c r="L60" i="129"/>
  <c r="K60" i="129"/>
  <c r="J60" i="129"/>
  <c r="L59" i="129"/>
  <c r="K59" i="129"/>
  <c r="J59" i="129"/>
  <c r="L58" i="129"/>
  <c r="K58" i="129"/>
  <c r="J58" i="129" s="1"/>
  <c r="L57" i="129"/>
  <c r="K57" i="129"/>
  <c r="J57" i="129"/>
  <c r="L56" i="129"/>
  <c r="J56" i="129"/>
  <c r="K56" i="129"/>
  <c r="L55" i="129"/>
  <c r="K55" i="129"/>
  <c r="J55" i="129"/>
  <c r="L54" i="129"/>
  <c r="K54" i="129"/>
  <c r="J54" i="129"/>
  <c r="L53" i="129"/>
  <c r="K53" i="129"/>
  <c r="J53" i="129"/>
  <c r="L52" i="129"/>
  <c r="K52" i="129"/>
  <c r="J52" i="129"/>
  <c r="L51" i="129"/>
  <c r="K51" i="129"/>
  <c r="J51" i="129"/>
  <c r="L50" i="129"/>
  <c r="K50" i="129"/>
  <c r="J50" i="129" s="1"/>
  <c r="L49" i="129"/>
  <c r="K49" i="129"/>
  <c r="J49" i="129" s="1"/>
  <c r="L48" i="129"/>
  <c r="K48" i="129"/>
  <c r="J48" i="129"/>
  <c r="L47" i="129"/>
  <c r="K47" i="129"/>
  <c r="J47" i="129"/>
  <c r="L46" i="129"/>
  <c r="K46" i="129"/>
  <c r="J46" i="129"/>
  <c r="L45" i="129"/>
  <c r="K45" i="129"/>
  <c r="J45" i="129" s="1"/>
  <c r="L44" i="129"/>
  <c r="K44" i="129"/>
  <c r="J44" i="129" s="1"/>
  <c r="L43" i="129"/>
  <c r="K43" i="129"/>
  <c r="J43" i="129"/>
  <c r="L42" i="129"/>
  <c r="K42" i="129"/>
  <c r="J42" i="129" s="1"/>
  <c r="L41" i="129"/>
  <c r="K41" i="129"/>
  <c r="J41" i="129"/>
  <c r="L40" i="129"/>
  <c r="K40" i="129"/>
  <c r="J40" i="129" s="1"/>
  <c r="L39" i="129"/>
  <c r="K39" i="129"/>
  <c r="L38" i="129"/>
  <c r="K38" i="129"/>
  <c r="J38" i="129" s="1"/>
  <c r="L37" i="129"/>
  <c r="K37" i="129"/>
  <c r="J37" i="129"/>
  <c r="L36" i="129"/>
  <c r="K36" i="129"/>
  <c r="J36" i="129"/>
  <c r="L35" i="129"/>
  <c r="K35" i="129"/>
  <c r="J35" i="129" s="1"/>
  <c r="L34" i="129"/>
  <c r="K34" i="129"/>
  <c r="J34" i="129" s="1"/>
  <c r="L33" i="129"/>
  <c r="K33" i="129"/>
  <c r="J33" i="129" s="1"/>
  <c r="L32" i="129"/>
  <c r="L17" i="129" s="1"/>
  <c r="L19" i="129" s="1"/>
  <c r="J42" i="64" s="1"/>
  <c r="K32" i="129"/>
  <c r="L31" i="129"/>
  <c r="K31" i="129"/>
  <c r="J31" i="129" s="1"/>
  <c r="L30" i="129"/>
  <c r="K30" i="129"/>
  <c r="L29" i="129"/>
  <c r="K29" i="129"/>
  <c r="J29" i="129" s="1"/>
  <c r="L28" i="129"/>
  <c r="K28" i="129"/>
  <c r="J28" i="129" s="1"/>
  <c r="L27" i="129"/>
  <c r="K27" i="129"/>
  <c r="J27" i="129" s="1"/>
  <c r="L26" i="129"/>
  <c r="K26" i="129"/>
  <c r="J26" i="129" s="1"/>
  <c r="L25" i="129"/>
  <c r="K25" i="129"/>
  <c r="J25" i="129" s="1"/>
  <c r="L252" i="130"/>
  <c r="K252" i="130"/>
  <c r="J252" i="130"/>
  <c r="L251" i="130"/>
  <c r="K251" i="130"/>
  <c r="J251" i="130"/>
  <c r="L250" i="130"/>
  <c r="K250" i="130"/>
  <c r="J250" i="130"/>
  <c r="L249" i="130"/>
  <c r="K249" i="130"/>
  <c r="L248" i="130"/>
  <c r="K248" i="130"/>
  <c r="L247" i="130"/>
  <c r="K247" i="130"/>
  <c r="J247" i="130"/>
  <c r="L246" i="130"/>
  <c r="J246" i="130"/>
  <c r="K246" i="130"/>
  <c r="L245" i="130"/>
  <c r="K245" i="130"/>
  <c r="J245" i="130"/>
  <c r="L244" i="130"/>
  <c r="K244" i="130"/>
  <c r="J244" i="130"/>
  <c r="L243" i="130"/>
  <c r="J243" i="130"/>
  <c r="K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J237" i="130"/>
  <c r="K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J230" i="130"/>
  <c r="K230" i="130"/>
  <c r="L229" i="130"/>
  <c r="K229" i="130"/>
  <c r="J229" i="130"/>
  <c r="L228" i="130"/>
  <c r="K228" i="130"/>
  <c r="J228" i="130"/>
  <c r="L227" i="130"/>
  <c r="J227" i="130"/>
  <c r="K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L221" i="130"/>
  <c r="J221" i="130"/>
  <c r="K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J214" i="130"/>
  <c r="K214" i="130"/>
  <c r="L213" i="130"/>
  <c r="K213" i="130"/>
  <c r="J213" i="130"/>
  <c r="L212" i="130"/>
  <c r="J212" i="130"/>
  <c r="K212" i="130"/>
  <c r="L211" i="130"/>
  <c r="J211" i="130"/>
  <c r="K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J205" i="130"/>
  <c r="K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J198" i="130"/>
  <c r="K198" i="130"/>
  <c r="L197" i="130"/>
  <c r="K197" i="130"/>
  <c r="J197" i="130"/>
  <c r="L196" i="130"/>
  <c r="J196" i="130"/>
  <c r="K196" i="130"/>
  <c r="L195" i="130"/>
  <c r="J195" i="130"/>
  <c r="K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J189" i="130"/>
  <c r="K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J182" i="130"/>
  <c r="K182" i="130"/>
  <c r="L181" i="130"/>
  <c r="K181" i="130"/>
  <c r="J181" i="130"/>
  <c r="L180" i="130"/>
  <c r="J180" i="130"/>
  <c r="K180" i="130"/>
  <c r="L179" i="130"/>
  <c r="J179" i="130"/>
  <c r="K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J173" i="130"/>
  <c r="K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J166" i="130"/>
  <c r="K166" i="130"/>
  <c r="L165" i="130"/>
  <c r="K165" i="130"/>
  <c r="J165" i="130"/>
  <c r="L164" i="130"/>
  <c r="J164" i="130"/>
  <c r="K164" i="130"/>
  <c r="L163" i="130"/>
  <c r="J163" i="130"/>
  <c r="K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J157" i="130"/>
  <c r="K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J150" i="130"/>
  <c r="K150" i="130"/>
  <c r="L149" i="130"/>
  <c r="K149" i="130"/>
  <c r="J149" i="130"/>
  <c r="L148" i="130"/>
  <c r="K148" i="130"/>
  <c r="J148" i="130"/>
  <c r="L147" i="130"/>
  <c r="J147" i="130"/>
  <c r="K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J141" i="130"/>
  <c r="K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J134" i="130"/>
  <c r="K134" i="130"/>
  <c r="L133" i="130"/>
  <c r="K133" i="130"/>
  <c r="J133" i="130"/>
  <c r="L132" i="130"/>
  <c r="K132" i="130"/>
  <c r="J132" i="130"/>
  <c r="L131" i="130"/>
  <c r="J131" i="130"/>
  <c r="K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L125" i="130"/>
  <c r="J125" i="130"/>
  <c r="K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J118" i="130"/>
  <c r="K118" i="130"/>
  <c r="L117" i="130"/>
  <c r="K117" i="130"/>
  <c r="J117" i="130"/>
  <c r="L116" i="130"/>
  <c r="K116" i="130"/>
  <c r="J116" i="130"/>
  <c r="L115" i="130"/>
  <c r="J115" i="130"/>
  <c r="K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L109" i="130"/>
  <c r="J109" i="130"/>
  <c r="K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J102" i="130"/>
  <c r="K102" i="130"/>
  <c r="L101" i="130"/>
  <c r="K101" i="130"/>
  <c r="J101" i="130"/>
  <c r="L100" i="130"/>
  <c r="J100" i="130"/>
  <c r="K100" i="130"/>
  <c r="L99" i="130"/>
  <c r="J99" i="130"/>
  <c r="K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L93" i="130"/>
  <c r="J93" i="130"/>
  <c r="K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J86" i="130"/>
  <c r="K86" i="130"/>
  <c r="L85" i="130"/>
  <c r="K85" i="130"/>
  <c r="J85" i="130"/>
  <c r="L84" i="130"/>
  <c r="J84" i="130"/>
  <c r="K84" i="130"/>
  <c r="L83" i="130"/>
  <c r="J83" i="130"/>
  <c r="K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L77" i="130"/>
  <c r="J77" i="130"/>
  <c r="K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J70" i="130"/>
  <c r="K70" i="130"/>
  <c r="L69" i="130"/>
  <c r="K69" i="130"/>
  <c r="J69" i="130"/>
  <c r="L68" i="130"/>
  <c r="K68" i="130"/>
  <c r="J68" i="130"/>
  <c r="L67" i="130"/>
  <c r="J67" i="130"/>
  <c r="K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J61" i="130"/>
  <c r="K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J54" i="130"/>
  <c r="K54" i="130"/>
  <c r="L53" i="130"/>
  <c r="K53" i="130"/>
  <c r="J53" i="130"/>
  <c r="L52" i="130"/>
  <c r="J52" i="130"/>
  <c r="K52" i="130"/>
  <c r="L51" i="130"/>
  <c r="J51" i="130"/>
  <c r="K51" i="130"/>
  <c r="L50" i="130"/>
  <c r="K50" i="130"/>
  <c r="J50" i="130"/>
  <c r="L49" i="130"/>
  <c r="K49" i="130"/>
  <c r="J49" i="130"/>
  <c r="L48" i="130"/>
  <c r="K48" i="130"/>
  <c r="J48" i="130"/>
  <c r="L47" i="130"/>
  <c r="K47" i="130"/>
  <c r="J47" i="130"/>
  <c r="L46" i="130"/>
  <c r="K46" i="130"/>
  <c r="J46" i="130"/>
  <c r="L45" i="130"/>
  <c r="J45" i="130"/>
  <c r="K45" i="130"/>
  <c r="L44" i="130"/>
  <c r="K44" i="130"/>
  <c r="J44" i="130" s="1"/>
  <c r="L43" i="130"/>
  <c r="K43" i="130"/>
  <c r="J43" i="130"/>
  <c r="L42" i="130"/>
  <c r="K42" i="130"/>
  <c r="J42" i="130"/>
  <c r="L41" i="130"/>
  <c r="K41" i="130"/>
  <c r="J41" i="130"/>
  <c r="L40" i="130"/>
  <c r="K40" i="130"/>
  <c r="J40" i="130" s="1"/>
  <c r="L39" i="130"/>
  <c r="K39" i="130"/>
  <c r="J39" i="130" s="1"/>
  <c r="L38" i="130"/>
  <c r="K38" i="130"/>
  <c r="J38" i="130" s="1"/>
  <c r="L37" i="130"/>
  <c r="K37" i="130"/>
  <c r="J37" i="130" s="1"/>
  <c r="L36" i="130"/>
  <c r="K36" i="130"/>
  <c r="J36" i="130"/>
  <c r="L35" i="130"/>
  <c r="K35" i="130"/>
  <c r="J35" i="130" s="1"/>
  <c r="L34" i="130"/>
  <c r="K34" i="130"/>
  <c r="J34" i="130"/>
  <c r="L33" i="130"/>
  <c r="K33" i="130"/>
  <c r="J33" i="130" s="1"/>
  <c r="L32" i="130"/>
  <c r="K32" i="130"/>
  <c r="J32" i="130" s="1"/>
  <c r="L31" i="130"/>
  <c r="K31" i="130"/>
  <c r="J31" i="130" s="1"/>
  <c r="L30" i="130"/>
  <c r="K30" i="130"/>
  <c r="J30" i="130" s="1"/>
  <c r="L29" i="130"/>
  <c r="K29" i="130"/>
  <c r="J29" i="130" s="1"/>
  <c r="L28" i="130"/>
  <c r="K28" i="130"/>
  <c r="J28" i="130" s="1"/>
  <c r="L27" i="130"/>
  <c r="K27" i="130"/>
  <c r="J27" i="130"/>
  <c r="L26" i="130"/>
  <c r="K26" i="130"/>
  <c r="J26" i="130" s="1"/>
  <c r="L25" i="130"/>
  <c r="K25" i="130"/>
  <c r="J25" i="130" s="1"/>
  <c r="L252" i="131"/>
  <c r="K252" i="131"/>
  <c r="J252" i="131"/>
  <c r="L251" i="131"/>
  <c r="K251" i="131"/>
  <c r="J251" i="131"/>
  <c r="L250" i="131"/>
  <c r="J250" i="131"/>
  <c r="K250" i="131"/>
  <c r="L249" i="131"/>
  <c r="K249" i="131"/>
  <c r="J249" i="131"/>
  <c r="L248" i="131"/>
  <c r="K248" i="131"/>
  <c r="J248" i="131"/>
  <c r="L247" i="131"/>
  <c r="J247" i="131"/>
  <c r="K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J241" i="131"/>
  <c r="K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J234" i="131"/>
  <c r="K234" i="131"/>
  <c r="L233" i="131"/>
  <c r="K233" i="131"/>
  <c r="J233" i="131"/>
  <c r="L232" i="131"/>
  <c r="J232" i="131"/>
  <c r="K232" i="131"/>
  <c r="L231" i="131"/>
  <c r="J231" i="131"/>
  <c r="K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L225" i="131"/>
  <c r="J225" i="131"/>
  <c r="K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J218" i="131"/>
  <c r="K218" i="131"/>
  <c r="L217" i="131"/>
  <c r="K217" i="131"/>
  <c r="J217" i="131"/>
  <c r="L216" i="131"/>
  <c r="K216" i="131"/>
  <c r="J216" i="131"/>
  <c r="L215" i="131"/>
  <c r="J215" i="131"/>
  <c r="K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J209" i="131"/>
  <c r="K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J202" i="131"/>
  <c r="K202" i="131"/>
  <c r="L201" i="131"/>
  <c r="K201" i="131"/>
  <c r="J201" i="131"/>
  <c r="L200" i="131"/>
  <c r="K200" i="131"/>
  <c r="J200" i="131"/>
  <c r="L199" i="131"/>
  <c r="J199" i="131"/>
  <c r="K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L193" i="131"/>
  <c r="J193" i="131"/>
  <c r="K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J186" i="131"/>
  <c r="K186" i="131"/>
  <c r="L185" i="131"/>
  <c r="K185" i="131"/>
  <c r="J185" i="131"/>
  <c r="L184" i="131"/>
  <c r="J184" i="131"/>
  <c r="K184" i="131"/>
  <c r="L183" i="131"/>
  <c r="J183" i="131"/>
  <c r="K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J177" i="131"/>
  <c r="K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J170" i="131"/>
  <c r="K170" i="131"/>
  <c r="L169" i="131"/>
  <c r="K169" i="131"/>
  <c r="J169" i="131"/>
  <c r="L168" i="131"/>
  <c r="J168" i="131"/>
  <c r="K168" i="131"/>
  <c r="L167" i="131"/>
  <c r="J167" i="131"/>
  <c r="K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J161" i="131"/>
  <c r="K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J154" i="131"/>
  <c r="K154" i="131"/>
  <c r="L153" i="131"/>
  <c r="K153" i="131"/>
  <c r="J153" i="131"/>
  <c r="L152" i="131"/>
  <c r="J152" i="131"/>
  <c r="K152" i="131"/>
  <c r="L151" i="131"/>
  <c r="J151" i="131"/>
  <c r="K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J145" i="131"/>
  <c r="K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J138" i="131"/>
  <c r="K138" i="131"/>
  <c r="L137" i="131"/>
  <c r="K137" i="131"/>
  <c r="J137" i="131"/>
  <c r="L136" i="131"/>
  <c r="J136" i="131"/>
  <c r="K136" i="131"/>
  <c r="L135" i="131"/>
  <c r="J135" i="131"/>
  <c r="K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J129" i="131"/>
  <c r="K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J122" i="131"/>
  <c r="K122" i="131"/>
  <c r="L121" i="131"/>
  <c r="K121" i="131"/>
  <c r="J121" i="131"/>
  <c r="L120" i="131"/>
  <c r="K120" i="131"/>
  <c r="J120" i="131"/>
  <c r="L119" i="131"/>
  <c r="J119" i="131"/>
  <c r="K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J113" i="131"/>
  <c r="K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J106" i="131"/>
  <c r="K106" i="131"/>
  <c r="L105" i="131"/>
  <c r="K105" i="131"/>
  <c r="J105" i="131"/>
  <c r="L104" i="131"/>
  <c r="K104" i="131"/>
  <c r="J104" i="131"/>
  <c r="L103" i="131"/>
  <c r="J103" i="131"/>
  <c r="K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L97" i="131"/>
  <c r="J97" i="131"/>
  <c r="K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J90" i="131"/>
  <c r="K90" i="131"/>
  <c r="L89" i="131"/>
  <c r="K89" i="131"/>
  <c r="J89" i="131"/>
  <c r="L88" i="131"/>
  <c r="K88" i="131"/>
  <c r="J88" i="131"/>
  <c r="L87" i="131"/>
  <c r="J87" i="131"/>
  <c r="K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J81" i="131"/>
  <c r="K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J74" i="131"/>
  <c r="K74" i="131"/>
  <c r="L73" i="131"/>
  <c r="K73" i="131"/>
  <c r="J73" i="131"/>
  <c r="L72" i="131"/>
  <c r="J72" i="131"/>
  <c r="K72" i="131"/>
  <c r="L71" i="131"/>
  <c r="J71" i="131"/>
  <c r="K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L65" i="131"/>
  <c r="J65" i="131"/>
  <c r="K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J58" i="131"/>
  <c r="K58" i="131"/>
  <c r="L57" i="131"/>
  <c r="K57" i="131"/>
  <c r="J57" i="131"/>
  <c r="L56" i="131"/>
  <c r="K56" i="131"/>
  <c r="J56" i="131"/>
  <c r="L55" i="131"/>
  <c r="J55" i="131"/>
  <c r="K55" i="131"/>
  <c r="L54" i="131"/>
  <c r="K54" i="131"/>
  <c r="J54" i="131"/>
  <c r="L53" i="131"/>
  <c r="K53" i="131"/>
  <c r="J53" i="131"/>
  <c r="L52" i="131"/>
  <c r="K52" i="131"/>
  <c r="J52" i="131"/>
  <c r="L51" i="131"/>
  <c r="K51" i="131"/>
  <c r="J51" i="131"/>
  <c r="L50" i="131"/>
  <c r="K50" i="131"/>
  <c r="L49" i="131"/>
  <c r="J49" i="131"/>
  <c r="K49" i="131"/>
  <c r="L48" i="131"/>
  <c r="K48" i="131"/>
  <c r="J48" i="131"/>
  <c r="L47" i="131"/>
  <c r="K47" i="131"/>
  <c r="J47" i="131"/>
  <c r="L46" i="131"/>
  <c r="J46" i="131"/>
  <c r="K46" i="131"/>
  <c r="L45" i="131"/>
  <c r="K45" i="131"/>
  <c r="J45" i="131"/>
  <c r="L44" i="131"/>
  <c r="K44" i="131"/>
  <c r="J44" i="131"/>
  <c r="L43" i="131"/>
  <c r="K43" i="131"/>
  <c r="J43" i="131"/>
  <c r="L42" i="131"/>
  <c r="J42" i="131"/>
  <c r="K42" i="131"/>
  <c r="L41" i="131"/>
  <c r="K41" i="131"/>
  <c r="J41" i="131"/>
  <c r="L40" i="131"/>
  <c r="K40" i="131"/>
  <c r="J40" i="131" s="1"/>
  <c r="L39" i="131"/>
  <c r="K39" i="131"/>
  <c r="J39" i="131" s="1"/>
  <c r="L38" i="131"/>
  <c r="K38" i="131"/>
  <c r="J38" i="131"/>
  <c r="L37" i="131"/>
  <c r="K37" i="131"/>
  <c r="J37" i="131" s="1"/>
  <c r="L36" i="131"/>
  <c r="K36" i="131"/>
  <c r="J36" i="131" s="1"/>
  <c r="L35" i="131"/>
  <c r="K35" i="131"/>
  <c r="J35" i="131"/>
  <c r="L34" i="131"/>
  <c r="K34" i="131"/>
  <c r="J34" i="131" s="1"/>
  <c r="L33" i="131"/>
  <c r="K33" i="131"/>
  <c r="J33" i="131" s="1"/>
  <c r="L32" i="131"/>
  <c r="K32" i="131"/>
  <c r="J32" i="131" s="1"/>
  <c r="L31" i="131"/>
  <c r="K31" i="131"/>
  <c r="J31" i="131" s="1"/>
  <c r="L30" i="131"/>
  <c r="K30" i="131"/>
  <c r="J30" i="131" s="1"/>
  <c r="L29" i="131"/>
  <c r="K29" i="131"/>
  <c r="J29" i="131" s="1"/>
  <c r="L28" i="131"/>
  <c r="K28" i="131"/>
  <c r="J28" i="131"/>
  <c r="L27" i="131"/>
  <c r="K27" i="131"/>
  <c r="J27" i="131"/>
  <c r="L26" i="131"/>
  <c r="K26" i="131"/>
  <c r="J26" i="131" s="1"/>
  <c r="L25" i="131"/>
  <c r="K25" i="131"/>
  <c r="J25" i="131" s="1"/>
  <c r="L252" i="132"/>
  <c r="J252" i="132"/>
  <c r="K252" i="132"/>
  <c r="L251" i="132"/>
  <c r="J251" i="132"/>
  <c r="K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J245" i="132"/>
  <c r="K245" i="132"/>
  <c r="L244" i="132"/>
  <c r="K244" i="132"/>
  <c r="J244" i="132"/>
  <c r="L243" i="132"/>
  <c r="K243" i="132"/>
  <c r="J243" i="132"/>
  <c r="L242" i="132"/>
  <c r="J242" i="132"/>
  <c r="K242" i="132"/>
  <c r="L241" i="132"/>
  <c r="K241" i="132"/>
  <c r="J241" i="132"/>
  <c r="L240" i="132"/>
  <c r="K240" i="132"/>
  <c r="J240" i="132"/>
  <c r="L239" i="132"/>
  <c r="K239" i="132"/>
  <c r="J239" i="132"/>
  <c r="L238" i="132"/>
  <c r="J238" i="132"/>
  <c r="K238" i="132"/>
  <c r="L237" i="132"/>
  <c r="K237" i="132"/>
  <c r="J237" i="132"/>
  <c r="L236" i="132"/>
  <c r="K236" i="132"/>
  <c r="J236" i="132"/>
  <c r="L235" i="132"/>
  <c r="J235" i="132"/>
  <c r="K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L229" i="132"/>
  <c r="J229" i="132"/>
  <c r="K229" i="132"/>
  <c r="L228" i="132"/>
  <c r="K228" i="132"/>
  <c r="J228" i="132"/>
  <c r="L227" i="132"/>
  <c r="K227" i="132"/>
  <c r="J227" i="132"/>
  <c r="L226" i="132"/>
  <c r="J226" i="132"/>
  <c r="K226" i="132"/>
  <c r="L225" i="132"/>
  <c r="K225" i="132"/>
  <c r="J225" i="132"/>
  <c r="L224" i="132"/>
  <c r="K224" i="132"/>
  <c r="J224" i="132"/>
  <c r="L223" i="132"/>
  <c r="K223" i="132"/>
  <c r="J223" i="132"/>
  <c r="L222" i="132"/>
  <c r="J222" i="132"/>
  <c r="K222" i="132"/>
  <c r="L221" i="132"/>
  <c r="K221" i="132"/>
  <c r="J221" i="132"/>
  <c r="L220" i="132"/>
  <c r="K220" i="132"/>
  <c r="J220" i="132"/>
  <c r="L219" i="132"/>
  <c r="J219" i="132"/>
  <c r="K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J213" i="132"/>
  <c r="K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J206" i="132"/>
  <c r="K206" i="132"/>
  <c r="L205" i="132"/>
  <c r="K205" i="132"/>
  <c r="J205" i="132"/>
  <c r="L204" i="132"/>
  <c r="J204" i="132"/>
  <c r="K204" i="132"/>
  <c r="L203" i="132"/>
  <c r="J203" i="132"/>
  <c r="K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J197" i="132"/>
  <c r="K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J190" i="132"/>
  <c r="K190" i="132"/>
  <c r="L189" i="132"/>
  <c r="K189" i="132"/>
  <c r="J189" i="132"/>
  <c r="L188" i="132"/>
  <c r="K188" i="132"/>
  <c r="J188" i="132"/>
  <c r="L187" i="132"/>
  <c r="J187" i="132"/>
  <c r="K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J181" i="132"/>
  <c r="K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J174" i="132"/>
  <c r="K174" i="132"/>
  <c r="L173" i="132"/>
  <c r="K173" i="132"/>
  <c r="J173" i="132"/>
  <c r="L172" i="132"/>
  <c r="K172" i="132"/>
  <c r="J172" i="132"/>
  <c r="L171" i="132"/>
  <c r="J171" i="132"/>
  <c r="K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L165" i="132"/>
  <c r="J165" i="132"/>
  <c r="K165" i="132"/>
  <c r="L164" i="132"/>
  <c r="K164" i="132"/>
  <c r="J164" i="132"/>
  <c r="L163" i="132"/>
  <c r="K163" i="132"/>
  <c r="J163" i="132"/>
  <c r="L162" i="132"/>
  <c r="J162" i="132"/>
  <c r="K162" i="132"/>
  <c r="L161" i="132"/>
  <c r="K161" i="132"/>
  <c r="J161" i="132"/>
  <c r="L160" i="132"/>
  <c r="K160" i="132"/>
  <c r="J160" i="132"/>
  <c r="L159" i="132"/>
  <c r="K159" i="132"/>
  <c r="J159" i="132"/>
  <c r="L158" i="132"/>
  <c r="J158" i="132"/>
  <c r="K158" i="132"/>
  <c r="L157" i="132"/>
  <c r="K157" i="132"/>
  <c r="J157" i="132"/>
  <c r="L156" i="132"/>
  <c r="J156" i="132"/>
  <c r="K156" i="132"/>
  <c r="L155" i="132"/>
  <c r="J155" i="132"/>
  <c r="K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J149" i="132"/>
  <c r="K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J142" i="132"/>
  <c r="K142" i="132"/>
  <c r="L141" i="132"/>
  <c r="K141" i="132"/>
  <c r="J141" i="132"/>
  <c r="L140" i="132"/>
  <c r="J140" i="132"/>
  <c r="K140" i="132"/>
  <c r="L139" i="132"/>
  <c r="J139" i="132"/>
  <c r="K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J133" i="132"/>
  <c r="K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J126" i="132"/>
  <c r="K126" i="132"/>
  <c r="L125" i="132"/>
  <c r="K125" i="132"/>
  <c r="J125" i="132"/>
  <c r="L124" i="132"/>
  <c r="J124" i="132"/>
  <c r="K124" i="132"/>
  <c r="L123" i="132"/>
  <c r="J123" i="132"/>
  <c r="K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J117" i="132"/>
  <c r="K117" i="132"/>
  <c r="L116" i="132"/>
  <c r="K116" i="132"/>
  <c r="J116" i="132"/>
  <c r="L115" i="132"/>
  <c r="K115" i="132"/>
  <c r="J115" i="132"/>
  <c r="L114" i="132"/>
  <c r="J114" i="132"/>
  <c r="K114" i="132"/>
  <c r="L113" i="132"/>
  <c r="K113" i="132"/>
  <c r="J113" i="132"/>
  <c r="L112" i="132"/>
  <c r="K112" i="132"/>
  <c r="J112" i="132"/>
  <c r="L111" i="132"/>
  <c r="K111" i="132"/>
  <c r="J111" i="132"/>
  <c r="L110" i="132"/>
  <c r="J110" i="132"/>
  <c r="K110" i="132"/>
  <c r="L109" i="132"/>
  <c r="K109" i="132"/>
  <c r="J109" i="132"/>
  <c r="L108" i="132"/>
  <c r="J108" i="132"/>
  <c r="K108" i="132"/>
  <c r="L107" i="132"/>
  <c r="J107" i="132"/>
  <c r="K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J101" i="132"/>
  <c r="K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J94" i="132"/>
  <c r="K94" i="132"/>
  <c r="L93" i="132"/>
  <c r="K93" i="132"/>
  <c r="J93" i="132"/>
  <c r="L92" i="132"/>
  <c r="K92" i="132"/>
  <c r="J92" i="132"/>
  <c r="L91" i="132"/>
  <c r="J91" i="132"/>
  <c r="K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J85" i="132"/>
  <c r="K85" i="132"/>
  <c r="L84" i="132"/>
  <c r="K84" i="132"/>
  <c r="J84" i="132" s="1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 s="1"/>
  <c r="L77" i="132"/>
  <c r="K77" i="132"/>
  <c r="J77" i="132"/>
  <c r="L76" i="132"/>
  <c r="K76" i="132"/>
  <c r="J76" i="132"/>
  <c r="L75" i="132"/>
  <c r="K75" i="132"/>
  <c r="J75" i="132" s="1"/>
  <c r="L74" i="132"/>
  <c r="K74" i="132"/>
  <c r="J74" i="132" s="1"/>
  <c r="L73" i="132"/>
  <c r="K73" i="132"/>
  <c r="J73" i="132" s="1"/>
  <c r="L72" i="132"/>
  <c r="K72" i="132"/>
  <c r="J72" i="132"/>
  <c r="L71" i="132"/>
  <c r="K71" i="132"/>
  <c r="J71" i="132"/>
  <c r="L70" i="132"/>
  <c r="K70" i="132"/>
  <c r="J70" i="132" s="1"/>
  <c r="L69" i="132"/>
  <c r="K69" i="132"/>
  <c r="J69" i="132" s="1"/>
  <c r="L68" i="132"/>
  <c r="K68" i="132"/>
  <c r="J68" i="132" s="1"/>
  <c r="L67" i="132"/>
  <c r="K67" i="132"/>
  <c r="J67" i="132" s="1"/>
  <c r="L66" i="132"/>
  <c r="K66" i="132"/>
  <c r="J66" i="132" s="1"/>
  <c r="L65" i="132"/>
  <c r="K65" i="132"/>
  <c r="J65" i="132"/>
  <c r="L64" i="132"/>
  <c r="K64" i="132"/>
  <c r="J64" i="132"/>
  <c r="L63" i="132"/>
  <c r="K63" i="132"/>
  <c r="J63" i="132"/>
  <c r="L62" i="132"/>
  <c r="K62" i="132"/>
  <c r="J62" i="132" s="1"/>
  <c r="L61" i="132"/>
  <c r="K61" i="132"/>
  <c r="J61" i="132"/>
  <c r="L60" i="132"/>
  <c r="K60" i="132"/>
  <c r="J60" i="132"/>
  <c r="L59" i="132"/>
  <c r="K59" i="132"/>
  <c r="J59" i="132" s="1"/>
  <c r="L58" i="132"/>
  <c r="K58" i="132"/>
  <c r="J58" i="132" s="1"/>
  <c r="L57" i="132"/>
  <c r="K57" i="132"/>
  <c r="J57" i="132" s="1"/>
  <c r="L56" i="132"/>
  <c r="K56" i="132"/>
  <c r="J56" i="132" s="1"/>
  <c r="L55" i="132"/>
  <c r="K55" i="132"/>
  <c r="J55" i="132"/>
  <c r="L54" i="132"/>
  <c r="K54" i="132"/>
  <c r="J54" i="132"/>
  <c r="L53" i="132"/>
  <c r="K53" i="132"/>
  <c r="J53" i="132" s="1"/>
  <c r="L52" i="132"/>
  <c r="K52" i="132"/>
  <c r="J52" i="132"/>
  <c r="L51" i="132"/>
  <c r="K51" i="132"/>
  <c r="J51" i="132" s="1"/>
  <c r="L50" i="132"/>
  <c r="K50" i="132"/>
  <c r="J50" i="132"/>
  <c r="L49" i="132"/>
  <c r="K49" i="132"/>
  <c r="J49" i="132"/>
  <c r="L48" i="132"/>
  <c r="K48" i="132"/>
  <c r="J48" i="132"/>
  <c r="L47" i="132"/>
  <c r="K47" i="132"/>
  <c r="J47" i="132"/>
  <c r="L46" i="132"/>
  <c r="K46" i="132"/>
  <c r="J46" i="132" s="1"/>
  <c r="L45" i="132"/>
  <c r="K45" i="132"/>
  <c r="J45" i="132"/>
  <c r="L44" i="132"/>
  <c r="K44" i="132"/>
  <c r="J44" i="132" s="1"/>
  <c r="L43" i="132"/>
  <c r="K43" i="132"/>
  <c r="J43" i="132" s="1"/>
  <c r="L42" i="132"/>
  <c r="K42" i="132"/>
  <c r="J42" i="132" s="1"/>
  <c r="L41" i="132"/>
  <c r="K41" i="132"/>
  <c r="J41" i="132" s="1"/>
  <c r="L40" i="132"/>
  <c r="K40" i="132"/>
  <c r="J40" i="132" s="1"/>
  <c r="L39" i="132"/>
  <c r="K39" i="132"/>
  <c r="J39" i="132" s="1"/>
  <c r="L38" i="132"/>
  <c r="K38" i="132"/>
  <c r="L37" i="132"/>
  <c r="K37" i="132"/>
  <c r="J37" i="132" s="1"/>
  <c r="L36" i="132"/>
  <c r="K36" i="132"/>
  <c r="J36" i="132" s="1"/>
  <c r="L35" i="132"/>
  <c r="K35" i="132"/>
  <c r="J35" i="132" s="1"/>
  <c r="L34" i="132"/>
  <c r="K34" i="132"/>
  <c r="J34" i="132" s="1"/>
  <c r="L33" i="132"/>
  <c r="K33" i="132"/>
  <c r="J33" i="132" s="1"/>
  <c r="L32" i="132"/>
  <c r="K32" i="132"/>
  <c r="J32" i="132" s="1"/>
  <c r="L31" i="132"/>
  <c r="K31" i="132"/>
  <c r="J31" i="132" s="1"/>
  <c r="L30" i="132"/>
  <c r="K30" i="132"/>
  <c r="J30" i="132" s="1"/>
  <c r="L29" i="132"/>
  <c r="K29" i="132"/>
  <c r="J29" i="132" s="1"/>
  <c r="L28" i="132"/>
  <c r="K28" i="132"/>
  <c r="J28" i="132"/>
  <c r="L27" i="132"/>
  <c r="K27" i="132"/>
  <c r="J27" i="132" s="1"/>
  <c r="L26" i="132"/>
  <c r="K26" i="132"/>
  <c r="J26" i="132" s="1"/>
  <c r="L25" i="132"/>
  <c r="K25" i="132"/>
  <c r="J25" i="132" s="1"/>
  <c r="L252" i="133"/>
  <c r="K252" i="133"/>
  <c r="J252" i="133"/>
  <c r="L251" i="133"/>
  <c r="K251" i="133"/>
  <c r="J251" i="133"/>
  <c r="L250" i="133"/>
  <c r="K250" i="133"/>
  <c r="L249" i="133"/>
  <c r="J249" i="133"/>
  <c r="K249" i="133"/>
  <c r="L248" i="133"/>
  <c r="K248" i="133"/>
  <c r="J248" i="133"/>
  <c r="L247" i="133"/>
  <c r="K247" i="133"/>
  <c r="J247" i="133"/>
  <c r="L246" i="133"/>
  <c r="J246" i="133"/>
  <c r="K246" i="133"/>
  <c r="L245" i="133"/>
  <c r="K245" i="133"/>
  <c r="J245" i="133"/>
  <c r="L244" i="133"/>
  <c r="K244" i="133"/>
  <c r="J244" i="133"/>
  <c r="L243" i="133"/>
  <c r="K243" i="133"/>
  <c r="J243" i="133"/>
  <c r="L242" i="133"/>
  <c r="J242" i="133"/>
  <c r="K242" i="133"/>
  <c r="L241" i="133"/>
  <c r="K241" i="133"/>
  <c r="J241" i="133"/>
  <c r="L240" i="133"/>
  <c r="K240" i="133"/>
  <c r="J240" i="133"/>
  <c r="L239" i="133"/>
  <c r="J239" i="133"/>
  <c r="K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L233" i="133"/>
  <c r="J233" i="133"/>
  <c r="K233" i="133"/>
  <c r="L232" i="133"/>
  <c r="K232" i="133"/>
  <c r="J232" i="133"/>
  <c r="L231" i="133"/>
  <c r="K231" i="133"/>
  <c r="J231" i="133"/>
  <c r="L230" i="133"/>
  <c r="J230" i="133"/>
  <c r="K230" i="133"/>
  <c r="L229" i="133"/>
  <c r="K229" i="133"/>
  <c r="J229" i="133"/>
  <c r="L228" i="133"/>
  <c r="K228" i="133"/>
  <c r="J228" i="133"/>
  <c r="L227" i="133"/>
  <c r="K227" i="133"/>
  <c r="J227" i="133"/>
  <c r="L226" i="133"/>
  <c r="J226" i="133"/>
  <c r="K226" i="133"/>
  <c r="L225" i="133"/>
  <c r="K225" i="133"/>
  <c r="J225" i="133"/>
  <c r="L224" i="133"/>
  <c r="J224" i="133"/>
  <c r="K224" i="133"/>
  <c r="L223" i="133"/>
  <c r="J223" i="133"/>
  <c r="K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J217" i="133"/>
  <c r="K217" i="133"/>
  <c r="L216" i="133"/>
  <c r="K216" i="133"/>
  <c r="J216" i="133"/>
  <c r="L215" i="133"/>
  <c r="K215" i="133"/>
  <c r="J215" i="133"/>
  <c r="L214" i="133"/>
  <c r="J214" i="133"/>
  <c r="K214" i="133"/>
  <c r="L213" i="133"/>
  <c r="K213" i="133"/>
  <c r="J213" i="133"/>
  <c r="L212" i="133"/>
  <c r="K212" i="133"/>
  <c r="J212" i="133"/>
  <c r="L211" i="133"/>
  <c r="K211" i="133"/>
  <c r="J211" i="133"/>
  <c r="L210" i="133"/>
  <c r="J210" i="133"/>
  <c r="K210" i="133"/>
  <c r="L209" i="133"/>
  <c r="K209" i="133"/>
  <c r="J209" i="133"/>
  <c r="L208" i="133"/>
  <c r="K208" i="133"/>
  <c r="J208" i="133"/>
  <c r="L207" i="133"/>
  <c r="J207" i="133"/>
  <c r="K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L201" i="133"/>
  <c r="J201" i="133"/>
  <c r="K201" i="133"/>
  <c r="L200" i="133"/>
  <c r="K200" i="133"/>
  <c r="J200" i="133"/>
  <c r="L199" i="133"/>
  <c r="K199" i="133"/>
  <c r="J199" i="133"/>
  <c r="L198" i="133"/>
  <c r="J198" i="133"/>
  <c r="K198" i="133"/>
  <c r="L197" i="133"/>
  <c r="K197" i="133"/>
  <c r="J197" i="133"/>
  <c r="L196" i="133"/>
  <c r="K196" i="133"/>
  <c r="J196" i="133"/>
  <c r="L195" i="133"/>
  <c r="K195" i="133"/>
  <c r="J195" i="133"/>
  <c r="L194" i="133"/>
  <c r="J194" i="133"/>
  <c r="K194" i="133"/>
  <c r="L193" i="133"/>
  <c r="K193" i="133"/>
  <c r="J193" i="133"/>
  <c r="L192" i="133"/>
  <c r="K192" i="133"/>
  <c r="J192" i="133"/>
  <c r="L191" i="133"/>
  <c r="J191" i="133"/>
  <c r="K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J185" i="133"/>
  <c r="K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J178" i="133"/>
  <c r="K178" i="133"/>
  <c r="L177" i="133"/>
  <c r="K177" i="133"/>
  <c r="J177" i="133"/>
  <c r="L176" i="133"/>
  <c r="J176" i="133"/>
  <c r="K176" i="133"/>
  <c r="L175" i="133"/>
  <c r="J175" i="133"/>
  <c r="K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J169" i="133"/>
  <c r="K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J162" i="133"/>
  <c r="K162" i="133"/>
  <c r="L161" i="133"/>
  <c r="K161" i="133"/>
  <c r="J161" i="133"/>
  <c r="L160" i="133"/>
  <c r="K160" i="133"/>
  <c r="J160" i="133"/>
  <c r="L159" i="133"/>
  <c r="J159" i="133"/>
  <c r="K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J153" i="133"/>
  <c r="K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J146" i="133"/>
  <c r="K146" i="133"/>
  <c r="L145" i="133"/>
  <c r="K145" i="133"/>
  <c r="J145" i="133"/>
  <c r="L144" i="133"/>
  <c r="K144" i="133"/>
  <c r="J144" i="133"/>
  <c r="L143" i="133"/>
  <c r="J143" i="133"/>
  <c r="K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L137" i="133"/>
  <c r="J137" i="133"/>
  <c r="K137" i="133"/>
  <c r="L136" i="133"/>
  <c r="K136" i="133"/>
  <c r="J136" i="133"/>
  <c r="L135" i="133"/>
  <c r="K135" i="133"/>
  <c r="J135" i="133"/>
  <c r="L134" i="133"/>
  <c r="J134" i="133"/>
  <c r="K134" i="133"/>
  <c r="L133" i="133"/>
  <c r="K133" i="133"/>
  <c r="J133" i="133"/>
  <c r="L132" i="133"/>
  <c r="K132" i="133"/>
  <c r="J132" i="133"/>
  <c r="L131" i="133"/>
  <c r="K131" i="133"/>
  <c r="J131" i="133"/>
  <c r="L130" i="133"/>
  <c r="J130" i="133"/>
  <c r="K130" i="133"/>
  <c r="L129" i="133"/>
  <c r="K129" i="133"/>
  <c r="J129" i="133"/>
  <c r="L128" i="133"/>
  <c r="J128" i="133"/>
  <c r="K128" i="133"/>
  <c r="L127" i="133"/>
  <c r="J127" i="133"/>
  <c r="K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J121" i="133"/>
  <c r="K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J114" i="133"/>
  <c r="K114" i="133"/>
  <c r="L113" i="133"/>
  <c r="K113" i="133"/>
  <c r="J113" i="133"/>
  <c r="L112" i="133"/>
  <c r="J112" i="133"/>
  <c r="K112" i="133"/>
  <c r="L111" i="133"/>
  <c r="J111" i="133"/>
  <c r="K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J105" i="133"/>
  <c r="K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J98" i="133"/>
  <c r="K98" i="133"/>
  <c r="L97" i="133"/>
  <c r="K97" i="133"/>
  <c r="J97" i="133"/>
  <c r="L96" i="133"/>
  <c r="J96" i="133"/>
  <c r="K96" i="133"/>
  <c r="L95" i="133"/>
  <c r="J95" i="133"/>
  <c r="K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J89" i="133"/>
  <c r="K89" i="133"/>
  <c r="L88" i="133"/>
  <c r="K88" i="133"/>
  <c r="J88" i="133"/>
  <c r="L87" i="133"/>
  <c r="K87" i="133"/>
  <c r="J87" i="133"/>
  <c r="L86" i="133"/>
  <c r="J86" i="133"/>
  <c r="K86" i="133"/>
  <c r="L85" i="133"/>
  <c r="K85" i="133"/>
  <c r="J85" i="133" s="1"/>
  <c r="L84" i="133"/>
  <c r="K84" i="133"/>
  <c r="J84" i="133"/>
  <c r="L83" i="133"/>
  <c r="K83" i="133"/>
  <c r="J83" i="133" s="1"/>
  <c r="L82" i="133"/>
  <c r="K82" i="133"/>
  <c r="J82" i="133" s="1"/>
  <c r="L81" i="133"/>
  <c r="K81" i="133"/>
  <c r="J81" i="133"/>
  <c r="L80" i="133"/>
  <c r="K80" i="133"/>
  <c r="J80" i="133" s="1"/>
  <c r="L79" i="133"/>
  <c r="K79" i="133"/>
  <c r="J79" i="133" s="1"/>
  <c r="L78" i="133"/>
  <c r="K78" i="133"/>
  <c r="J78" i="133"/>
  <c r="L77" i="133"/>
  <c r="K77" i="133"/>
  <c r="J77" i="133" s="1"/>
  <c r="L76" i="133"/>
  <c r="K76" i="133"/>
  <c r="J76" i="133"/>
  <c r="L75" i="133"/>
  <c r="K75" i="133"/>
  <c r="J75" i="133" s="1"/>
  <c r="L74" i="133"/>
  <c r="K74" i="133"/>
  <c r="J74" i="133" s="1"/>
  <c r="L73" i="133"/>
  <c r="K73" i="133"/>
  <c r="J73" i="133" s="1"/>
  <c r="L72" i="133"/>
  <c r="K72" i="133"/>
  <c r="J72" i="133"/>
  <c r="L71" i="133"/>
  <c r="K71" i="133"/>
  <c r="J71" i="133"/>
  <c r="L70" i="133"/>
  <c r="J70" i="133"/>
  <c r="K70" i="133"/>
  <c r="L69" i="133"/>
  <c r="K69" i="133"/>
  <c r="J69" i="133"/>
  <c r="L68" i="133"/>
  <c r="K68" i="133"/>
  <c r="J68" i="133"/>
  <c r="L67" i="133"/>
  <c r="K67" i="133"/>
  <c r="J67" i="133" s="1"/>
  <c r="L66" i="133"/>
  <c r="K66" i="133"/>
  <c r="J66" i="133" s="1"/>
  <c r="L65" i="133"/>
  <c r="K65" i="133"/>
  <c r="J65" i="133"/>
  <c r="L64" i="133"/>
  <c r="K64" i="133"/>
  <c r="J64" i="133" s="1"/>
  <c r="L63" i="133"/>
  <c r="J63" i="133"/>
  <c r="K63" i="133"/>
  <c r="L62" i="133"/>
  <c r="K62" i="133"/>
  <c r="J62" i="133"/>
  <c r="L61" i="133"/>
  <c r="K61" i="133"/>
  <c r="J61" i="133" s="1"/>
  <c r="L60" i="133"/>
  <c r="K60" i="133"/>
  <c r="J60" i="133"/>
  <c r="L59" i="133"/>
  <c r="K59" i="133"/>
  <c r="J59" i="133" s="1"/>
  <c r="L58" i="133"/>
  <c r="K58" i="133"/>
  <c r="J58" i="133" s="1"/>
  <c r="L57" i="133"/>
  <c r="K57" i="133"/>
  <c r="J57" i="133" s="1"/>
  <c r="L56" i="133"/>
  <c r="K56" i="133"/>
  <c r="J56" i="133"/>
  <c r="L55" i="133"/>
  <c r="K55" i="133"/>
  <c r="J55" i="133"/>
  <c r="L54" i="133"/>
  <c r="K54" i="133"/>
  <c r="J54" i="133" s="1"/>
  <c r="L53" i="133"/>
  <c r="K53" i="133"/>
  <c r="J53" i="133"/>
  <c r="L52" i="133"/>
  <c r="J52" i="133" s="1"/>
  <c r="K52" i="133"/>
  <c r="L51" i="133"/>
  <c r="K51" i="133"/>
  <c r="J51" i="133"/>
  <c r="L50" i="133"/>
  <c r="J50" i="133"/>
  <c r="K50" i="133"/>
  <c r="L49" i="133"/>
  <c r="K49" i="133"/>
  <c r="J49" i="133"/>
  <c r="L48" i="133"/>
  <c r="K48" i="133"/>
  <c r="J48" i="133" s="1"/>
  <c r="L47" i="133"/>
  <c r="K47" i="133"/>
  <c r="J47" i="133" s="1"/>
  <c r="L46" i="133"/>
  <c r="K46" i="133"/>
  <c r="J46" i="133"/>
  <c r="L45" i="133"/>
  <c r="K45" i="133"/>
  <c r="J45" i="133"/>
  <c r="L44" i="133"/>
  <c r="K44" i="133"/>
  <c r="J44" i="133" s="1"/>
  <c r="L43" i="133"/>
  <c r="K43" i="133"/>
  <c r="J43" i="133" s="1"/>
  <c r="L42" i="133"/>
  <c r="K42" i="133"/>
  <c r="L41" i="133"/>
  <c r="K41" i="133"/>
  <c r="J41" i="133" s="1"/>
  <c r="L40" i="133"/>
  <c r="K40" i="133"/>
  <c r="J40" i="133" s="1"/>
  <c r="L39" i="133"/>
  <c r="K39" i="133"/>
  <c r="J39" i="133" s="1"/>
  <c r="L38" i="133"/>
  <c r="K38" i="133"/>
  <c r="J38" i="133" s="1"/>
  <c r="L37" i="133"/>
  <c r="K37" i="133"/>
  <c r="J37" i="133" s="1"/>
  <c r="L36" i="133"/>
  <c r="K36" i="133"/>
  <c r="J36" i="133"/>
  <c r="L35" i="133"/>
  <c r="K35" i="133"/>
  <c r="J35" i="133" s="1"/>
  <c r="L34" i="133"/>
  <c r="K34" i="133"/>
  <c r="J34" i="133" s="1"/>
  <c r="L33" i="133"/>
  <c r="K33" i="133"/>
  <c r="J33" i="133" s="1"/>
  <c r="L32" i="133"/>
  <c r="K32" i="133"/>
  <c r="J32" i="133" s="1"/>
  <c r="L31" i="133"/>
  <c r="K31" i="133"/>
  <c r="J31" i="133" s="1"/>
  <c r="L30" i="133"/>
  <c r="K30" i="133"/>
  <c r="J30" i="133"/>
  <c r="L29" i="133"/>
  <c r="K29" i="133"/>
  <c r="J29" i="133" s="1"/>
  <c r="L28" i="133"/>
  <c r="K28" i="133"/>
  <c r="J28" i="133" s="1"/>
  <c r="L27" i="133"/>
  <c r="K27" i="133"/>
  <c r="J27" i="133" s="1"/>
  <c r="L26" i="133"/>
  <c r="K26" i="133"/>
  <c r="J26" i="133" s="1"/>
  <c r="L25" i="133"/>
  <c r="K25" i="133"/>
  <c r="L250" i="134"/>
  <c r="K250" i="134"/>
  <c r="J250" i="134" s="1"/>
  <c r="L249" i="134"/>
  <c r="K249" i="134"/>
  <c r="J249" i="134"/>
  <c r="L248" i="134"/>
  <c r="K248" i="134"/>
  <c r="L247" i="134"/>
  <c r="K247" i="134"/>
  <c r="J247" i="134"/>
  <c r="L246" i="134"/>
  <c r="K246" i="134"/>
  <c r="J246" i="134" s="1"/>
  <c r="L245" i="134"/>
  <c r="K245" i="134"/>
  <c r="J245" i="134" s="1"/>
  <c r="L244" i="134"/>
  <c r="K244" i="134"/>
  <c r="J244" i="134" s="1"/>
  <c r="L243" i="134"/>
  <c r="K243" i="134"/>
  <c r="L242" i="134"/>
  <c r="K242" i="134"/>
  <c r="J242" i="134" s="1"/>
  <c r="L241" i="134"/>
  <c r="K241" i="134"/>
  <c r="J241" i="134" s="1"/>
  <c r="L240" i="134"/>
  <c r="K240" i="134"/>
  <c r="J240" i="134" s="1"/>
  <c r="L239" i="134"/>
  <c r="K239" i="134"/>
  <c r="J239" i="134"/>
  <c r="L238" i="134"/>
  <c r="K238" i="134"/>
  <c r="J238" i="134" s="1"/>
  <c r="L237" i="134"/>
  <c r="K237" i="134"/>
  <c r="J237" i="134"/>
  <c r="L236" i="134"/>
  <c r="K236" i="134"/>
  <c r="J236" i="134" s="1"/>
  <c r="L235" i="134"/>
  <c r="K235" i="134"/>
  <c r="J235" i="134" s="1"/>
  <c r="L234" i="134"/>
  <c r="K234" i="134"/>
  <c r="J234" i="134"/>
  <c r="L233" i="134"/>
  <c r="K233" i="134"/>
  <c r="J233" i="134"/>
  <c r="L232" i="134"/>
  <c r="K232" i="134"/>
  <c r="L231" i="134"/>
  <c r="K231" i="134"/>
  <c r="J231" i="134"/>
  <c r="L230" i="134"/>
  <c r="K230" i="134"/>
  <c r="J230" i="134"/>
  <c r="L229" i="134"/>
  <c r="K229" i="134"/>
  <c r="J229" i="134" s="1"/>
  <c r="L228" i="134"/>
  <c r="K228" i="134"/>
  <c r="J228" i="134" s="1"/>
  <c r="L227" i="134"/>
  <c r="K227" i="134"/>
  <c r="J227" i="134"/>
  <c r="L226" i="134"/>
  <c r="K226" i="134"/>
  <c r="J226" i="134" s="1"/>
  <c r="L225" i="134"/>
  <c r="K225" i="134"/>
  <c r="J225" i="134" s="1"/>
  <c r="L224" i="134"/>
  <c r="J224" i="134" s="1"/>
  <c r="K224" i="134"/>
  <c r="L223" i="134"/>
  <c r="K223" i="134"/>
  <c r="J223" i="134" s="1"/>
  <c r="L222" i="134"/>
  <c r="K222" i="134"/>
  <c r="J222" i="134" s="1"/>
  <c r="L221" i="134"/>
  <c r="K221" i="134"/>
  <c r="L220" i="134"/>
  <c r="K220" i="134"/>
  <c r="J220" i="134" s="1"/>
  <c r="L219" i="134"/>
  <c r="K219" i="134"/>
  <c r="J219" i="134" s="1"/>
  <c r="L218" i="134"/>
  <c r="K218" i="134"/>
  <c r="J218" i="134" s="1"/>
  <c r="L217" i="134"/>
  <c r="K217" i="134"/>
  <c r="J217" i="134" s="1"/>
  <c r="L216" i="134"/>
  <c r="K216" i="134"/>
  <c r="J216" i="134" s="1"/>
  <c r="L215" i="134"/>
  <c r="K215" i="134"/>
  <c r="J215" i="134" s="1"/>
  <c r="L214" i="134"/>
  <c r="K214" i="134"/>
  <c r="J214" i="134"/>
  <c r="L213" i="134"/>
  <c r="K213" i="134"/>
  <c r="L212" i="134"/>
  <c r="K212" i="134"/>
  <c r="J212" i="134" s="1"/>
  <c r="L211" i="134"/>
  <c r="K211" i="134"/>
  <c r="J211" i="134" s="1"/>
  <c r="L210" i="134"/>
  <c r="K210" i="134"/>
  <c r="L209" i="134"/>
  <c r="K209" i="134"/>
  <c r="J209" i="134" s="1"/>
  <c r="L208" i="134"/>
  <c r="K208" i="134"/>
  <c r="J208" i="134" s="1"/>
  <c r="L207" i="134"/>
  <c r="K207" i="134"/>
  <c r="J207" i="134"/>
  <c r="L206" i="134"/>
  <c r="K206" i="134"/>
  <c r="J206" i="134" s="1"/>
  <c r="L205" i="134"/>
  <c r="K205" i="134"/>
  <c r="J205" i="134" s="1"/>
  <c r="L204" i="134"/>
  <c r="K204" i="134"/>
  <c r="L203" i="134"/>
  <c r="K203" i="134"/>
  <c r="J203" i="134" s="1"/>
  <c r="L202" i="134"/>
  <c r="K202" i="134"/>
  <c r="L201" i="134"/>
  <c r="K201" i="134"/>
  <c r="J201" i="134" s="1"/>
  <c r="L200" i="134"/>
  <c r="K200" i="134"/>
  <c r="J200" i="134" s="1"/>
  <c r="L199" i="134"/>
  <c r="K199" i="134"/>
  <c r="L198" i="134"/>
  <c r="J198" i="134" s="1"/>
  <c r="K198" i="134"/>
  <c r="L197" i="134"/>
  <c r="K197" i="134"/>
  <c r="J197" i="134" s="1"/>
  <c r="L196" i="134"/>
  <c r="K196" i="134"/>
  <c r="J196" i="134" s="1"/>
  <c r="L195" i="134"/>
  <c r="K195" i="134"/>
  <c r="J195" i="134"/>
  <c r="L194" i="134"/>
  <c r="K194" i="134"/>
  <c r="J194" i="134" s="1"/>
  <c r="L193" i="134"/>
  <c r="K193" i="134"/>
  <c r="J193" i="134" s="1"/>
  <c r="L192" i="134"/>
  <c r="K192" i="134"/>
  <c r="J192" i="134" s="1"/>
  <c r="L191" i="134"/>
  <c r="K191" i="134"/>
  <c r="J191" i="134" s="1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 s="1"/>
  <c r="L186" i="134"/>
  <c r="K186" i="134"/>
  <c r="L185" i="134"/>
  <c r="K185" i="134"/>
  <c r="J185" i="134" s="1"/>
  <c r="L184" i="134"/>
  <c r="K184" i="134"/>
  <c r="J184" i="134" s="1"/>
  <c r="L183" i="134"/>
  <c r="K183" i="134"/>
  <c r="L182" i="134"/>
  <c r="K182" i="134"/>
  <c r="J182" i="134"/>
  <c r="L181" i="134"/>
  <c r="K181" i="134"/>
  <c r="J181" i="134" s="1"/>
  <c r="L180" i="134"/>
  <c r="K180" i="134"/>
  <c r="J180" i="134" s="1"/>
  <c r="L179" i="134"/>
  <c r="K179" i="134"/>
  <c r="J179" i="134"/>
  <c r="L178" i="134"/>
  <c r="K178" i="134"/>
  <c r="J178" i="134" s="1"/>
  <c r="L177" i="134"/>
  <c r="K177" i="134"/>
  <c r="J177" i="134" s="1"/>
  <c r="L176" i="134"/>
  <c r="K176" i="134"/>
  <c r="J176" i="134"/>
  <c r="L175" i="134"/>
  <c r="K175" i="134"/>
  <c r="J175" i="134" s="1"/>
  <c r="L174" i="134"/>
  <c r="K174" i="134"/>
  <c r="J174" i="134"/>
  <c r="L173" i="134"/>
  <c r="K173" i="134"/>
  <c r="J173" i="134"/>
  <c r="L172" i="134"/>
  <c r="J172" i="134" s="1"/>
  <c r="K172" i="134"/>
  <c r="L171" i="134"/>
  <c r="K171" i="134"/>
  <c r="J171" i="134" s="1"/>
  <c r="L170" i="134"/>
  <c r="K170" i="134"/>
  <c r="L169" i="134"/>
  <c r="K169" i="134"/>
  <c r="J169" i="134"/>
  <c r="L168" i="134"/>
  <c r="K168" i="134"/>
  <c r="L167" i="134"/>
  <c r="K167" i="134"/>
  <c r="J167" i="134" s="1"/>
  <c r="L166" i="134"/>
  <c r="K166" i="134"/>
  <c r="J166" i="134"/>
  <c r="L165" i="134"/>
  <c r="J165" i="134" s="1"/>
  <c r="K165" i="134"/>
  <c r="L164" i="134"/>
  <c r="J164" i="134"/>
  <c r="K164" i="134"/>
  <c r="L163" i="134"/>
  <c r="K163" i="134"/>
  <c r="J163" i="134"/>
  <c r="L162" i="134"/>
  <c r="J162" i="134" s="1"/>
  <c r="K162" i="134"/>
  <c r="L161" i="134"/>
  <c r="K161" i="134"/>
  <c r="J161" i="134" s="1"/>
  <c r="L160" i="134"/>
  <c r="K160" i="134"/>
  <c r="J160" i="134"/>
  <c r="L159" i="134"/>
  <c r="K159" i="134"/>
  <c r="L158" i="134"/>
  <c r="K158" i="134"/>
  <c r="J158" i="134" s="1"/>
  <c r="L157" i="134"/>
  <c r="K157" i="134"/>
  <c r="J157" i="134"/>
  <c r="L156" i="134"/>
  <c r="K156" i="134"/>
  <c r="L155" i="134"/>
  <c r="K155" i="134"/>
  <c r="J155" i="134" s="1"/>
  <c r="L154" i="134"/>
  <c r="K154" i="134"/>
  <c r="J154" i="134" s="1"/>
  <c r="L153" i="134"/>
  <c r="K153" i="134"/>
  <c r="J153" i="134"/>
  <c r="L152" i="134"/>
  <c r="K152" i="134"/>
  <c r="J152" i="134"/>
  <c r="L151" i="134"/>
  <c r="K151" i="134"/>
  <c r="L150" i="134"/>
  <c r="K150" i="134"/>
  <c r="J150" i="134"/>
  <c r="L149" i="134"/>
  <c r="J149" i="134" s="1"/>
  <c r="K149" i="134"/>
  <c r="L148" i="134"/>
  <c r="K148" i="134"/>
  <c r="J148" i="134" s="1"/>
  <c r="L147" i="134"/>
  <c r="K147" i="134"/>
  <c r="J147" i="134" s="1"/>
  <c r="L146" i="134"/>
  <c r="K146" i="134"/>
  <c r="J146" i="134"/>
  <c r="L145" i="134"/>
  <c r="K145" i="134"/>
  <c r="J145" i="134" s="1"/>
  <c r="L144" i="134"/>
  <c r="K144" i="134"/>
  <c r="J144" i="134"/>
  <c r="L143" i="134"/>
  <c r="K143" i="134"/>
  <c r="L142" i="134"/>
  <c r="K142" i="134"/>
  <c r="J142" i="134" s="1"/>
  <c r="L141" i="134"/>
  <c r="K141" i="134"/>
  <c r="J141" i="134"/>
  <c r="L140" i="134"/>
  <c r="K140" i="134"/>
  <c r="L139" i="134"/>
  <c r="K139" i="134"/>
  <c r="J139" i="134" s="1"/>
  <c r="L138" i="134"/>
  <c r="K138" i="134"/>
  <c r="J138" i="134"/>
  <c r="L137" i="134"/>
  <c r="K137" i="134"/>
  <c r="J137" i="134" s="1"/>
  <c r="L136" i="134"/>
  <c r="K136" i="134"/>
  <c r="J136" i="134" s="1"/>
  <c r="L135" i="134"/>
  <c r="K135" i="134"/>
  <c r="J135" i="134"/>
  <c r="L134" i="134"/>
  <c r="K134" i="134"/>
  <c r="J134" i="134" s="1"/>
  <c r="L133" i="134"/>
  <c r="K133" i="134"/>
  <c r="J133" i="134"/>
  <c r="L132" i="134"/>
  <c r="K132" i="134"/>
  <c r="J132" i="134" s="1"/>
  <c r="L131" i="134"/>
  <c r="K131" i="134"/>
  <c r="J131" i="134" s="1"/>
  <c r="L130" i="134"/>
  <c r="J130" i="134" s="1"/>
  <c r="K130" i="134"/>
  <c r="L129" i="134"/>
  <c r="K129" i="134"/>
  <c r="J129" i="134" s="1"/>
  <c r="L128" i="134"/>
  <c r="K128" i="134"/>
  <c r="J128" i="134"/>
  <c r="L127" i="134"/>
  <c r="K127" i="134"/>
  <c r="J127" i="134" s="1"/>
  <c r="L126" i="134"/>
  <c r="K126" i="134"/>
  <c r="J126" i="134" s="1"/>
  <c r="L125" i="134"/>
  <c r="K125" i="134"/>
  <c r="J125" i="134"/>
  <c r="L124" i="134"/>
  <c r="K124" i="134"/>
  <c r="L123" i="134"/>
  <c r="K123" i="134"/>
  <c r="J123" i="134" s="1"/>
  <c r="L122" i="134"/>
  <c r="K122" i="134"/>
  <c r="J122" i="134"/>
  <c r="L121" i="134"/>
  <c r="K121" i="134"/>
  <c r="L120" i="134"/>
  <c r="K120" i="134"/>
  <c r="J120" i="134"/>
  <c r="L119" i="134"/>
  <c r="K119" i="134"/>
  <c r="J119" i="134"/>
  <c r="L118" i="134"/>
  <c r="K118" i="134"/>
  <c r="J118" i="134" s="1"/>
  <c r="L117" i="134"/>
  <c r="K117" i="134"/>
  <c r="J117" i="134"/>
  <c r="L116" i="134"/>
  <c r="K116" i="134"/>
  <c r="L115" i="134"/>
  <c r="J115" i="134" s="1"/>
  <c r="K115" i="134"/>
  <c r="L114" i="134"/>
  <c r="K114" i="134"/>
  <c r="J114" i="134"/>
  <c r="L113" i="134"/>
  <c r="K113" i="134"/>
  <c r="J113" i="134" s="1"/>
  <c r="L112" i="134"/>
  <c r="K112" i="134"/>
  <c r="J112" i="134" s="1"/>
  <c r="L111" i="134"/>
  <c r="K111" i="134"/>
  <c r="J111" i="134"/>
  <c r="L110" i="134"/>
  <c r="K110" i="134"/>
  <c r="J110" i="134" s="1"/>
  <c r="L109" i="134"/>
  <c r="K109" i="134"/>
  <c r="L108" i="134"/>
  <c r="K108" i="134"/>
  <c r="J108" i="134"/>
  <c r="L107" i="134"/>
  <c r="K107" i="134"/>
  <c r="J107" i="134" s="1"/>
  <c r="L106" i="134"/>
  <c r="K106" i="134"/>
  <c r="J106" i="134"/>
  <c r="L105" i="134"/>
  <c r="K105" i="134"/>
  <c r="J105" i="134" s="1"/>
  <c r="L104" i="134"/>
  <c r="K104" i="134"/>
  <c r="J104" i="134" s="1"/>
  <c r="L103" i="134"/>
  <c r="K103" i="134"/>
  <c r="J103" i="134"/>
  <c r="L102" i="134"/>
  <c r="K102" i="134"/>
  <c r="J102" i="134" s="1"/>
  <c r="L101" i="134"/>
  <c r="K101" i="134"/>
  <c r="J101" i="134" s="1"/>
  <c r="L100" i="134"/>
  <c r="K100" i="134"/>
  <c r="J100" i="134" s="1"/>
  <c r="L99" i="134"/>
  <c r="K99" i="134"/>
  <c r="J99" i="134" s="1"/>
  <c r="L98" i="134"/>
  <c r="K98" i="134"/>
  <c r="L97" i="134"/>
  <c r="K97" i="134"/>
  <c r="J97" i="134" s="1"/>
  <c r="L96" i="134"/>
  <c r="K96" i="134"/>
  <c r="J96" i="134" s="1"/>
  <c r="L95" i="134"/>
  <c r="K95" i="134"/>
  <c r="L94" i="134"/>
  <c r="K94" i="134"/>
  <c r="J94" i="134"/>
  <c r="L93" i="134"/>
  <c r="K93" i="134"/>
  <c r="J93" i="134" s="1"/>
  <c r="L92" i="134"/>
  <c r="K92" i="134"/>
  <c r="J92" i="134"/>
  <c r="L91" i="134"/>
  <c r="K91" i="134"/>
  <c r="J91" i="134" s="1"/>
  <c r="L90" i="134"/>
  <c r="K90" i="134"/>
  <c r="J90" i="134"/>
  <c r="L89" i="134"/>
  <c r="K89" i="134"/>
  <c r="J89" i="134" s="1"/>
  <c r="L88" i="134"/>
  <c r="K88" i="134"/>
  <c r="L87" i="134"/>
  <c r="K87" i="134"/>
  <c r="L86" i="134"/>
  <c r="K86" i="134"/>
  <c r="J86" i="134"/>
  <c r="L85" i="134"/>
  <c r="K85" i="134"/>
  <c r="L84" i="134"/>
  <c r="K84" i="134"/>
  <c r="J84" i="134"/>
  <c r="L83" i="134"/>
  <c r="K83" i="134"/>
  <c r="J83" i="134" s="1"/>
  <c r="L82" i="134"/>
  <c r="K82" i="134"/>
  <c r="L81" i="134"/>
  <c r="K81" i="134"/>
  <c r="J81" i="134" s="1"/>
  <c r="L80" i="134"/>
  <c r="K80" i="134"/>
  <c r="J80" i="134"/>
  <c r="L79" i="134"/>
  <c r="K79" i="134"/>
  <c r="J79" i="134"/>
  <c r="L78" i="134"/>
  <c r="K78" i="134"/>
  <c r="J78" i="134"/>
  <c r="L77" i="134"/>
  <c r="K77" i="134"/>
  <c r="L76" i="134"/>
  <c r="K76" i="134"/>
  <c r="J76" i="134" s="1"/>
  <c r="L75" i="134"/>
  <c r="K75" i="134"/>
  <c r="J75" i="134" s="1"/>
  <c r="L74" i="134"/>
  <c r="K74" i="134"/>
  <c r="J74" i="134" s="1"/>
  <c r="L73" i="134"/>
  <c r="K73" i="134"/>
  <c r="J73" i="134" s="1"/>
  <c r="L72" i="134"/>
  <c r="K72" i="134"/>
  <c r="J72" i="134"/>
  <c r="L71" i="134"/>
  <c r="K71" i="134"/>
  <c r="L70" i="134"/>
  <c r="K70" i="134"/>
  <c r="J70" i="134" s="1"/>
  <c r="L69" i="134"/>
  <c r="K69" i="134"/>
  <c r="J69" i="134"/>
  <c r="L68" i="134"/>
  <c r="K68" i="134"/>
  <c r="J68" i="134" s="1"/>
  <c r="L67" i="134"/>
  <c r="K67" i="134"/>
  <c r="L66" i="134"/>
  <c r="K66" i="134"/>
  <c r="J66" i="134"/>
  <c r="L65" i="134"/>
  <c r="J65" i="134"/>
  <c r="K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L59" i="134"/>
  <c r="K59" i="134"/>
  <c r="J59" i="134" s="1"/>
  <c r="L58" i="134"/>
  <c r="K58" i="134"/>
  <c r="J58" i="134"/>
  <c r="L57" i="134"/>
  <c r="K57" i="134"/>
  <c r="J57" i="134" s="1"/>
  <c r="L56" i="134"/>
  <c r="K56" i="134"/>
  <c r="J56" i="134"/>
  <c r="L55" i="134"/>
  <c r="K55" i="134"/>
  <c r="L54" i="134"/>
  <c r="K54" i="134"/>
  <c r="J54" i="134" s="1"/>
  <c r="L53" i="134"/>
  <c r="K53" i="134"/>
  <c r="J53" i="134" s="1"/>
  <c r="L52" i="134"/>
  <c r="K52" i="134"/>
  <c r="J52" i="134"/>
  <c r="L51" i="134"/>
  <c r="K51" i="134"/>
  <c r="J51" i="134" s="1"/>
  <c r="L50" i="134"/>
  <c r="J50" i="134" s="1"/>
  <c r="K50" i="134"/>
  <c r="L49" i="134"/>
  <c r="J49" i="134"/>
  <c r="K49" i="134"/>
  <c r="L48" i="134"/>
  <c r="K48" i="134"/>
  <c r="J48" i="134"/>
  <c r="L47" i="134"/>
  <c r="J47" i="134" s="1"/>
  <c r="K47" i="134"/>
  <c r="L46" i="134"/>
  <c r="K46" i="134"/>
  <c r="J46" i="134" s="1"/>
  <c r="L45" i="134"/>
  <c r="K45" i="134"/>
  <c r="J45" i="134" s="1"/>
  <c r="L44" i="134"/>
  <c r="K44" i="134"/>
  <c r="J44" i="134"/>
  <c r="L43" i="134"/>
  <c r="K43" i="134"/>
  <c r="J43" i="134" s="1"/>
  <c r="L42" i="134"/>
  <c r="K42" i="134"/>
  <c r="J42" i="134" s="1"/>
  <c r="L41" i="134"/>
  <c r="J41" i="134" s="1"/>
  <c r="K41" i="134"/>
  <c r="L40" i="134"/>
  <c r="K40" i="134"/>
  <c r="J40" i="134" s="1"/>
  <c r="L39" i="134"/>
  <c r="K39" i="134"/>
  <c r="J39" i="134"/>
  <c r="L38" i="134"/>
  <c r="K38" i="134"/>
  <c r="J38" i="134" s="1"/>
  <c r="L37" i="134"/>
  <c r="K37" i="134"/>
  <c r="J37" i="134" s="1"/>
  <c r="L36" i="134"/>
  <c r="K36" i="134"/>
  <c r="L35" i="134"/>
  <c r="K35" i="134"/>
  <c r="J35" i="134" s="1"/>
  <c r="L34" i="134"/>
  <c r="K34" i="134"/>
  <c r="L33" i="134"/>
  <c r="K33" i="134"/>
  <c r="J33" i="134" s="1"/>
  <c r="L32" i="134"/>
  <c r="K32" i="134"/>
  <c r="J32" i="134" s="1"/>
  <c r="L31" i="134"/>
  <c r="K31" i="134"/>
  <c r="L30" i="134"/>
  <c r="K30" i="134"/>
  <c r="L29" i="134"/>
  <c r="K29" i="134"/>
  <c r="L28" i="134"/>
  <c r="K28" i="134"/>
  <c r="J28" i="134" s="1"/>
  <c r="L27" i="134"/>
  <c r="K27" i="134"/>
  <c r="J27" i="134" s="1"/>
  <c r="L26" i="134"/>
  <c r="K26" i="134"/>
  <c r="L25" i="134"/>
  <c r="K25" i="134"/>
  <c r="J25" i="134" s="1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J245" i="135"/>
  <c r="K245" i="135"/>
  <c r="L244" i="135"/>
  <c r="K244" i="135"/>
  <c r="J244" i="135"/>
  <c r="L243" i="135"/>
  <c r="J243" i="135"/>
  <c r="K243" i="135"/>
  <c r="L242" i="135"/>
  <c r="K242" i="135"/>
  <c r="J242" i="135"/>
  <c r="L241" i="135"/>
  <c r="J241" i="135"/>
  <c r="K241" i="135"/>
  <c r="L240" i="135"/>
  <c r="K240" i="135"/>
  <c r="J240" i="135"/>
  <c r="L239" i="135"/>
  <c r="J239" i="135"/>
  <c r="K239" i="135"/>
  <c r="L238" i="135"/>
  <c r="K238" i="135"/>
  <c r="J238" i="135"/>
  <c r="L237" i="135"/>
  <c r="J237" i="135"/>
  <c r="K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L225" i="135"/>
  <c r="J225" i="135"/>
  <c r="K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J218" i="135"/>
  <c r="K218" i="135"/>
  <c r="L217" i="135"/>
  <c r="K217" i="135"/>
  <c r="J217" i="135"/>
  <c r="L216" i="135"/>
  <c r="J216" i="135"/>
  <c r="K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J209" i="135"/>
  <c r="K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J202" i="135"/>
  <c r="K202" i="135"/>
  <c r="L201" i="135"/>
  <c r="K201" i="135"/>
  <c r="J201" i="135"/>
  <c r="L200" i="135"/>
  <c r="K200" i="135"/>
  <c r="J200" i="135"/>
  <c r="L199" i="135"/>
  <c r="J199" i="135"/>
  <c r="K199" i="135"/>
  <c r="L198" i="135"/>
  <c r="K198" i="135"/>
  <c r="J198" i="135"/>
  <c r="L197" i="135"/>
  <c r="K197" i="135"/>
  <c r="L196" i="135"/>
  <c r="K196" i="135"/>
  <c r="J196" i="135"/>
  <c r="L195" i="135"/>
  <c r="J195" i="135"/>
  <c r="K195" i="135"/>
  <c r="L194" i="135"/>
  <c r="K194" i="135"/>
  <c r="J194" i="135"/>
  <c r="L193" i="135"/>
  <c r="J193" i="135"/>
  <c r="K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J187" i="135"/>
  <c r="K187" i="135"/>
  <c r="L186" i="135"/>
  <c r="K186" i="135"/>
  <c r="J186" i="135"/>
  <c r="L185" i="135"/>
  <c r="J185" i="135"/>
  <c r="K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J177" i="135"/>
  <c r="K177" i="135"/>
  <c r="L176" i="135"/>
  <c r="J176" i="135"/>
  <c r="K176" i="135"/>
  <c r="L175" i="135"/>
  <c r="K175" i="135"/>
  <c r="J175" i="135"/>
  <c r="L174" i="135"/>
  <c r="J174" i="135"/>
  <c r="K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L168" i="135"/>
  <c r="K168" i="135"/>
  <c r="J168" i="135"/>
  <c r="L167" i="135"/>
  <c r="J167" i="135"/>
  <c r="K167" i="135"/>
  <c r="L166" i="135"/>
  <c r="K166" i="135"/>
  <c r="J166" i="135"/>
  <c r="L165" i="135"/>
  <c r="J165" i="135"/>
  <c r="K165" i="135"/>
  <c r="L164" i="135"/>
  <c r="K164" i="135"/>
  <c r="J164" i="135"/>
  <c r="L163" i="135"/>
  <c r="J163" i="135"/>
  <c r="K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J134" i="135"/>
  <c r="K134" i="135"/>
  <c r="L133" i="135"/>
  <c r="K133" i="135"/>
  <c r="J133" i="135"/>
  <c r="L132" i="135"/>
  <c r="J132" i="135"/>
  <c r="K132" i="135"/>
  <c r="L131" i="135"/>
  <c r="K131" i="135"/>
  <c r="J131" i="135"/>
  <c r="L130" i="135"/>
  <c r="J130" i="135"/>
  <c r="K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L119" i="135"/>
  <c r="K119" i="135"/>
  <c r="J119" i="135"/>
  <c r="L118" i="135"/>
  <c r="J118" i="135"/>
  <c r="K118" i="135"/>
  <c r="L117" i="135"/>
  <c r="K117" i="135"/>
  <c r="J117" i="135"/>
  <c r="L116" i="135"/>
  <c r="J116" i="135"/>
  <c r="K116" i="135"/>
  <c r="L115" i="135"/>
  <c r="K115" i="135"/>
  <c r="J115" i="135"/>
  <c r="L114" i="135"/>
  <c r="J114" i="135"/>
  <c r="K114" i="135"/>
  <c r="L113" i="135"/>
  <c r="K113" i="135"/>
  <c r="J113" i="135"/>
  <c r="L112" i="135"/>
  <c r="J112" i="135"/>
  <c r="K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L103" i="135"/>
  <c r="K103" i="135"/>
  <c r="J103" i="135"/>
  <c r="L102" i="135"/>
  <c r="J102" i="135"/>
  <c r="K102" i="135"/>
  <c r="L101" i="135"/>
  <c r="K101" i="135"/>
  <c r="J101" i="135"/>
  <c r="L100" i="135"/>
  <c r="J100" i="135"/>
  <c r="K100" i="135"/>
  <c r="L99" i="135"/>
  <c r="K99" i="135"/>
  <c r="J99" i="135"/>
  <c r="L98" i="135"/>
  <c r="J98" i="135"/>
  <c r="K98" i="135"/>
  <c r="L97" i="135"/>
  <c r="K97" i="135"/>
  <c r="J97" i="135"/>
  <c r="L96" i="135"/>
  <c r="J96" i="135"/>
  <c r="K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J86" i="135"/>
  <c r="K86" i="135"/>
  <c r="L85" i="135"/>
  <c r="K85" i="135"/>
  <c r="J85" i="135"/>
  <c r="L84" i="135"/>
  <c r="J84" i="135"/>
  <c r="K84" i="135"/>
  <c r="L83" i="135"/>
  <c r="K83" i="135"/>
  <c r="J83" i="135"/>
  <c r="L82" i="135"/>
  <c r="J82" i="135"/>
  <c r="K82" i="135"/>
  <c r="L81" i="135"/>
  <c r="K81" i="135"/>
  <c r="J81" i="135"/>
  <c r="L80" i="135"/>
  <c r="J80" i="135"/>
  <c r="K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J70" i="135"/>
  <c r="K70" i="135"/>
  <c r="L69" i="135"/>
  <c r="K69" i="135"/>
  <c r="J69" i="135"/>
  <c r="L68" i="135"/>
  <c r="J68" i="135"/>
  <c r="K68" i="135"/>
  <c r="L67" i="135"/>
  <c r="K67" i="135"/>
  <c r="J67" i="135"/>
  <c r="L66" i="135"/>
  <c r="J66" i="135"/>
  <c r="K66" i="135"/>
  <c r="L65" i="135"/>
  <c r="K65" i="135"/>
  <c r="J65" i="135"/>
  <c r="L64" i="135"/>
  <c r="J64" i="135"/>
  <c r="K64" i="135"/>
  <c r="L63" i="135"/>
  <c r="K63" i="135"/>
  <c r="J63" i="135"/>
  <c r="L62" i="135"/>
  <c r="K62" i="135"/>
  <c r="J62" i="135"/>
  <c r="L61" i="135"/>
  <c r="K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L55" i="135"/>
  <c r="K55" i="135"/>
  <c r="J55" i="135"/>
  <c r="L54" i="135"/>
  <c r="J54" i="135"/>
  <c r="K54" i="135"/>
  <c r="L53" i="135"/>
  <c r="K53" i="135"/>
  <c r="J53" i="135"/>
  <c r="L52" i="135"/>
  <c r="J52" i="135"/>
  <c r="K52" i="135"/>
  <c r="L51" i="135"/>
  <c r="K51" i="135"/>
  <c r="J51" i="135"/>
  <c r="L50" i="135"/>
  <c r="J50" i="135"/>
  <c r="K50" i="135"/>
  <c r="L49" i="135"/>
  <c r="K49" i="135"/>
  <c r="J49" i="135"/>
  <c r="L48" i="135"/>
  <c r="J48" i="135"/>
  <c r="K48" i="135"/>
  <c r="L47" i="135"/>
  <c r="K47" i="135"/>
  <c r="J47" i="135"/>
  <c r="L46" i="135"/>
  <c r="K46" i="135"/>
  <c r="J46" i="135"/>
  <c r="L45" i="135"/>
  <c r="K45" i="135"/>
  <c r="J45" i="135" s="1"/>
  <c r="L44" i="135"/>
  <c r="K44" i="135"/>
  <c r="J44" i="135" s="1"/>
  <c r="L43" i="135"/>
  <c r="K43" i="135"/>
  <c r="J43" i="135"/>
  <c r="L42" i="135"/>
  <c r="K42" i="135"/>
  <c r="J42" i="135" s="1"/>
  <c r="L41" i="135"/>
  <c r="K41" i="135"/>
  <c r="J41" i="135"/>
  <c r="L40" i="135"/>
  <c r="K40" i="135"/>
  <c r="J40" i="135"/>
  <c r="L39" i="135"/>
  <c r="K39" i="135"/>
  <c r="J39" i="135" s="1"/>
  <c r="L38" i="135"/>
  <c r="K38" i="135"/>
  <c r="J38" i="135" s="1"/>
  <c r="L37" i="135"/>
  <c r="K37" i="135"/>
  <c r="J37" i="135"/>
  <c r="L36" i="135"/>
  <c r="K36" i="135"/>
  <c r="J36" i="135" s="1"/>
  <c r="L35" i="135"/>
  <c r="K35" i="135"/>
  <c r="J35" i="135" s="1"/>
  <c r="L34" i="135"/>
  <c r="K34" i="135"/>
  <c r="J34" i="135" s="1"/>
  <c r="L33" i="135"/>
  <c r="K33" i="135"/>
  <c r="J33" i="135" s="1"/>
  <c r="L32" i="135"/>
  <c r="K32" i="135"/>
  <c r="J32" i="135" s="1"/>
  <c r="L31" i="135"/>
  <c r="K31" i="135"/>
  <c r="J31" i="135" s="1"/>
  <c r="L30" i="135"/>
  <c r="K30" i="135"/>
  <c r="J30" i="135"/>
  <c r="L29" i="135"/>
  <c r="K29" i="135"/>
  <c r="J29" i="135" s="1"/>
  <c r="L28" i="135"/>
  <c r="K28" i="135"/>
  <c r="J28" i="135" s="1"/>
  <c r="L27" i="135"/>
  <c r="K27" i="135"/>
  <c r="J27" i="135"/>
  <c r="L26" i="135"/>
  <c r="K26" i="135"/>
  <c r="J26" i="135"/>
  <c r="L25" i="135"/>
  <c r="K25" i="135"/>
  <c r="J25" i="135" s="1"/>
  <c r="L253" i="136"/>
  <c r="K253" i="136"/>
  <c r="L252" i="136"/>
  <c r="K252" i="136"/>
  <c r="J252" i="136" s="1"/>
  <c r="L251" i="136"/>
  <c r="K251" i="136"/>
  <c r="J251" i="136" s="1"/>
  <c r="L250" i="136"/>
  <c r="K250" i="136"/>
  <c r="J250" i="136" s="1"/>
  <c r="L249" i="136"/>
  <c r="K249" i="136"/>
  <c r="J249" i="136" s="1"/>
  <c r="L248" i="136"/>
  <c r="K248" i="136"/>
  <c r="L247" i="136"/>
  <c r="K247" i="136"/>
  <c r="L246" i="136"/>
  <c r="K246" i="136"/>
  <c r="J246" i="136"/>
  <c r="L245" i="136"/>
  <c r="K245" i="136"/>
  <c r="L244" i="136"/>
  <c r="K244" i="136"/>
  <c r="J244" i="136"/>
  <c r="L243" i="136"/>
  <c r="K243" i="136"/>
  <c r="J243" i="136" s="1"/>
  <c r="L242" i="136"/>
  <c r="K242" i="136"/>
  <c r="L241" i="136"/>
  <c r="K241" i="136"/>
  <c r="J241" i="136"/>
  <c r="L240" i="136"/>
  <c r="K240" i="136"/>
  <c r="J240" i="136" s="1"/>
  <c r="L239" i="136"/>
  <c r="K239" i="136"/>
  <c r="J239" i="136" s="1"/>
  <c r="L238" i="136"/>
  <c r="K238" i="136"/>
  <c r="J238" i="136"/>
  <c r="L237" i="136"/>
  <c r="K237" i="136"/>
  <c r="J237" i="136" s="1"/>
  <c r="L236" i="136"/>
  <c r="K236" i="136"/>
  <c r="J236" i="136"/>
  <c r="L235" i="136"/>
  <c r="K235" i="136"/>
  <c r="J235" i="136" s="1"/>
  <c r="L234" i="136"/>
  <c r="K234" i="136"/>
  <c r="J234" i="136" s="1"/>
  <c r="L233" i="136"/>
  <c r="K233" i="136"/>
  <c r="J233" i="136" s="1"/>
  <c r="L232" i="136"/>
  <c r="K232" i="136"/>
  <c r="J232" i="136" s="1"/>
  <c r="L231" i="136"/>
  <c r="K231" i="136"/>
  <c r="J231" i="136" s="1"/>
  <c r="L230" i="136"/>
  <c r="K230" i="136"/>
  <c r="J230" i="136" s="1"/>
  <c r="L229" i="136"/>
  <c r="K229" i="136"/>
  <c r="J229" i="136" s="1"/>
  <c r="L228" i="136"/>
  <c r="K228" i="136"/>
  <c r="J228" i="136" s="1"/>
  <c r="L227" i="136"/>
  <c r="K227" i="136"/>
  <c r="L226" i="136"/>
  <c r="K226" i="136"/>
  <c r="L225" i="136"/>
  <c r="K225" i="136"/>
  <c r="J225" i="136"/>
  <c r="L224" i="136"/>
  <c r="J224" i="136" s="1"/>
  <c r="K224" i="136"/>
  <c r="L223" i="136"/>
  <c r="K223" i="136"/>
  <c r="J223" i="136"/>
  <c r="L222" i="136"/>
  <c r="K222" i="136"/>
  <c r="J222" i="136" s="1"/>
  <c r="L221" i="136"/>
  <c r="J221" i="136" s="1"/>
  <c r="K221" i="136"/>
  <c r="L220" i="136"/>
  <c r="K220" i="136"/>
  <c r="J220" i="136" s="1"/>
  <c r="L219" i="136"/>
  <c r="K219" i="136"/>
  <c r="J219" i="136" s="1"/>
  <c r="L218" i="136"/>
  <c r="K218" i="136"/>
  <c r="J218" i="136" s="1"/>
  <c r="L217" i="136"/>
  <c r="K217" i="136"/>
  <c r="J217" i="136" s="1"/>
  <c r="L216" i="136"/>
  <c r="K216" i="136"/>
  <c r="J216" i="136"/>
  <c r="L215" i="136"/>
  <c r="K215" i="136"/>
  <c r="L214" i="136"/>
  <c r="K214" i="136"/>
  <c r="J214" i="136"/>
  <c r="L213" i="136"/>
  <c r="K213" i="136"/>
  <c r="L212" i="136"/>
  <c r="K212" i="136"/>
  <c r="J212" i="136"/>
  <c r="L211" i="136"/>
  <c r="K211" i="136"/>
  <c r="J211" i="136"/>
  <c r="L210" i="136"/>
  <c r="K210" i="136"/>
  <c r="J210" i="136" s="1"/>
  <c r="L209" i="136"/>
  <c r="K209" i="136"/>
  <c r="J209" i="136" s="1"/>
  <c r="L208" i="136"/>
  <c r="K208" i="136"/>
  <c r="J208" i="136"/>
  <c r="L207" i="136"/>
  <c r="K207" i="136"/>
  <c r="J207" i="136"/>
  <c r="L206" i="136"/>
  <c r="K206" i="136"/>
  <c r="J206" i="136" s="1"/>
  <c r="L205" i="136"/>
  <c r="K205" i="136"/>
  <c r="J205" i="136" s="1"/>
  <c r="L204" i="136"/>
  <c r="K204" i="136"/>
  <c r="J204" i="136"/>
  <c r="L203" i="136"/>
  <c r="K203" i="136"/>
  <c r="L202" i="136"/>
  <c r="K202" i="136"/>
  <c r="J202" i="136"/>
  <c r="L201" i="136"/>
  <c r="K201" i="136"/>
  <c r="L200" i="136"/>
  <c r="K200" i="136"/>
  <c r="J200" i="136"/>
  <c r="L199" i="136"/>
  <c r="J199" i="136" s="1"/>
  <c r="K199" i="136"/>
  <c r="L198" i="136"/>
  <c r="K198" i="136"/>
  <c r="J198" i="136"/>
  <c r="L197" i="136"/>
  <c r="K197" i="136"/>
  <c r="J197" i="136" s="1"/>
  <c r="L196" i="136"/>
  <c r="K196" i="136"/>
  <c r="J196" i="136" s="1"/>
  <c r="L195" i="136"/>
  <c r="K195" i="136"/>
  <c r="J195" i="136" s="1"/>
  <c r="L194" i="136"/>
  <c r="K194" i="136"/>
  <c r="J194" i="136" s="1"/>
  <c r="L193" i="136"/>
  <c r="K193" i="136"/>
  <c r="L192" i="136"/>
  <c r="K192" i="136"/>
  <c r="J192" i="136"/>
  <c r="L191" i="136"/>
  <c r="K191" i="136"/>
  <c r="J191" i="136"/>
  <c r="L190" i="136"/>
  <c r="K190" i="136"/>
  <c r="J190" i="136" s="1"/>
  <c r="L189" i="136"/>
  <c r="K189" i="136"/>
  <c r="J189" i="136" s="1"/>
  <c r="L188" i="136"/>
  <c r="K188" i="136"/>
  <c r="J188" i="136" s="1"/>
  <c r="L187" i="136"/>
  <c r="K187" i="136"/>
  <c r="L186" i="136"/>
  <c r="K186" i="136"/>
  <c r="J186" i="136"/>
  <c r="L185" i="136"/>
  <c r="K185" i="136"/>
  <c r="J185" i="136" s="1"/>
  <c r="L184" i="136"/>
  <c r="J184" i="136" s="1"/>
  <c r="K184" i="136"/>
  <c r="L183" i="136"/>
  <c r="K183" i="136"/>
  <c r="L182" i="136"/>
  <c r="K182" i="136"/>
  <c r="J182" i="136"/>
  <c r="L181" i="136"/>
  <c r="K181" i="136"/>
  <c r="J181" i="136" s="1"/>
  <c r="L180" i="136"/>
  <c r="J180" i="136" s="1"/>
  <c r="K180" i="136"/>
  <c r="L179" i="136"/>
  <c r="K179" i="136"/>
  <c r="J179" i="136"/>
  <c r="L178" i="136"/>
  <c r="K178" i="136"/>
  <c r="L177" i="136"/>
  <c r="K177" i="136"/>
  <c r="L176" i="136"/>
  <c r="K176" i="136"/>
  <c r="J176" i="136" s="1"/>
  <c r="L175" i="136"/>
  <c r="K175" i="136"/>
  <c r="J175" i="136"/>
  <c r="L174" i="136"/>
  <c r="J174" i="136" s="1"/>
  <c r="K174" i="136"/>
  <c r="L173" i="136"/>
  <c r="K173" i="136"/>
  <c r="J173" i="136"/>
  <c r="L172" i="136"/>
  <c r="J172" i="136" s="1"/>
  <c r="K172" i="136"/>
  <c r="L171" i="136"/>
  <c r="K171" i="136"/>
  <c r="L170" i="136"/>
  <c r="K170" i="136"/>
  <c r="J170" i="136" s="1"/>
  <c r="L169" i="136"/>
  <c r="K169" i="136"/>
  <c r="J169" i="136" s="1"/>
  <c r="L168" i="136"/>
  <c r="K168" i="136"/>
  <c r="J168" i="136" s="1"/>
  <c r="L167" i="136"/>
  <c r="K167" i="136"/>
  <c r="L166" i="136"/>
  <c r="K166" i="136"/>
  <c r="J166" i="136"/>
  <c r="L165" i="136"/>
  <c r="K165" i="136"/>
  <c r="J165" i="136" s="1"/>
  <c r="L164" i="136"/>
  <c r="K164" i="136"/>
  <c r="J164" i="136"/>
  <c r="L163" i="136"/>
  <c r="K163" i="136"/>
  <c r="J163" i="136"/>
  <c r="L162" i="136"/>
  <c r="K162" i="136"/>
  <c r="L161" i="136"/>
  <c r="K161" i="136"/>
  <c r="L160" i="136"/>
  <c r="K160" i="136"/>
  <c r="J160" i="136"/>
  <c r="L159" i="136"/>
  <c r="J159" i="136" s="1"/>
  <c r="K159" i="136"/>
  <c r="L158" i="136"/>
  <c r="K158" i="136"/>
  <c r="J158" i="136"/>
  <c r="L157" i="136"/>
  <c r="K157" i="136"/>
  <c r="J157" i="136"/>
  <c r="L156" i="136"/>
  <c r="K156" i="136"/>
  <c r="L155" i="136"/>
  <c r="K155" i="136"/>
  <c r="J155" i="136" s="1"/>
  <c r="L154" i="136"/>
  <c r="K154" i="136"/>
  <c r="J154" i="136"/>
  <c r="L153" i="136"/>
  <c r="K153" i="136"/>
  <c r="L152" i="136"/>
  <c r="K152" i="136"/>
  <c r="J152" i="136"/>
  <c r="L151" i="136"/>
  <c r="K151" i="136"/>
  <c r="J151" i="136" s="1"/>
  <c r="L150" i="136"/>
  <c r="K150" i="136"/>
  <c r="J150" i="136" s="1"/>
  <c r="L149" i="136"/>
  <c r="K149" i="136"/>
  <c r="L148" i="136"/>
  <c r="K148" i="136"/>
  <c r="J148" i="136"/>
  <c r="L147" i="136"/>
  <c r="K147" i="136"/>
  <c r="J147" i="136" s="1"/>
  <c r="L146" i="136"/>
  <c r="K146" i="136"/>
  <c r="J146" i="136"/>
  <c r="L145" i="136"/>
  <c r="K145" i="136"/>
  <c r="L144" i="136"/>
  <c r="K144" i="136"/>
  <c r="J144" i="136"/>
  <c r="L143" i="136"/>
  <c r="J143" i="136" s="1"/>
  <c r="K143" i="136"/>
  <c r="L142" i="136"/>
  <c r="K142" i="136"/>
  <c r="J142" i="136"/>
  <c r="L141" i="136"/>
  <c r="J141" i="136" s="1"/>
  <c r="K141" i="136"/>
  <c r="L140" i="136"/>
  <c r="K140" i="136"/>
  <c r="J140" i="136" s="1"/>
  <c r="L139" i="136"/>
  <c r="K139" i="136"/>
  <c r="L138" i="136"/>
  <c r="K138" i="136"/>
  <c r="J138" i="136"/>
  <c r="L137" i="136"/>
  <c r="K137" i="136"/>
  <c r="L136" i="136"/>
  <c r="K136" i="136"/>
  <c r="J136" i="136"/>
  <c r="L135" i="136"/>
  <c r="J135" i="136"/>
  <c r="K135" i="136"/>
  <c r="L134" i="136"/>
  <c r="K134" i="136"/>
  <c r="J134" i="136"/>
  <c r="L133" i="136"/>
  <c r="K133" i="136"/>
  <c r="L132" i="136"/>
  <c r="K132" i="136"/>
  <c r="J132" i="136"/>
  <c r="L131" i="136"/>
  <c r="J131" i="136" s="1"/>
  <c r="K131" i="136"/>
  <c r="L130" i="136"/>
  <c r="K130" i="136"/>
  <c r="J130" i="136"/>
  <c r="L129" i="136"/>
  <c r="J129" i="136" s="1"/>
  <c r="K129" i="136"/>
  <c r="L128" i="136"/>
  <c r="K128" i="136"/>
  <c r="J128" i="136"/>
  <c r="L127" i="136"/>
  <c r="K127" i="136"/>
  <c r="J127" i="136"/>
  <c r="L126" i="136"/>
  <c r="K126" i="136"/>
  <c r="J126" i="136" s="1"/>
  <c r="L125" i="136"/>
  <c r="K125" i="136"/>
  <c r="J125" i="136" s="1"/>
  <c r="L124" i="136"/>
  <c r="K124" i="136"/>
  <c r="J124" i="136" s="1"/>
  <c r="L123" i="136"/>
  <c r="K123" i="136"/>
  <c r="L122" i="136"/>
  <c r="K122" i="136"/>
  <c r="J122" i="136"/>
  <c r="L121" i="136"/>
  <c r="K121" i="136"/>
  <c r="L120" i="136"/>
  <c r="K120" i="136"/>
  <c r="J120" i="136"/>
  <c r="L119" i="136"/>
  <c r="K119" i="136"/>
  <c r="J119" i="136" s="1"/>
  <c r="L118" i="136"/>
  <c r="K118" i="136"/>
  <c r="J118" i="136"/>
  <c r="L117" i="136"/>
  <c r="K117" i="136"/>
  <c r="J117" i="136" s="1"/>
  <c r="L116" i="136"/>
  <c r="K116" i="136"/>
  <c r="J116" i="136" s="1"/>
  <c r="L115" i="136"/>
  <c r="K115" i="136"/>
  <c r="J115" i="136" s="1"/>
  <c r="L114" i="136"/>
  <c r="K114" i="136"/>
  <c r="J114" i="136"/>
  <c r="L113" i="136"/>
  <c r="K113" i="136"/>
  <c r="L112" i="136"/>
  <c r="K112" i="136"/>
  <c r="J112" i="136"/>
  <c r="L111" i="136"/>
  <c r="K111" i="136"/>
  <c r="J111" i="136" s="1"/>
  <c r="L110" i="136"/>
  <c r="K110" i="136"/>
  <c r="J110" i="136"/>
  <c r="L109" i="136"/>
  <c r="K109" i="136"/>
  <c r="J109" i="136"/>
  <c r="L108" i="136"/>
  <c r="K108" i="136"/>
  <c r="J108" i="136" s="1"/>
  <c r="L107" i="136"/>
  <c r="K107" i="136"/>
  <c r="J107" i="136" s="1"/>
  <c r="L106" i="136"/>
  <c r="K106" i="136"/>
  <c r="J106" i="136"/>
  <c r="L105" i="136"/>
  <c r="K105" i="136"/>
  <c r="J105" i="136" s="1"/>
  <c r="L104" i="136"/>
  <c r="K104" i="136"/>
  <c r="J104" i="136"/>
  <c r="L103" i="136"/>
  <c r="K103" i="136"/>
  <c r="J103" i="136" s="1"/>
  <c r="L102" i="136"/>
  <c r="K102" i="136"/>
  <c r="J102" i="136"/>
  <c r="L101" i="136"/>
  <c r="K101" i="136"/>
  <c r="L100" i="136"/>
  <c r="K100" i="136"/>
  <c r="J100" i="136"/>
  <c r="L99" i="136"/>
  <c r="K99" i="136"/>
  <c r="J99" i="136"/>
  <c r="L98" i="136"/>
  <c r="K98" i="136"/>
  <c r="J98" i="136" s="1"/>
  <c r="L97" i="136"/>
  <c r="K97" i="136"/>
  <c r="L96" i="136"/>
  <c r="K96" i="136"/>
  <c r="L95" i="136"/>
  <c r="K95" i="136"/>
  <c r="J95" i="136"/>
  <c r="L94" i="136"/>
  <c r="K94" i="136"/>
  <c r="J94" i="136" s="1"/>
  <c r="L93" i="136"/>
  <c r="K93" i="136"/>
  <c r="J93" i="136" s="1"/>
  <c r="L92" i="136"/>
  <c r="K92" i="136"/>
  <c r="J92" i="136" s="1"/>
  <c r="L91" i="136"/>
  <c r="K91" i="136"/>
  <c r="J91" i="136" s="1"/>
  <c r="L90" i="136"/>
  <c r="K90" i="136"/>
  <c r="J90" i="136" s="1"/>
  <c r="L89" i="136"/>
  <c r="K89" i="136"/>
  <c r="J89" i="136" s="1"/>
  <c r="L88" i="136"/>
  <c r="K88" i="136"/>
  <c r="L87" i="136"/>
  <c r="K87" i="136"/>
  <c r="J87" i="136" s="1"/>
  <c r="L86" i="136"/>
  <c r="K86" i="136"/>
  <c r="J86" i="136" s="1"/>
  <c r="L85" i="136"/>
  <c r="J85" i="136"/>
  <c r="K85" i="136"/>
  <c r="L84" i="136"/>
  <c r="K84" i="136"/>
  <c r="J84" i="136" s="1"/>
  <c r="L83" i="136"/>
  <c r="K83" i="136"/>
  <c r="J83" i="136"/>
  <c r="L82" i="136"/>
  <c r="K82" i="136"/>
  <c r="J82" i="136" s="1"/>
  <c r="L81" i="136"/>
  <c r="K81" i="136"/>
  <c r="J81" i="136"/>
  <c r="L80" i="136"/>
  <c r="K80" i="136"/>
  <c r="J80" i="136"/>
  <c r="L79" i="136"/>
  <c r="K79" i="136"/>
  <c r="J79" i="136"/>
  <c r="L78" i="136"/>
  <c r="K78" i="136"/>
  <c r="J78" i="136" s="1"/>
  <c r="L77" i="136"/>
  <c r="K77" i="136"/>
  <c r="J77" i="136" s="1"/>
  <c r="L76" i="136"/>
  <c r="K76" i="136"/>
  <c r="J76" i="136" s="1"/>
  <c r="L75" i="136"/>
  <c r="K75" i="136"/>
  <c r="J75" i="136" s="1"/>
  <c r="L74" i="136"/>
  <c r="K74" i="136"/>
  <c r="J74" i="136" s="1"/>
  <c r="L73" i="136"/>
  <c r="K73" i="136"/>
  <c r="J73" i="136" s="1"/>
  <c r="L72" i="136"/>
  <c r="J72" i="136" s="1"/>
  <c r="K72" i="136"/>
  <c r="L71" i="136"/>
  <c r="K71" i="136"/>
  <c r="J71" i="136" s="1"/>
  <c r="L70" i="136"/>
  <c r="K70" i="136"/>
  <c r="J70" i="136" s="1"/>
  <c r="L69" i="136"/>
  <c r="K69" i="136"/>
  <c r="J69" i="136" s="1"/>
  <c r="L68" i="136"/>
  <c r="K68" i="136"/>
  <c r="J68" i="136"/>
  <c r="L67" i="136"/>
  <c r="J67" i="136" s="1"/>
  <c r="K67" i="136"/>
  <c r="L66" i="136"/>
  <c r="J66" i="136" s="1"/>
  <c r="K66" i="136"/>
  <c r="L65" i="136"/>
  <c r="K65" i="136"/>
  <c r="J65" i="136"/>
  <c r="L64" i="136"/>
  <c r="K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 s="1"/>
  <c r="L59" i="136"/>
  <c r="K59" i="136"/>
  <c r="J59" i="136" s="1"/>
  <c r="L58" i="136"/>
  <c r="K58" i="136"/>
  <c r="J58" i="136" s="1"/>
  <c r="L57" i="136"/>
  <c r="K57" i="136"/>
  <c r="J57" i="136" s="1"/>
  <c r="L56" i="136"/>
  <c r="K56" i="136"/>
  <c r="J56" i="136"/>
  <c r="L55" i="136"/>
  <c r="K55" i="136"/>
  <c r="J55" i="136" s="1"/>
  <c r="L54" i="136"/>
  <c r="J54" i="136" s="1"/>
  <c r="K54" i="136"/>
  <c r="L53" i="136"/>
  <c r="K53" i="136"/>
  <c r="J53" i="136" s="1"/>
  <c r="L52" i="136"/>
  <c r="K52" i="136"/>
  <c r="J52" i="136" s="1"/>
  <c r="L51" i="136"/>
  <c r="K51" i="136"/>
  <c r="J51" i="136"/>
  <c r="L50" i="136"/>
  <c r="K50" i="136"/>
  <c r="J50" i="136"/>
  <c r="L49" i="136"/>
  <c r="K49" i="136"/>
  <c r="J49" i="136"/>
  <c r="L48" i="136"/>
  <c r="K48" i="136"/>
  <c r="L47" i="136"/>
  <c r="K47" i="136"/>
  <c r="J47" i="136" s="1"/>
  <c r="L46" i="136"/>
  <c r="K46" i="136"/>
  <c r="J46" i="136" s="1"/>
  <c r="L45" i="136"/>
  <c r="K45" i="136"/>
  <c r="J45" i="136"/>
  <c r="L44" i="136"/>
  <c r="K44" i="136"/>
  <c r="J44" i="136"/>
  <c r="L43" i="136"/>
  <c r="K43" i="136"/>
  <c r="J43" i="136" s="1"/>
  <c r="L42" i="136"/>
  <c r="K42" i="136"/>
  <c r="L41" i="136"/>
  <c r="K41" i="136"/>
  <c r="L40" i="136"/>
  <c r="K40" i="136"/>
  <c r="J40" i="136" s="1"/>
  <c r="L39" i="136"/>
  <c r="K39" i="136"/>
  <c r="J39" i="136" s="1"/>
  <c r="L38" i="136"/>
  <c r="K38" i="136"/>
  <c r="J38" i="136"/>
  <c r="L37" i="136"/>
  <c r="K37" i="136"/>
  <c r="L36" i="136"/>
  <c r="K36" i="136"/>
  <c r="J36" i="136" s="1"/>
  <c r="L35" i="136"/>
  <c r="K35" i="136"/>
  <c r="L34" i="136"/>
  <c r="K34" i="136"/>
  <c r="J34" i="136"/>
  <c r="L33" i="136"/>
  <c r="K33" i="136"/>
  <c r="J33" i="136" s="1"/>
  <c r="L32" i="136"/>
  <c r="K32" i="136"/>
  <c r="J32" i="136" s="1"/>
  <c r="L31" i="136"/>
  <c r="K31" i="136"/>
  <c r="J31" i="136"/>
  <c r="L28" i="136"/>
  <c r="K28" i="136"/>
  <c r="J28" i="136" s="1"/>
  <c r="L27" i="136"/>
  <c r="K27" i="136"/>
  <c r="L26" i="136"/>
  <c r="K26" i="136"/>
  <c r="L25" i="136"/>
  <c r="K25" i="136"/>
  <c r="L251" i="137"/>
  <c r="K251" i="137"/>
  <c r="J251" i="137" s="1"/>
  <c r="L250" i="137"/>
  <c r="K250" i="137"/>
  <c r="J250" i="137"/>
  <c r="L249" i="137"/>
  <c r="K249" i="137"/>
  <c r="J249" i="137" s="1"/>
  <c r="L248" i="137"/>
  <c r="K248" i="137"/>
  <c r="J248" i="137"/>
  <c r="L247" i="137"/>
  <c r="K247" i="137"/>
  <c r="J247" i="137" s="1"/>
  <c r="L246" i="137"/>
  <c r="K246" i="137"/>
  <c r="J246" i="137"/>
  <c r="L245" i="137"/>
  <c r="K245" i="137"/>
  <c r="J245" i="137"/>
  <c r="L244" i="137"/>
  <c r="J244" i="137" s="1"/>
  <c r="K244" i="137"/>
  <c r="L243" i="137"/>
  <c r="K243" i="137"/>
  <c r="J243" i="137"/>
  <c r="L242" i="137"/>
  <c r="K242" i="137"/>
  <c r="J242" i="137" s="1"/>
  <c r="L241" i="137"/>
  <c r="K241" i="137"/>
  <c r="J241" i="137" s="1"/>
  <c r="L240" i="137"/>
  <c r="K240" i="137"/>
  <c r="J240" i="137"/>
  <c r="L239" i="137"/>
  <c r="K239" i="137"/>
  <c r="J239" i="137" s="1"/>
  <c r="L238" i="137"/>
  <c r="K238" i="137"/>
  <c r="J238" i="137"/>
  <c r="L237" i="137"/>
  <c r="K237" i="137"/>
  <c r="J237" i="137" s="1"/>
  <c r="L236" i="137"/>
  <c r="K236" i="137"/>
  <c r="J236" i="137"/>
  <c r="L235" i="137"/>
  <c r="K235" i="137"/>
  <c r="J235" i="137" s="1"/>
  <c r="L234" i="137"/>
  <c r="K234" i="137"/>
  <c r="J234" i="137"/>
  <c r="L233" i="137"/>
  <c r="K233" i="137"/>
  <c r="J233" i="137" s="1"/>
  <c r="L232" i="137"/>
  <c r="K232" i="137"/>
  <c r="J232" i="137"/>
  <c r="L231" i="137"/>
  <c r="J231" i="137" s="1"/>
  <c r="K231" i="137"/>
  <c r="L230" i="137"/>
  <c r="K230" i="137"/>
  <c r="J230" i="137"/>
  <c r="L229" i="137"/>
  <c r="K229" i="137"/>
  <c r="J229" i="137"/>
  <c r="L228" i="137"/>
  <c r="J228" i="137" s="1"/>
  <c r="K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L222" i="137"/>
  <c r="J222" i="137" s="1"/>
  <c r="K222" i="137"/>
  <c r="L221" i="137"/>
  <c r="K221" i="137"/>
  <c r="J221" i="137" s="1"/>
  <c r="L220" i="137"/>
  <c r="K220" i="137"/>
  <c r="J220" i="137" s="1"/>
  <c r="L219" i="137"/>
  <c r="J219" i="137"/>
  <c r="K219" i="137"/>
  <c r="L218" i="137"/>
  <c r="K218" i="137"/>
  <c r="J218" i="137"/>
  <c r="L217" i="137"/>
  <c r="J217" i="137"/>
  <c r="K217" i="137"/>
  <c r="L216" i="137"/>
  <c r="K216" i="137"/>
  <c r="J216" i="137"/>
  <c r="L215" i="137"/>
  <c r="K215" i="137"/>
  <c r="J215" i="137" s="1"/>
  <c r="L214" i="137"/>
  <c r="K214" i="137"/>
  <c r="J214" i="137"/>
  <c r="L213" i="137"/>
  <c r="K213" i="137"/>
  <c r="J213" i="137"/>
  <c r="L212" i="137"/>
  <c r="K212" i="137"/>
  <c r="L211" i="137"/>
  <c r="J211" i="137" s="1"/>
  <c r="K211" i="137"/>
  <c r="L210" i="137"/>
  <c r="K210" i="137"/>
  <c r="J210" i="137"/>
  <c r="L209" i="137"/>
  <c r="K209" i="137"/>
  <c r="J209" i="137" s="1"/>
  <c r="L208" i="137"/>
  <c r="K208" i="137"/>
  <c r="J208" i="137" s="1"/>
  <c r="L207" i="137"/>
  <c r="K207" i="137"/>
  <c r="J207" i="137"/>
  <c r="L206" i="137"/>
  <c r="K206" i="137"/>
  <c r="J206" i="137" s="1"/>
  <c r="L205" i="137"/>
  <c r="K205" i="137"/>
  <c r="J205" i="137" s="1"/>
  <c r="L204" i="137"/>
  <c r="K204" i="137"/>
  <c r="J204" i="137"/>
  <c r="L203" i="137"/>
  <c r="K203" i="137"/>
  <c r="J203" i="137" s="1"/>
  <c r="L202" i="137"/>
  <c r="K202" i="137"/>
  <c r="J202" i="137"/>
  <c r="L201" i="137"/>
  <c r="K201" i="137"/>
  <c r="J201" i="137" s="1"/>
  <c r="L200" i="137"/>
  <c r="K200" i="137"/>
  <c r="J200" i="137"/>
  <c r="L199" i="137"/>
  <c r="K199" i="137"/>
  <c r="J199" i="137" s="1"/>
  <c r="L198" i="137"/>
  <c r="J198" i="137" s="1"/>
  <c r="K198" i="137"/>
  <c r="L197" i="137"/>
  <c r="K197" i="137"/>
  <c r="J197" i="137"/>
  <c r="L196" i="137"/>
  <c r="K196" i="137"/>
  <c r="L195" i="137"/>
  <c r="K195" i="137"/>
  <c r="J195" i="137" s="1"/>
  <c r="L194" i="137"/>
  <c r="K194" i="137"/>
  <c r="J194" i="137"/>
  <c r="L193" i="137"/>
  <c r="K193" i="137"/>
  <c r="J193" i="137"/>
  <c r="L192" i="137"/>
  <c r="K192" i="137"/>
  <c r="J192" i="137" s="1"/>
  <c r="L191" i="137"/>
  <c r="K191" i="137"/>
  <c r="J191" i="137"/>
  <c r="L190" i="137"/>
  <c r="K190" i="137"/>
  <c r="J190" i="137"/>
  <c r="L189" i="137"/>
  <c r="K189" i="137"/>
  <c r="J189" i="137" s="1"/>
  <c r="L188" i="137"/>
  <c r="K188" i="137"/>
  <c r="J188" i="137"/>
  <c r="L187" i="137"/>
  <c r="J187" i="137" s="1"/>
  <c r="K187" i="137"/>
  <c r="L186" i="137"/>
  <c r="K186" i="137"/>
  <c r="J186" i="137"/>
  <c r="L185" i="137"/>
  <c r="K185" i="137"/>
  <c r="J185" i="137" s="1"/>
  <c r="L184" i="137"/>
  <c r="J184" i="137" s="1"/>
  <c r="K184" i="137"/>
  <c r="L183" i="137"/>
  <c r="K183" i="137"/>
  <c r="J183" i="137" s="1"/>
  <c r="L182" i="137"/>
  <c r="K182" i="137"/>
  <c r="J182" i="137" s="1"/>
  <c r="L181" i="137"/>
  <c r="K181" i="137"/>
  <c r="J181" i="137" s="1"/>
  <c r="L180" i="137"/>
  <c r="K180" i="137"/>
  <c r="J180" i="137"/>
  <c r="L179" i="137"/>
  <c r="K179" i="137"/>
  <c r="J179" i="137" s="1"/>
  <c r="L178" i="137"/>
  <c r="K178" i="137"/>
  <c r="J178" i="137"/>
  <c r="L177" i="137"/>
  <c r="K177" i="137"/>
  <c r="J177" i="137"/>
  <c r="L176" i="137"/>
  <c r="K176" i="137"/>
  <c r="J176" i="137"/>
  <c r="L175" i="137"/>
  <c r="K175" i="137"/>
  <c r="L174" i="137"/>
  <c r="K174" i="137"/>
  <c r="J174" i="137"/>
  <c r="L173" i="137"/>
  <c r="K173" i="137"/>
  <c r="J173" i="137" s="1"/>
  <c r="L172" i="137"/>
  <c r="K172" i="137"/>
  <c r="J172" i="137"/>
  <c r="L171" i="137"/>
  <c r="J171" i="137"/>
  <c r="K171" i="137"/>
  <c r="L170" i="137"/>
  <c r="K170" i="137"/>
  <c r="J170" i="137" s="1"/>
  <c r="L169" i="137"/>
  <c r="K169" i="137"/>
  <c r="J169" i="137" s="1"/>
  <c r="L168" i="137"/>
  <c r="K168" i="137"/>
  <c r="J168" i="137" s="1"/>
  <c r="L167" i="137"/>
  <c r="K167" i="137"/>
  <c r="J167" i="137" s="1"/>
  <c r="L166" i="137"/>
  <c r="K166" i="137"/>
  <c r="J166" i="137"/>
  <c r="L165" i="137"/>
  <c r="K165" i="137"/>
  <c r="J165" i="137" s="1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 s="1"/>
  <c r="L159" i="137"/>
  <c r="K159" i="137"/>
  <c r="J159" i="137"/>
  <c r="L158" i="137"/>
  <c r="K158" i="137"/>
  <c r="J158" i="137"/>
  <c r="L157" i="137"/>
  <c r="K157" i="137"/>
  <c r="J157" i="137" s="1"/>
  <c r="L156" i="137"/>
  <c r="K156" i="137"/>
  <c r="J156" i="137"/>
  <c r="L155" i="137"/>
  <c r="J155" i="137"/>
  <c r="K155" i="137"/>
  <c r="L154" i="137"/>
  <c r="K154" i="137"/>
  <c r="L153" i="137"/>
  <c r="K153" i="137"/>
  <c r="J153" i="137" s="1"/>
  <c r="L152" i="137"/>
  <c r="K152" i="137"/>
  <c r="J152" i="137"/>
  <c r="L151" i="137"/>
  <c r="K151" i="137"/>
  <c r="J151" i="137" s="1"/>
  <c r="L150" i="137"/>
  <c r="K150" i="137"/>
  <c r="J150" i="137"/>
  <c r="L149" i="137"/>
  <c r="K149" i="137"/>
  <c r="J149" i="137" s="1"/>
  <c r="L148" i="137"/>
  <c r="K148" i="137"/>
  <c r="L147" i="137"/>
  <c r="K147" i="137"/>
  <c r="J147" i="137"/>
  <c r="L146" i="137"/>
  <c r="K146" i="137"/>
  <c r="J146" i="137" s="1"/>
  <c r="L145" i="137"/>
  <c r="K145" i="137"/>
  <c r="J145" i="137"/>
  <c r="L144" i="137"/>
  <c r="K144" i="137"/>
  <c r="J144" i="137"/>
  <c r="L143" i="137"/>
  <c r="K143" i="137"/>
  <c r="J143" i="137" s="1"/>
  <c r="L142" i="137"/>
  <c r="K142" i="137"/>
  <c r="J142" i="137"/>
  <c r="L141" i="137"/>
  <c r="K141" i="137"/>
  <c r="J141" i="137" s="1"/>
  <c r="L140" i="137"/>
  <c r="K140" i="137"/>
  <c r="J140" i="137"/>
  <c r="L139" i="137"/>
  <c r="K139" i="137"/>
  <c r="J139" i="137" s="1"/>
  <c r="L138" i="137"/>
  <c r="K138" i="137"/>
  <c r="J138" i="137" s="1"/>
  <c r="L137" i="137"/>
  <c r="K137" i="137"/>
  <c r="J137" i="137" s="1"/>
  <c r="L136" i="137"/>
  <c r="K136" i="137"/>
  <c r="J136" i="137"/>
  <c r="L135" i="137"/>
  <c r="K135" i="137"/>
  <c r="J135" i="137" s="1"/>
  <c r="L134" i="137"/>
  <c r="K134" i="137"/>
  <c r="J134" i="137"/>
  <c r="L133" i="137"/>
  <c r="K133" i="137"/>
  <c r="J133" i="137" s="1"/>
  <c r="L132" i="137"/>
  <c r="K132" i="137"/>
  <c r="J132" i="137" s="1"/>
  <c r="L131" i="137"/>
  <c r="K131" i="137"/>
  <c r="J131" i="137"/>
  <c r="L130" i="137"/>
  <c r="K130" i="137"/>
  <c r="J130" i="137" s="1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 s="1"/>
  <c r="L124" i="137"/>
  <c r="K124" i="137"/>
  <c r="J124" i="137"/>
  <c r="L123" i="137"/>
  <c r="K123" i="137"/>
  <c r="J123" i="137" s="1"/>
  <c r="L122" i="137"/>
  <c r="K122" i="137"/>
  <c r="J122" i="137" s="1"/>
  <c r="L121" i="137"/>
  <c r="K121" i="137"/>
  <c r="J121" i="137" s="1"/>
  <c r="L120" i="137"/>
  <c r="K120" i="137"/>
  <c r="J120" i="137"/>
  <c r="L119" i="137"/>
  <c r="K119" i="137"/>
  <c r="J119" i="137" s="1"/>
  <c r="L118" i="137"/>
  <c r="K118" i="137"/>
  <c r="J118" i="137"/>
  <c r="L117" i="137"/>
  <c r="K117" i="137"/>
  <c r="J117" i="137" s="1"/>
  <c r="L116" i="137"/>
  <c r="K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 s="1"/>
  <c r="L110" i="137"/>
  <c r="K110" i="137"/>
  <c r="J110" i="137"/>
  <c r="L109" i="137"/>
  <c r="K109" i="137"/>
  <c r="J109" i="137" s="1"/>
  <c r="L108" i="137"/>
  <c r="J108" i="137" s="1"/>
  <c r="K108" i="137"/>
  <c r="L107" i="137"/>
  <c r="K107" i="137"/>
  <c r="J107" i="137" s="1"/>
  <c r="L106" i="137"/>
  <c r="K106" i="137"/>
  <c r="J106" i="137" s="1"/>
  <c r="L105" i="137"/>
  <c r="J105" i="137"/>
  <c r="K105" i="137"/>
  <c r="L104" i="137"/>
  <c r="K104" i="137"/>
  <c r="J104" i="137"/>
  <c r="L103" i="137"/>
  <c r="J103" i="137"/>
  <c r="K103" i="137"/>
  <c r="L102" i="137"/>
  <c r="K102" i="137"/>
  <c r="J102" i="137"/>
  <c r="L101" i="137"/>
  <c r="K101" i="137"/>
  <c r="J101" i="137"/>
  <c r="L100" i="137"/>
  <c r="K100" i="137"/>
  <c r="J100" i="137" s="1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 s="1"/>
  <c r="L94" i="137"/>
  <c r="K94" i="137"/>
  <c r="J94" i="137"/>
  <c r="L93" i="137"/>
  <c r="K93" i="137"/>
  <c r="J93" i="137" s="1"/>
  <c r="L92" i="137"/>
  <c r="J92" i="137" s="1"/>
  <c r="K92" i="137"/>
  <c r="L91" i="137"/>
  <c r="K91" i="137"/>
  <c r="J91" i="137" s="1"/>
  <c r="L90" i="137"/>
  <c r="K90" i="137"/>
  <c r="J90" i="137" s="1"/>
  <c r="L89" i="137"/>
  <c r="J89" i="137"/>
  <c r="K89" i="137"/>
  <c r="L88" i="137"/>
  <c r="K88" i="137"/>
  <c r="J88" i="137"/>
  <c r="L87" i="137"/>
  <c r="J87" i="137"/>
  <c r="K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 s="1"/>
  <c r="L78" i="137"/>
  <c r="K78" i="137"/>
  <c r="J78" i="137"/>
  <c r="L77" i="137"/>
  <c r="K77" i="137"/>
  <c r="J77" i="137" s="1"/>
  <c r="L76" i="137"/>
  <c r="J76" i="137" s="1"/>
  <c r="K76" i="137"/>
  <c r="L75" i="137"/>
  <c r="K75" i="137"/>
  <c r="J75" i="137" s="1"/>
  <c r="L74" i="137"/>
  <c r="K74" i="137"/>
  <c r="J74" i="137" s="1"/>
  <c r="L73" i="137"/>
  <c r="J73" i="137" s="1"/>
  <c r="K73" i="137"/>
  <c r="L72" i="137"/>
  <c r="K72" i="137"/>
  <c r="J72" i="137"/>
  <c r="L71" i="137"/>
  <c r="J71" i="137"/>
  <c r="K71" i="137"/>
  <c r="L70" i="137"/>
  <c r="K70" i="137"/>
  <c r="J70" i="137"/>
  <c r="L69" i="137"/>
  <c r="K69" i="137"/>
  <c r="J69" i="137"/>
  <c r="L68" i="137"/>
  <c r="K68" i="137"/>
  <c r="J68" i="137" s="1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 s="1"/>
  <c r="L62" i="137"/>
  <c r="K62" i="137"/>
  <c r="J62" i="137"/>
  <c r="L61" i="137"/>
  <c r="K61" i="137"/>
  <c r="J61" i="137" s="1"/>
  <c r="L60" i="137"/>
  <c r="J60" i="137" s="1"/>
  <c r="K60" i="137"/>
  <c r="L59" i="137"/>
  <c r="K59" i="137"/>
  <c r="J59" i="137" s="1"/>
  <c r="L58" i="137"/>
  <c r="K58" i="137"/>
  <c r="J58" i="137" s="1"/>
  <c r="L57" i="137"/>
  <c r="J57" i="137"/>
  <c r="K57" i="137"/>
  <c r="L56" i="137"/>
  <c r="K56" i="137"/>
  <c r="J56" i="137"/>
  <c r="L55" i="137"/>
  <c r="K55" i="137"/>
  <c r="J55" i="137" s="1"/>
  <c r="L54" i="137"/>
  <c r="K54" i="137"/>
  <c r="J54" i="137"/>
  <c r="L53" i="137"/>
  <c r="K53" i="137"/>
  <c r="J53" i="137"/>
  <c r="L52" i="137"/>
  <c r="K52" i="137"/>
  <c r="L51" i="137"/>
  <c r="K51" i="137"/>
  <c r="L50" i="137"/>
  <c r="K50" i="137"/>
  <c r="J50" i="137"/>
  <c r="L49" i="137"/>
  <c r="K49" i="137"/>
  <c r="J49" i="137" s="1"/>
  <c r="L48" i="137"/>
  <c r="K48" i="137"/>
  <c r="J48" i="137"/>
  <c r="L47" i="137"/>
  <c r="K47" i="137"/>
  <c r="J47" i="137" s="1"/>
  <c r="L46" i="137"/>
  <c r="K46" i="137"/>
  <c r="J46" i="137" s="1"/>
  <c r="L45" i="137"/>
  <c r="K45" i="137"/>
  <c r="J45" i="137" s="1"/>
  <c r="L44" i="137"/>
  <c r="K44" i="137"/>
  <c r="J44" i="137" s="1"/>
  <c r="L43" i="137"/>
  <c r="K43" i="137"/>
  <c r="J43" i="137" s="1"/>
  <c r="L42" i="137"/>
  <c r="K42" i="137"/>
  <c r="J42" i="137" s="1"/>
  <c r="L41" i="137"/>
  <c r="K41" i="137"/>
  <c r="J41" i="137" s="1"/>
  <c r="L40" i="137"/>
  <c r="K40" i="137"/>
  <c r="J40" i="137" s="1"/>
  <c r="L39" i="137"/>
  <c r="K39" i="137"/>
  <c r="J39" i="137"/>
  <c r="L38" i="137"/>
  <c r="K38" i="137"/>
  <c r="J38" i="137"/>
  <c r="L37" i="137"/>
  <c r="K37" i="137"/>
  <c r="J37" i="137"/>
  <c r="L36" i="137"/>
  <c r="K36" i="137"/>
  <c r="J36" i="137" s="1"/>
  <c r="L35" i="137"/>
  <c r="K35" i="137"/>
  <c r="L34" i="137"/>
  <c r="K34" i="137"/>
  <c r="J34" i="137"/>
  <c r="L33" i="137"/>
  <c r="K33" i="137"/>
  <c r="J33" i="137" s="1"/>
  <c r="L32" i="137"/>
  <c r="K32" i="137"/>
  <c r="J32" i="137" s="1"/>
  <c r="L31" i="137"/>
  <c r="K31" i="137"/>
  <c r="L30" i="137"/>
  <c r="K30" i="137"/>
  <c r="J30" i="137" s="1"/>
  <c r="L29" i="137"/>
  <c r="K29" i="137"/>
  <c r="J29" i="137" s="1"/>
  <c r="L28" i="137"/>
  <c r="K28" i="137"/>
  <c r="L27" i="137"/>
  <c r="K27" i="137"/>
  <c r="J27" i="137" s="1"/>
  <c r="L26" i="137"/>
  <c r="K26" i="137"/>
  <c r="J26" i="137" s="1"/>
  <c r="L25" i="137"/>
  <c r="L17" i="137" s="1"/>
  <c r="L19" i="137" s="1"/>
  <c r="J52" i="64" s="1"/>
  <c r="K25" i="137"/>
  <c r="L251" i="138"/>
  <c r="K251" i="138"/>
  <c r="J251" i="138"/>
  <c r="L250" i="138"/>
  <c r="K250" i="138"/>
  <c r="J250" i="138"/>
  <c r="L249" i="138"/>
  <c r="K249" i="138"/>
  <c r="J249" i="138" s="1"/>
  <c r="L248" i="138"/>
  <c r="K248" i="138"/>
  <c r="J248" i="138"/>
  <c r="L247" i="138"/>
  <c r="K247" i="138"/>
  <c r="J247" i="138"/>
  <c r="L246" i="138"/>
  <c r="J246" i="138" s="1"/>
  <c r="K246" i="138"/>
  <c r="L245" i="138"/>
  <c r="K245" i="138"/>
  <c r="J245" i="138"/>
  <c r="L244" i="138"/>
  <c r="K244" i="138"/>
  <c r="J244" i="138" s="1"/>
  <c r="L243" i="138"/>
  <c r="K243" i="138"/>
  <c r="J243" i="138" s="1"/>
  <c r="L242" i="138"/>
  <c r="K242" i="138"/>
  <c r="J242" i="138"/>
  <c r="L241" i="138"/>
  <c r="J241" i="138"/>
  <c r="K241" i="138"/>
  <c r="L240" i="138"/>
  <c r="K240" i="138"/>
  <c r="J240" i="138"/>
  <c r="L239" i="138"/>
  <c r="K239" i="138"/>
  <c r="J239" i="138" s="1"/>
  <c r="L238" i="138"/>
  <c r="K238" i="138"/>
  <c r="J238" i="138"/>
  <c r="L237" i="138"/>
  <c r="J237" i="138"/>
  <c r="K237" i="138"/>
  <c r="L236" i="138"/>
  <c r="K236" i="138"/>
  <c r="J236" i="138"/>
  <c r="L235" i="138"/>
  <c r="K235" i="138"/>
  <c r="J235" i="138"/>
  <c r="L234" i="138"/>
  <c r="K234" i="138"/>
  <c r="J234" i="138"/>
  <c r="L233" i="138"/>
  <c r="J233" i="138" s="1"/>
  <c r="K233" i="138"/>
  <c r="L232" i="138"/>
  <c r="K232" i="138"/>
  <c r="J232" i="138"/>
  <c r="L231" i="138"/>
  <c r="K231" i="138"/>
  <c r="J231" i="138"/>
  <c r="L230" i="138"/>
  <c r="J230" i="138" s="1"/>
  <c r="K230" i="138"/>
  <c r="L229" i="138"/>
  <c r="K229" i="138"/>
  <c r="J229" i="138"/>
  <c r="L228" i="138"/>
  <c r="K228" i="138"/>
  <c r="J228" i="138" s="1"/>
  <c r="L227" i="138"/>
  <c r="K227" i="138"/>
  <c r="J227" i="138" s="1"/>
  <c r="L226" i="138"/>
  <c r="K226" i="138"/>
  <c r="J226" i="138"/>
  <c r="L225" i="138"/>
  <c r="J225" i="138"/>
  <c r="K225" i="138"/>
  <c r="L224" i="138"/>
  <c r="K224" i="138"/>
  <c r="J224" i="138"/>
  <c r="L223" i="138"/>
  <c r="K223" i="138"/>
  <c r="J223" i="138" s="1"/>
  <c r="L222" i="138"/>
  <c r="K222" i="138"/>
  <c r="J222" i="138"/>
  <c r="L221" i="138"/>
  <c r="J221" i="138"/>
  <c r="K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 s="1"/>
  <c r="L216" i="138"/>
  <c r="K216" i="138"/>
  <c r="L215" i="138"/>
  <c r="K215" i="138"/>
  <c r="J215" i="138"/>
  <c r="L214" i="138"/>
  <c r="K214" i="138"/>
  <c r="J214" i="138" s="1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 s="1"/>
  <c r="L209" i="138"/>
  <c r="K209" i="138"/>
  <c r="J209" i="138" s="1"/>
  <c r="L208" i="138"/>
  <c r="K208" i="138"/>
  <c r="J208" i="138"/>
  <c r="L207" i="138"/>
  <c r="K207" i="138"/>
  <c r="J207" i="138" s="1"/>
  <c r="L206" i="138"/>
  <c r="K206" i="138"/>
  <c r="J206" i="138" s="1"/>
  <c r="L205" i="138"/>
  <c r="K205" i="138"/>
  <c r="J205" i="138" s="1"/>
  <c r="L204" i="138"/>
  <c r="K204" i="138"/>
  <c r="J204" i="138"/>
  <c r="L203" i="138"/>
  <c r="J203" i="138" s="1"/>
  <c r="K203" i="138"/>
  <c r="L202" i="138"/>
  <c r="K202" i="138"/>
  <c r="J202" i="138"/>
  <c r="L201" i="138"/>
  <c r="K201" i="138"/>
  <c r="J201" i="138" s="1"/>
  <c r="L200" i="138"/>
  <c r="K200" i="138"/>
  <c r="J200" i="138" s="1"/>
  <c r="L199" i="138"/>
  <c r="K199" i="138"/>
  <c r="J199" i="138"/>
  <c r="L198" i="138"/>
  <c r="K198" i="138"/>
  <c r="J198" i="138" s="1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 s="1"/>
  <c r="L193" i="138"/>
  <c r="K193" i="138"/>
  <c r="J193" i="138" s="1"/>
  <c r="L192" i="138"/>
  <c r="K192" i="138"/>
  <c r="J192" i="138"/>
  <c r="L191" i="138"/>
  <c r="K191" i="138"/>
  <c r="J191" i="138" s="1"/>
  <c r="L190" i="138"/>
  <c r="J190" i="138" s="1"/>
  <c r="K190" i="138"/>
  <c r="L189" i="138"/>
  <c r="K189" i="138"/>
  <c r="J189" i="138" s="1"/>
  <c r="L188" i="138"/>
  <c r="K188" i="138"/>
  <c r="J188" i="138"/>
  <c r="L187" i="138"/>
  <c r="J187" i="138" s="1"/>
  <c r="K187" i="138"/>
  <c r="L186" i="138"/>
  <c r="K186" i="138"/>
  <c r="J186" i="138"/>
  <c r="L185" i="138"/>
  <c r="K185" i="138"/>
  <c r="J185" i="138" s="1"/>
  <c r="L184" i="138"/>
  <c r="K184" i="138"/>
  <c r="J184" i="138" s="1"/>
  <c r="L183" i="138"/>
  <c r="K183" i="138"/>
  <c r="J183" i="138"/>
  <c r="L182" i="138"/>
  <c r="K182" i="138"/>
  <c r="J182" i="138" s="1"/>
  <c r="L181" i="138"/>
  <c r="K181" i="138"/>
  <c r="J181" i="138"/>
  <c r="L180" i="138"/>
  <c r="K180" i="138"/>
  <c r="J180" i="138"/>
  <c r="L179" i="138"/>
  <c r="K179" i="138"/>
  <c r="J179" i="138" s="1"/>
  <c r="L178" i="138"/>
  <c r="K178" i="138"/>
  <c r="J178" i="138" s="1"/>
  <c r="L177" i="138"/>
  <c r="K177" i="138"/>
  <c r="J177" i="138" s="1"/>
  <c r="L176" i="138"/>
  <c r="K176" i="138"/>
  <c r="J176" i="138"/>
  <c r="L175" i="138"/>
  <c r="K175" i="138"/>
  <c r="J175" i="138" s="1"/>
  <c r="L174" i="138"/>
  <c r="K174" i="138"/>
  <c r="J174" i="138" s="1"/>
  <c r="L173" i="138"/>
  <c r="K173" i="138"/>
  <c r="J173" i="138" s="1"/>
  <c r="L172" i="138"/>
  <c r="K172" i="138"/>
  <c r="J172" i="138"/>
  <c r="L171" i="138"/>
  <c r="J171" i="138" s="1"/>
  <c r="K171" i="138"/>
  <c r="L170" i="138"/>
  <c r="K170" i="138"/>
  <c r="J170" i="138"/>
  <c r="L169" i="138"/>
  <c r="K169" i="138"/>
  <c r="J169" i="138" s="1"/>
  <c r="L168" i="138"/>
  <c r="K168" i="138"/>
  <c r="J168" i="138" s="1"/>
  <c r="L167" i="138"/>
  <c r="K167" i="138"/>
  <c r="J167" i="138"/>
  <c r="L166" i="138"/>
  <c r="K166" i="138"/>
  <c r="J166" i="138" s="1"/>
  <c r="L165" i="138"/>
  <c r="K165" i="138"/>
  <c r="J165" i="138"/>
  <c r="L164" i="138"/>
  <c r="K164" i="138"/>
  <c r="J164" i="138"/>
  <c r="L163" i="138"/>
  <c r="K163" i="138"/>
  <c r="L162" i="138"/>
  <c r="K162" i="138"/>
  <c r="J162" i="138"/>
  <c r="L161" i="138"/>
  <c r="K161" i="138"/>
  <c r="J161" i="138" s="1"/>
  <c r="L160" i="138"/>
  <c r="J160" i="138" s="1"/>
  <c r="K160" i="138"/>
  <c r="L159" i="138"/>
  <c r="K159" i="138"/>
  <c r="J159" i="138" s="1"/>
  <c r="L158" i="138"/>
  <c r="K158" i="138"/>
  <c r="J158" i="138" s="1"/>
  <c r="L157" i="138"/>
  <c r="J157" i="138"/>
  <c r="K157" i="138"/>
  <c r="L156" i="138"/>
  <c r="K156" i="138"/>
  <c r="J156" i="138"/>
  <c r="L155" i="138"/>
  <c r="K155" i="138"/>
  <c r="J155" i="138" s="1"/>
  <c r="L154" i="138"/>
  <c r="K154" i="138"/>
  <c r="J154" i="138"/>
  <c r="L153" i="138"/>
  <c r="K153" i="138"/>
  <c r="J153" i="138"/>
  <c r="L152" i="138"/>
  <c r="K152" i="138"/>
  <c r="L151" i="138"/>
  <c r="K151" i="138"/>
  <c r="J151" i="138"/>
  <c r="L150" i="138"/>
  <c r="K150" i="138"/>
  <c r="J150" i="138"/>
  <c r="L149" i="138"/>
  <c r="J149" i="138" s="1"/>
  <c r="K149" i="138"/>
  <c r="L148" i="138"/>
  <c r="K148" i="138"/>
  <c r="J148" i="138"/>
  <c r="L147" i="138"/>
  <c r="K147" i="138"/>
  <c r="J147" i="138" s="1"/>
  <c r="L146" i="138"/>
  <c r="K146" i="138"/>
  <c r="J146" i="138" s="1"/>
  <c r="L145" i="138"/>
  <c r="K145" i="138"/>
  <c r="J145" i="138" s="1"/>
  <c r="L144" i="138"/>
  <c r="K144" i="138"/>
  <c r="J144" i="138" s="1"/>
  <c r="L143" i="138"/>
  <c r="K143" i="138"/>
  <c r="J143" i="138" s="1"/>
  <c r="L142" i="138"/>
  <c r="K142" i="138"/>
  <c r="J142" i="138" s="1"/>
  <c r="L141" i="138"/>
  <c r="K141" i="138"/>
  <c r="J141" i="138" s="1"/>
  <c r="L140" i="138"/>
  <c r="K140" i="138"/>
  <c r="J140" i="138" s="1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 s="1"/>
  <c r="L135" i="138"/>
  <c r="K135" i="138"/>
  <c r="J135" i="138"/>
  <c r="L134" i="138"/>
  <c r="K134" i="138"/>
  <c r="J134" i="138"/>
  <c r="L133" i="138"/>
  <c r="J133" i="138" s="1"/>
  <c r="K133" i="138"/>
  <c r="L132" i="138"/>
  <c r="K132" i="138"/>
  <c r="J132" i="138"/>
  <c r="L131" i="138"/>
  <c r="J131" i="138"/>
  <c r="K131" i="138"/>
  <c r="L130" i="138"/>
  <c r="K130" i="138"/>
  <c r="J130" i="138" s="1"/>
  <c r="L129" i="138"/>
  <c r="K129" i="138"/>
  <c r="J129" i="138" s="1"/>
  <c r="L128" i="138"/>
  <c r="K128" i="138"/>
  <c r="J128" i="138" s="1"/>
  <c r="L127" i="138"/>
  <c r="K127" i="138"/>
  <c r="J127" i="138" s="1"/>
  <c r="L126" i="138"/>
  <c r="K126" i="138"/>
  <c r="J126" i="138"/>
  <c r="L125" i="138"/>
  <c r="K125" i="138"/>
  <c r="J125" i="138" s="1"/>
  <c r="L124" i="138"/>
  <c r="K124" i="138"/>
  <c r="J124" i="138" s="1"/>
  <c r="L123" i="138"/>
  <c r="K123" i="138"/>
  <c r="J123" i="138"/>
  <c r="L122" i="138"/>
  <c r="K122" i="138"/>
  <c r="J122" i="138"/>
  <c r="L121" i="138"/>
  <c r="K121" i="138"/>
  <c r="J121" i="138"/>
  <c r="L120" i="138"/>
  <c r="J120" i="138" s="1"/>
  <c r="K120" i="138"/>
  <c r="L119" i="138"/>
  <c r="K119" i="138"/>
  <c r="J119" i="138" s="1"/>
  <c r="L118" i="138"/>
  <c r="K118" i="138"/>
  <c r="J118" i="138"/>
  <c r="L117" i="138"/>
  <c r="K117" i="138"/>
  <c r="J117" i="138" s="1"/>
  <c r="L116" i="138"/>
  <c r="K116" i="138"/>
  <c r="J116" i="138"/>
  <c r="L115" i="138"/>
  <c r="K115" i="138"/>
  <c r="J115" i="138"/>
  <c r="L114" i="138"/>
  <c r="K114" i="138"/>
  <c r="J114" i="138"/>
  <c r="L113" i="138"/>
  <c r="J113" i="138"/>
  <c r="K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 s="1"/>
  <c r="L108" i="138"/>
  <c r="K108" i="138"/>
  <c r="J108" i="138"/>
  <c r="L107" i="138"/>
  <c r="K107" i="138"/>
  <c r="J107" i="138"/>
  <c r="L106" i="138"/>
  <c r="J106" i="138" s="1"/>
  <c r="K106" i="138"/>
  <c r="L105" i="138"/>
  <c r="K105" i="138"/>
  <c r="J105" i="138"/>
  <c r="L104" i="138"/>
  <c r="K104" i="138"/>
  <c r="J104" i="138" s="1"/>
  <c r="L103" i="138"/>
  <c r="K103" i="138"/>
  <c r="J103" i="138"/>
  <c r="L102" i="138"/>
  <c r="K102" i="138"/>
  <c r="J102" i="138" s="1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 s="1"/>
  <c r="L97" i="138"/>
  <c r="K97" i="138"/>
  <c r="J97" i="138" s="1"/>
  <c r="L96" i="138"/>
  <c r="K96" i="138"/>
  <c r="J96" i="138"/>
  <c r="L95" i="138"/>
  <c r="J95" i="138" s="1"/>
  <c r="K95" i="138"/>
  <c r="L94" i="138"/>
  <c r="K94" i="138"/>
  <c r="J94" i="138"/>
  <c r="L93" i="138"/>
  <c r="J93" i="138"/>
  <c r="K93" i="138"/>
  <c r="L92" i="138"/>
  <c r="K92" i="138"/>
  <c r="J92" i="138" s="1"/>
  <c r="L91" i="138"/>
  <c r="J91" i="138" s="1"/>
  <c r="K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 s="1"/>
  <c r="L86" i="138"/>
  <c r="K86" i="138"/>
  <c r="J86" i="138"/>
  <c r="L85" i="138"/>
  <c r="K85" i="138"/>
  <c r="J85" i="138"/>
  <c r="L84" i="138"/>
  <c r="J84" i="138" s="1"/>
  <c r="K84" i="138"/>
  <c r="L83" i="138"/>
  <c r="K83" i="138"/>
  <c r="J83" i="138"/>
  <c r="L82" i="138"/>
  <c r="K82" i="138"/>
  <c r="J82" i="138" s="1"/>
  <c r="L81" i="138"/>
  <c r="J81" i="138"/>
  <c r="K81" i="138"/>
  <c r="L80" i="138"/>
  <c r="K80" i="138"/>
  <c r="J80" i="138"/>
  <c r="L79" i="138"/>
  <c r="J79" i="138"/>
  <c r="K79" i="138"/>
  <c r="L78" i="138"/>
  <c r="K78" i="138"/>
  <c r="J78" i="138"/>
  <c r="L77" i="138"/>
  <c r="K77" i="138"/>
  <c r="J77" i="138" s="1"/>
  <c r="L76" i="138"/>
  <c r="K76" i="138"/>
  <c r="J76" i="138"/>
  <c r="L75" i="138"/>
  <c r="K75" i="138"/>
  <c r="J75" i="138" s="1"/>
  <c r="L74" i="138"/>
  <c r="K74" i="138"/>
  <c r="J74" i="138"/>
  <c r="L73" i="138"/>
  <c r="K73" i="138"/>
  <c r="J73" i="138"/>
  <c r="L72" i="138"/>
  <c r="K72" i="138"/>
  <c r="J72" i="138"/>
  <c r="L71" i="138"/>
  <c r="K71" i="138"/>
  <c r="J71" i="138" s="1"/>
  <c r="L70" i="138"/>
  <c r="K70" i="138"/>
  <c r="J70" i="138"/>
  <c r="L69" i="138"/>
  <c r="K69" i="138"/>
  <c r="J69" i="138"/>
  <c r="L68" i="138"/>
  <c r="J68" i="138" s="1"/>
  <c r="K68" i="138"/>
  <c r="L67" i="138"/>
  <c r="K67" i="138"/>
  <c r="L66" i="138"/>
  <c r="K66" i="138"/>
  <c r="J66" i="138"/>
  <c r="L65" i="138"/>
  <c r="K65" i="138"/>
  <c r="J65" i="138"/>
  <c r="L64" i="138"/>
  <c r="K64" i="138"/>
  <c r="J64" i="138" s="1"/>
  <c r="L63" i="138"/>
  <c r="K63" i="138"/>
  <c r="J63" i="138"/>
  <c r="L62" i="138"/>
  <c r="K62" i="138"/>
  <c r="J62" i="138"/>
  <c r="L61" i="138"/>
  <c r="K61" i="138"/>
  <c r="J61" i="138" s="1"/>
  <c r="L60" i="138"/>
  <c r="K60" i="138"/>
  <c r="J60" i="138" s="1"/>
  <c r="L59" i="138"/>
  <c r="K59" i="138"/>
  <c r="L58" i="138"/>
  <c r="K58" i="138"/>
  <c r="J58" i="138"/>
  <c r="L57" i="138"/>
  <c r="K57" i="138"/>
  <c r="J57" i="138" s="1"/>
  <c r="L56" i="138"/>
  <c r="K56" i="138"/>
  <c r="J56" i="138"/>
  <c r="L55" i="138"/>
  <c r="K55" i="138"/>
  <c r="J55" i="138"/>
  <c r="L54" i="138"/>
  <c r="K54" i="138"/>
  <c r="J54" i="138" s="1"/>
  <c r="L53" i="138"/>
  <c r="K53" i="138"/>
  <c r="J53" i="138"/>
  <c r="L52" i="138"/>
  <c r="K52" i="138"/>
  <c r="J52" i="138"/>
  <c r="L51" i="138"/>
  <c r="K51" i="138"/>
  <c r="J51" i="138" s="1"/>
  <c r="L50" i="138"/>
  <c r="K50" i="138"/>
  <c r="J50" i="138"/>
  <c r="L49" i="138"/>
  <c r="K49" i="138"/>
  <c r="J49" i="138" s="1"/>
  <c r="L48" i="138"/>
  <c r="K48" i="138"/>
  <c r="L47" i="138"/>
  <c r="K47" i="138"/>
  <c r="J47" i="138" s="1"/>
  <c r="L46" i="138"/>
  <c r="K46" i="138"/>
  <c r="J46" i="138"/>
  <c r="L45" i="138"/>
  <c r="K45" i="138"/>
  <c r="J45" i="138" s="1"/>
  <c r="L44" i="138"/>
  <c r="K44" i="138"/>
  <c r="J44" i="138" s="1"/>
  <c r="L43" i="138"/>
  <c r="K43" i="138"/>
  <c r="J43" i="138" s="1"/>
  <c r="L42" i="138"/>
  <c r="K42" i="138"/>
  <c r="L41" i="138"/>
  <c r="K41" i="138"/>
  <c r="J41" i="138" s="1"/>
  <c r="L40" i="138"/>
  <c r="J40" i="138" s="1"/>
  <c r="K40" i="138"/>
  <c r="L39" i="138"/>
  <c r="K39" i="138"/>
  <c r="J39" i="138" s="1"/>
  <c r="L38" i="138"/>
  <c r="J38" i="138" s="1"/>
  <c r="K38" i="138"/>
  <c r="L37" i="138"/>
  <c r="K37" i="138"/>
  <c r="J37" i="138" s="1"/>
  <c r="L36" i="138"/>
  <c r="K36" i="138"/>
  <c r="J36" i="138" s="1"/>
  <c r="L35" i="138"/>
  <c r="K35" i="138"/>
  <c r="L34" i="138"/>
  <c r="K34" i="138"/>
  <c r="J34" i="138" s="1"/>
  <c r="L33" i="138"/>
  <c r="K33" i="138"/>
  <c r="J33" i="138" s="1"/>
  <c r="L32" i="138"/>
  <c r="K32" i="138"/>
  <c r="J32" i="138" s="1"/>
  <c r="L31" i="138"/>
  <c r="J31" i="138" s="1"/>
  <c r="K31" i="138"/>
  <c r="L30" i="138"/>
  <c r="K30" i="138"/>
  <c r="J30" i="138" s="1"/>
  <c r="L29" i="138"/>
  <c r="K29" i="138"/>
  <c r="J29" i="138" s="1"/>
  <c r="L28" i="138"/>
  <c r="L17" i="138" s="1"/>
  <c r="L19" i="138" s="1"/>
  <c r="J53" i="64" s="1"/>
  <c r="K28" i="138"/>
  <c r="L27" i="138"/>
  <c r="K27" i="138"/>
  <c r="J27" i="138" s="1"/>
  <c r="L26" i="138"/>
  <c r="K26" i="138"/>
  <c r="J26" i="138" s="1"/>
  <c r="L25" i="138"/>
  <c r="K25" i="138"/>
  <c r="J25" i="138" s="1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J246" i="139"/>
  <c r="K246" i="139"/>
  <c r="L245" i="139"/>
  <c r="K245" i="139"/>
  <c r="J245" i="139"/>
  <c r="L244" i="139"/>
  <c r="K244" i="139"/>
  <c r="J244" i="139"/>
  <c r="L243" i="139"/>
  <c r="K243" i="139"/>
  <c r="J243" i="139"/>
  <c r="L242" i="139"/>
  <c r="J242" i="139"/>
  <c r="K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L236" i="139"/>
  <c r="K236" i="139"/>
  <c r="J236" i="139"/>
  <c r="L235" i="139"/>
  <c r="K235" i="139"/>
  <c r="J235" i="139"/>
  <c r="L234" i="139"/>
  <c r="J234" i="139"/>
  <c r="K234" i="139"/>
  <c r="L233" i="139"/>
  <c r="K233" i="139"/>
  <c r="J233" i="139"/>
  <c r="L232" i="139"/>
  <c r="K232" i="139"/>
  <c r="J232" i="139"/>
  <c r="L231" i="139"/>
  <c r="K231" i="139"/>
  <c r="J231" i="139"/>
  <c r="L230" i="139"/>
  <c r="J230" i="139"/>
  <c r="K230" i="139"/>
  <c r="L229" i="139"/>
  <c r="K229" i="139"/>
  <c r="L228" i="139"/>
  <c r="J228" i="139"/>
  <c r="K228" i="139"/>
  <c r="L227" i="139"/>
  <c r="K227" i="139"/>
  <c r="J227" i="139"/>
  <c r="L226" i="139"/>
  <c r="J226" i="139"/>
  <c r="K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J216" i="139"/>
  <c r="K216" i="139"/>
  <c r="L215" i="139"/>
  <c r="K215" i="139"/>
  <c r="J215" i="139"/>
  <c r="L214" i="139"/>
  <c r="J214" i="139"/>
  <c r="K214" i="139"/>
  <c r="L213" i="139"/>
  <c r="K213" i="139"/>
  <c r="J213" i="139"/>
  <c r="L212" i="139"/>
  <c r="J212" i="139"/>
  <c r="K212" i="139"/>
  <c r="L211" i="139"/>
  <c r="K211" i="139"/>
  <c r="J211" i="139"/>
  <c r="L210" i="139"/>
  <c r="J210" i="139"/>
  <c r="K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J196" i="139"/>
  <c r="K196" i="139"/>
  <c r="L195" i="139"/>
  <c r="K195" i="139"/>
  <c r="J195" i="139"/>
  <c r="L194" i="139"/>
  <c r="J194" i="139"/>
  <c r="K194" i="139"/>
  <c r="L193" i="139"/>
  <c r="K193" i="139"/>
  <c r="J193" i="139"/>
  <c r="L192" i="139"/>
  <c r="K192" i="139"/>
  <c r="J192" i="139"/>
  <c r="L191" i="139"/>
  <c r="K191" i="139"/>
  <c r="J191" i="139"/>
  <c r="L190" i="139"/>
  <c r="J190" i="139"/>
  <c r="K190" i="139"/>
  <c r="L189" i="139"/>
  <c r="K189" i="139"/>
  <c r="J189" i="139"/>
  <c r="L188" i="139"/>
  <c r="K188" i="139"/>
  <c r="J188" i="139"/>
  <c r="L187" i="139"/>
  <c r="K187" i="139"/>
  <c r="J187" i="139"/>
  <c r="L186" i="139"/>
  <c r="J186" i="139"/>
  <c r="K186" i="139"/>
  <c r="L185" i="139"/>
  <c r="K185" i="139"/>
  <c r="J185" i="139"/>
  <c r="L184" i="139"/>
  <c r="K184" i="139"/>
  <c r="J184" i="139"/>
  <c r="L183" i="139"/>
  <c r="K183" i="139"/>
  <c r="J183" i="139"/>
  <c r="L182" i="139"/>
  <c r="J182" i="139"/>
  <c r="K182" i="139"/>
  <c r="L181" i="139"/>
  <c r="K181" i="139"/>
  <c r="J181" i="139"/>
  <c r="L180" i="139"/>
  <c r="K180" i="139"/>
  <c r="J180" i="139"/>
  <c r="L179" i="139"/>
  <c r="J179" i="139"/>
  <c r="K179" i="139"/>
  <c r="L178" i="139"/>
  <c r="J178" i="139"/>
  <c r="K178" i="139"/>
  <c r="L177" i="139"/>
  <c r="K177" i="139"/>
  <c r="J177" i="139"/>
  <c r="L176" i="139"/>
  <c r="K176" i="139"/>
  <c r="L175" i="139"/>
  <c r="K175" i="139"/>
  <c r="J175" i="139"/>
  <c r="L174" i="139"/>
  <c r="K174" i="139"/>
  <c r="J174" i="139"/>
  <c r="L173" i="139"/>
  <c r="K173" i="139"/>
  <c r="L172" i="139"/>
  <c r="K172" i="139"/>
  <c r="J172" i="139"/>
  <c r="L171" i="139"/>
  <c r="K171" i="139"/>
  <c r="J171" i="139"/>
  <c r="L170" i="139"/>
  <c r="K170" i="139"/>
  <c r="J170" i="139"/>
  <c r="L169" i="139"/>
  <c r="J169" i="139"/>
  <c r="K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J164" i="139"/>
  <c r="K164" i="139"/>
  <c r="L163" i="139"/>
  <c r="K163" i="139"/>
  <c r="J163" i="139"/>
  <c r="L162" i="139"/>
  <c r="J162" i="139"/>
  <c r="K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L152" i="139"/>
  <c r="J152" i="139"/>
  <c r="K152" i="139"/>
  <c r="L151" i="139"/>
  <c r="K151" i="139"/>
  <c r="J151" i="139"/>
  <c r="L150" i="139"/>
  <c r="J150" i="139"/>
  <c r="K150" i="139"/>
  <c r="L149" i="139"/>
  <c r="K149" i="139"/>
  <c r="J149" i="139"/>
  <c r="L148" i="139"/>
  <c r="K148" i="139"/>
  <c r="J148" i="139"/>
  <c r="L147" i="139"/>
  <c r="J147" i="139"/>
  <c r="K147" i="139"/>
  <c r="L146" i="139"/>
  <c r="J146" i="139"/>
  <c r="K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J133" i="139"/>
  <c r="K133" i="139"/>
  <c r="L132" i="139"/>
  <c r="K132" i="139"/>
  <c r="J132" i="139"/>
  <c r="L131" i="139"/>
  <c r="K131" i="139"/>
  <c r="J131" i="139"/>
  <c r="L130" i="139"/>
  <c r="J130" i="139"/>
  <c r="K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J116" i="139"/>
  <c r="K116" i="139"/>
  <c r="L115" i="139"/>
  <c r="K115" i="139"/>
  <c r="J115" i="139"/>
  <c r="L114" i="139"/>
  <c r="J114" i="139"/>
  <c r="K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L108" i="139"/>
  <c r="K108" i="139"/>
  <c r="J108" i="139"/>
  <c r="L107" i="139"/>
  <c r="J107" i="139"/>
  <c r="K107" i="139"/>
  <c r="L106" i="139"/>
  <c r="K106" i="139"/>
  <c r="J106" i="139"/>
  <c r="L105" i="139"/>
  <c r="K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J99" i="139"/>
  <c r="K99" i="139"/>
  <c r="L98" i="139"/>
  <c r="K98" i="139"/>
  <c r="J98" i="139"/>
  <c r="L97" i="139"/>
  <c r="K97" i="139"/>
  <c r="J97" i="139"/>
  <c r="L96" i="139"/>
  <c r="J96" i="139"/>
  <c r="K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J88" i="139"/>
  <c r="K88" i="139"/>
  <c r="L87" i="139"/>
  <c r="K87" i="139"/>
  <c r="J87" i="139"/>
  <c r="L86" i="139"/>
  <c r="K86" i="139"/>
  <c r="J86" i="139"/>
  <c r="L85" i="139"/>
  <c r="J85" i="139"/>
  <c r="K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J74" i="139"/>
  <c r="K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L60" i="139"/>
  <c r="K60" i="139"/>
  <c r="J60" i="139"/>
  <c r="L59" i="139"/>
  <c r="K59" i="139"/>
  <c r="J59" i="139"/>
  <c r="L58" i="139"/>
  <c r="K58" i="139"/>
  <c r="L57" i="139"/>
  <c r="J57" i="139"/>
  <c r="K57" i="139"/>
  <c r="L56" i="139"/>
  <c r="K56" i="139"/>
  <c r="J56" i="139"/>
  <c r="L55" i="139"/>
  <c r="K55" i="139"/>
  <c r="J55" i="139"/>
  <c r="L54" i="139"/>
  <c r="K54" i="139"/>
  <c r="J54" i="139"/>
  <c r="L53" i="139"/>
  <c r="K53" i="139"/>
  <c r="J53" i="139"/>
  <c r="L52" i="139"/>
  <c r="K52" i="139"/>
  <c r="J52" i="139"/>
  <c r="L51" i="139"/>
  <c r="K51" i="139"/>
  <c r="J51" i="139"/>
  <c r="L50" i="139"/>
  <c r="J50" i="139"/>
  <c r="K50" i="139"/>
  <c r="L49" i="139"/>
  <c r="K49" i="139"/>
  <c r="J49" i="139"/>
  <c r="L48" i="139"/>
  <c r="K48" i="139"/>
  <c r="J48" i="139"/>
  <c r="L47" i="139"/>
  <c r="J47" i="139"/>
  <c r="K47" i="139"/>
  <c r="L46" i="139"/>
  <c r="K46" i="139"/>
  <c r="J46" i="139"/>
  <c r="L45" i="139"/>
  <c r="K45" i="139"/>
  <c r="L44" i="139"/>
  <c r="K44" i="139"/>
  <c r="J44" i="139" s="1"/>
  <c r="L43" i="139"/>
  <c r="K43" i="139"/>
  <c r="J43" i="139"/>
  <c r="L42" i="139"/>
  <c r="K42" i="139"/>
  <c r="L41" i="139"/>
  <c r="K41" i="139"/>
  <c r="J41" i="139"/>
  <c r="L40" i="139"/>
  <c r="K40" i="139"/>
  <c r="J40" i="139"/>
  <c r="L39" i="139"/>
  <c r="K39" i="139"/>
  <c r="J39" i="139" s="1"/>
  <c r="L38" i="139"/>
  <c r="K38" i="139"/>
  <c r="J38" i="139" s="1"/>
  <c r="L37" i="139"/>
  <c r="K37" i="139"/>
  <c r="J37" i="139"/>
  <c r="L36" i="139"/>
  <c r="K36" i="139"/>
  <c r="J36" i="139" s="1"/>
  <c r="L35" i="139"/>
  <c r="K35" i="139"/>
  <c r="J35" i="139"/>
  <c r="L34" i="139"/>
  <c r="K34" i="139"/>
  <c r="J34" i="139" s="1"/>
  <c r="L33" i="139"/>
  <c r="K33" i="139"/>
  <c r="J33" i="139"/>
  <c r="L32" i="139"/>
  <c r="K32" i="139"/>
  <c r="J32" i="139"/>
  <c r="L31" i="139"/>
  <c r="K31" i="139"/>
  <c r="J31" i="139" s="1"/>
  <c r="L30" i="139"/>
  <c r="K30" i="139"/>
  <c r="J30" i="139"/>
  <c r="L29" i="139"/>
  <c r="K29" i="139"/>
  <c r="J29" i="139" s="1"/>
  <c r="L28" i="139"/>
  <c r="K28" i="139"/>
  <c r="J28" i="139" s="1"/>
  <c r="L27" i="139"/>
  <c r="K27" i="139"/>
  <c r="J27" i="139"/>
  <c r="L26" i="139"/>
  <c r="K26" i="139"/>
  <c r="J26" i="139" s="1"/>
  <c r="L25" i="139"/>
  <c r="K25" i="139"/>
  <c r="J25" i="139"/>
  <c r="L252" i="140"/>
  <c r="K252" i="140"/>
  <c r="J252" i="140"/>
  <c r="L251" i="140"/>
  <c r="J251" i="140"/>
  <c r="K251" i="140"/>
  <c r="L250" i="140"/>
  <c r="K250" i="140"/>
  <c r="J250" i="140"/>
  <c r="L249" i="140"/>
  <c r="K249" i="140"/>
  <c r="J249" i="140"/>
  <c r="L248" i="140"/>
  <c r="J248" i="140"/>
  <c r="K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L237" i="140"/>
  <c r="K237" i="140"/>
  <c r="J237" i="140"/>
  <c r="L236" i="140"/>
  <c r="K236" i="140"/>
  <c r="J236" i="140"/>
  <c r="L235" i="140"/>
  <c r="J235" i="140"/>
  <c r="K235" i="140"/>
  <c r="L234" i="140"/>
  <c r="K234" i="140"/>
  <c r="J234" i="140"/>
  <c r="L233" i="140"/>
  <c r="K233" i="140"/>
  <c r="J233" i="140"/>
  <c r="L232" i="140"/>
  <c r="J232" i="140"/>
  <c r="K232" i="140"/>
  <c r="L231" i="140"/>
  <c r="K231" i="140"/>
  <c r="J231" i="140"/>
  <c r="L230" i="140"/>
  <c r="K230" i="140"/>
  <c r="L229" i="140"/>
  <c r="K229" i="140"/>
  <c r="J229" i="140"/>
  <c r="L228" i="140"/>
  <c r="K228" i="140"/>
  <c r="J228" i="140"/>
  <c r="L227" i="140"/>
  <c r="K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J219" i="140"/>
  <c r="K219" i="140"/>
  <c r="L218" i="140"/>
  <c r="K218" i="140"/>
  <c r="J218" i="140"/>
  <c r="L217" i="140"/>
  <c r="K217" i="140"/>
  <c r="J217" i="140"/>
  <c r="L216" i="140"/>
  <c r="J216" i="140"/>
  <c r="K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L205" i="140"/>
  <c r="K205" i="140"/>
  <c r="J205" i="140"/>
  <c r="L204" i="140"/>
  <c r="K204" i="140"/>
  <c r="J204" i="140"/>
  <c r="L203" i="140"/>
  <c r="J203" i="140"/>
  <c r="K203" i="140"/>
  <c r="L202" i="140"/>
  <c r="K202" i="140"/>
  <c r="J202" i="140"/>
  <c r="L201" i="140"/>
  <c r="K201" i="140"/>
  <c r="J201" i="140"/>
  <c r="L200" i="140"/>
  <c r="J200" i="140"/>
  <c r="K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J187" i="140"/>
  <c r="K187" i="140"/>
  <c r="L186" i="140"/>
  <c r="K186" i="140"/>
  <c r="J186" i="140"/>
  <c r="L185" i="140"/>
  <c r="K185" i="140"/>
  <c r="J185" i="140"/>
  <c r="L184" i="140"/>
  <c r="J184" i="140"/>
  <c r="K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L173" i="140"/>
  <c r="K173" i="140"/>
  <c r="J173" i="140"/>
  <c r="L172" i="140"/>
  <c r="K172" i="140"/>
  <c r="J172" i="140"/>
  <c r="L171" i="140"/>
  <c r="J171" i="140"/>
  <c r="K171" i="140"/>
  <c r="L170" i="140"/>
  <c r="K170" i="140"/>
  <c r="J170" i="140"/>
  <c r="L169" i="140"/>
  <c r="K169" i="140"/>
  <c r="J169" i="140"/>
  <c r="L168" i="140"/>
  <c r="J168" i="140"/>
  <c r="K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L157" i="140"/>
  <c r="K157" i="140"/>
  <c r="J157" i="140"/>
  <c r="L156" i="140"/>
  <c r="K156" i="140"/>
  <c r="J156" i="140"/>
  <c r="L155" i="140"/>
  <c r="J155" i="140"/>
  <c r="K155" i="140"/>
  <c r="L154" i="140"/>
  <c r="K154" i="140"/>
  <c r="J154" i="140"/>
  <c r="L153" i="140"/>
  <c r="K153" i="140"/>
  <c r="J153" i="140"/>
  <c r="L152" i="140"/>
  <c r="J152" i="140"/>
  <c r="K152" i="140"/>
  <c r="L151" i="140"/>
  <c r="K151" i="140"/>
  <c r="J151" i="140"/>
  <c r="L150" i="140"/>
  <c r="K150" i="140"/>
  <c r="L149" i="140"/>
  <c r="K149" i="140"/>
  <c r="J149" i="140"/>
  <c r="L148" i="140"/>
  <c r="K148" i="140"/>
  <c r="J148" i="140"/>
  <c r="L147" i="140"/>
  <c r="K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L141" i="140"/>
  <c r="K141" i="140"/>
  <c r="J141" i="140"/>
  <c r="L140" i="140"/>
  <c r="K140" i="140"/>
  <c r="J140" i="140"/>
  <c r="L139" i="140"/>
  <c r="J139" i="140"/>
  <c r="K139" i="140"/>
  <c r="L138" i="140"/>
  <c r="K138" i="140"/>
  <c r="J138" i="140"/>
  <c r="L137" i="140"/>
  <c r="K137" i="140"/>
  <c r="J137" i="140"/>
  <c r="L136" i="140"/>
  <c r="J136" i="140"/>
  <c r="K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J123" i="140"/>
  <c r="K123" i="140"/>
  <c r="L122" i="140"/>
  <c r="K122" i="140"/>
  <c r="J122" i="140"/>
  <c r="L121" i="140"/>
  <c r="K121" i="140"/>
  <c r="J121" i="140"/>
  <c r="L120" i="140"/>
  <c r="J120" i="140"/>
  <c r="K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J107" i="140"/>
  <c r="K107" i="140"/>
  <c r="L106" i="140"/>
  <c r="K106" i="140"/>
  <c r="J106" i="140"/>
  <c r="L105" i="140"/>
  <c r="K105" i="140"/>
  <c r="J105" i="140"/>
  <c r="L104" i="140"/>
  <c r="J104" i="140"/>
  <c r="K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L98" i="140"/>
  <c r="K98" i="140"/>
  <c r="J98" i="140"/>
  <c r="L97" i="140"/>
  <c r="K97" i="140"/>
  <c r="J97" i="140"/>
  <c r="L96" i="140"/>
  <c r="K96" i="140"/>
  <c r="J96" i="140"/>
  <c r="L95" i="140"/>
  <c r="J95" i="140"/>
  <c r="K95" i="140"/>
  <c r="L94" i="140"/>
  <c r="K94" i="140"/>
  <c r="L93" i="140"/>
  <c r="K93" i="140"/>
  <c r="J93" i="140"/>
  <c r="L92" i="140"/>
  <c r="K92" i="140"/>
  <c r="J92" i="140"/>
  <c r="L91" i="140"/>
  <c r="J91" i="140"/>
  <c r="K91" i="140"/>
  <c r="L90" i="140"/>
  <c r="K90" i="140"/>
  <c r="J90" i="140"/>
  <c r="L89" i="140"/>
  <c r="K89" i="140"/>
  <c r="J89" i="140"/>
  <c r="L88" i="140"/>
  <c r="J88" i="140"/>
  <c r="K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J75" i="140"/>
  <c r="K75" i="140"/>
  <c r="L74" i="140"/>
  <c r="K74" i="140"/>
  <c r="J74" i="140"/>
  <c r="L73" i="140"/>
  <c r="K73" i="140"/>
  <c r="J73" i="140"/>
  <c r="L72" i="140"/>
  <c r="J72" i="140"/>
  <c r="K72" i="140"/>
  <c r="L71" i="140"/>
  <c r="K71" i="140"/>
  <c r="J71" i="140"/>
  <c r="L70" i="140"/>
  <c r="K70" i="140"/>
  <c r="L69" i="140"/>
  <c r="K69" i="140"/>
  <c r="J69" i="140"/>
  <c r="L68" i="140"/>
  <c r="K68" i="140"/>
  <c r="J68" i="140"/>
  <c r="L67" i="140"/>
  <c r="K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J59" i="140"/>
  <c r="K59" i="140"/>
  <c r="L58" i="140"/>
  <c r="K58" i="140"/>
  <c r="J58" i="140"/>
  <c r="L57" i="140"/>
  <c r="K57" i="140"/>
  <c r="J57" i="140"/>
  <c r="L56" i="140"/>
  <c r="J56" i="140"/>
  <c r="K56" i="140"/>
  <c r="L55" i="140"/>
  <c r="K55" i="140"/>
  <c r="J55" i="140"/>
  <c r="L54" i="140"/>
  <c r="K54" i="140"/>
  <c r="J54" i="140"/>
  <c r="L53" i="140"/>
  <c r="K53" i="140"/>
  <c r="J53" i="140"/>
  <c r="L52" i="140"/>
  <c r="K52" i="140"/>
  <c r="L51" i="140"/>
  <c r="K51" i="140"/>
  <c r="J51" i="140"/>
  <c r="L50" i="140"/>
  <c r="K50" i="140"/>
  <c r="J50" i="140"/>
  <c r="L49" i="140"/>
  <c r="K49" i="140"/>
  <c r="J49" i="140"/>
  <c r="L48" i="140"/>
  <c r="K48" i="140"/>
  <c r="J48" i="140"/>
  <c r="L47" i="140"/>
  <c r="K47" i="140"/>
  <c r="J47" i="140"/>
  <c r="L46" i="140"/>
  <c r="K46" i="140"/>
  <c r="J46" i="140" s="1"/>
  <c r="L45" i="140"/>
  <c r="K45" i="140"/>
  <c r="J45" i="140" s="1"/>
  <c r="L44" i="140"/>
  <c r="K44" i="140"/>
  <c r="J44" i="140" s="1"/>
  <c r="L43" i="140"/>
  <c r="K43" i="140"/>
  <c r="J43" i="140" s="1"/>
  <c r="L42" i="140"/>
  <c r="K42" i="140"/>
  <c r="J42" i="140"/>
  <c r="L41" i="140"/>
  <c r="K41" i="140"/>
  <c r="J41" i="140"/>
  <c r="L40" i="140"/>
  <c r="K40" i="140"/>
  <c r="J40" i="140" s="1"/>
  <c r="L39" i="140"/>
  <c r="K39" i="140"/>
  <c r="J39" i="140" s="1"/>
  <c r="L38" i="140"/>
  <c r="K38" i="140"/>
  <c r="J38" i="140" s="1"/>
  <c r="L37" i="140"/>
  <c r="K37" i="140"/>
  <c r="J37" i="140"/>
  <c r="L36" i="140"/>
  <c r="K36" i="140"/>
  <c r="J36" i="140"/>
  <c r="L35" i="140"/>
  <c r="K35" i="140"/>
  <c r="J35" i="140" s="1"/>
  <c r="L34" i="140"/>
  <c r="K34" i="140"/>
  <c r="J34" i="140"/>
  <c r="L33" i="140"/>
  <c r="K33" i="140"/>
  <c r="J33" i="140"/>
  <c r="L32" i="140"/>
  <c r="K32" i="140"/>
  <c r="J32" i="140"/>
  <c r="L31" i="140"/>
  <c r="K31" i="140"/>
  <c r="J31" i="140" s="1"/>
  <c r="L30" i="140"/>
  <c r="K30" i="140"/>
  <c r="J30" i="140"/>
  <c r="L29" i="140"/>
  <c r="K29" i="140"/>
  <c r="J29" i="140" s="1"/>
  <c r="L28" i="140"/>
  <c r="K28" i="140"/>
  <c r="J28" i="140" s="1"/>
  <c r="L27" i="140"/>
  <c r="K27" i="140"/>
  <c r="J27" i="140" s="1"/>
  <c r="L26" i="140"/>
  <c r="K26" i="140"/>
  <c r="J26" i="140" s="1"/>
  <c r="L25" i="140"/>
  <c r="K25" i="140"/>
  <c r="J25" i="140" s="1"/>
  <c r="L252" i="141"/>
  <c r="J252" i="141"/>
  <c r="K252" i="141"/>
  <c r="L251" i="141"/>
  <c r="K251" i="141"/>
  <c r="J251" i="141"/>
  <c r="L250" i="141"/>
  <c r="K250" i="141"/>
  <c r="L249" i="141"/>
  <c r="K249" i="141"/>
  <c r="J249" i="141"/>
  <c r="L248" i="141"/>
  <c r="J248" i="141"/>
  <c r="K248" i="141"/>
  <c r="L247" i="141"/>
  <c r="K247" i="141"/>
  <c r="L246" i="141"/>
  <c r="K246" i="141"/>
  <c r="J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L241" i="141"/>
  <c r="K241" i="141"/>
  <c r="J241" i="141"/>
  <c r="L240" i="141"/>
  <c r="K240" i="141"/>
  <c r="J240" i="141"/>
  <c r="L239" i="141"/>
  <c r="J239" i="141"/>
  <c r="K239" i="141"/>
  <c r="L238" i="141"/>
  <c r="K238" i="141"/>
  <c r="J238" i="141"/>
  <c r="L237" i="141"/>
  <c r="K237" i="141"/>
  <c r="J237" i="141"/>
  <c r="L236" i="141"/>
  <c r="J236" i="141"/>
  <c r="K236" i="141"/>
  <c r="L235" i="141"/>
  <c r="K235" i="141"/>
  <c r="J235" i="14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K230" i="141"/>
  <c r="J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/>
  <c r="L224" i="141"/>
  <c r="K224" i="141"/>
  <c r="J224" i="141"/>
  <c r="L223" i="141"/>
  <c r="J223" i="141"/>
  <c r="K223" i="141"/>
  <c r="L222" i="141"/>
  <c r="K222" i="141"/>
  <c r="J222" i="141"/>
  <c r="L221" i="141"/>
  <c r="K221" i="141"/>
  <c r="J221" i="141"/>
  <c r="L220" i="141"/>
  <c r="J220" i="141"/>
  <c r="K220" i="141"/>
  <c r="L219" i="141"/>
  <c r="K219" i="141"/>
  <c r="J219" i="14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/>
  <c r="L213" i="141"/>
  <c r="K213" i="141"/>
  <c r="J213" i="141"/>
  <c r="L212" i="141"/>
  <c r="K212" i="141"/>
  <c r="J212" i="141"/>
  <c r="L211" i="141"/>
  <c r="K211" i="141"/>
  <c r="J211" i="141"/>
  <c r="L210" i="141"/>
  <c r="K210" i="141"/>
  <c r="L209" i="141"/>
  <c r="K209" i="141"/>
  <c r="J209" i="141"/>
  <c r="L208" i="141"/>
  <c r="K208" i="141"/>
  <c r="J208" i="141"/>
  <c r="L207" i="141"/>
  <c r="J207" i="141"/>
  <c r="K207" i="141"/>
  <c r="L206" i="141"/>
  <c r="K206" i="141"/>
  <c r="J206" i="141"/>
  <c r="L205" i="141"/>
  <c r="K205" i="141"/>
  <c r="J205" i="141"/>
  <c r="L204" i="141"/>
  <c r="J204" i="141"/>
  <c r="K204" i="141"/>
  <c r="L203" i="141"/>
  <c r="K203" i="141"/>
  <c r="J203" i="141"/>
  <c r="L202" i="141"/>
  <c r="K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/>
  <c r="L197" i="141"/>
  <c r="K197" i="141"/>
  <c r="J197" i="141"/>
  <c r="L196" i="141"/>
  <c r="K196" i="141"/>
  <c r="J196" i="141"/>
  <c r="L195" i="141"/>
  <c r="K195" i="141"/>
  <c r="J195" i="141"/>
  <c r="L194" i="141"/>
  <c r="K194" i="141"/>
  <c r="L193" i="141"/>
  <c r="K193" i="141"/>
  <c r="J193" i="141"/>
  <c r="L192" i="141"/>
  <c r="K192" i="141"/>
  <c r="J192" i="141"/>
  <c r="L191" i="141"/>
  <c r="J191" i="141"/>
  <c r="K191" i="141"/>
  <c r="L190" i="141"/>
  <c r="K190" i="141"/>
  <c r="J190" i="141"/>
  <c r="L189" i="141"/>
  <c r="K189" i="141"/>
  <c r="J189" i="141"/>
  <c r="L188" i="141"/>
  <c r="J188" i="141"/>
  <c r="K188" i="141"/>
  <c r="L187" i="141"/>
  <c r="K187" i="141"/>
  <c r="J187" i="141"/>
  <c r="L186" i="141"/>
  <c r="K186" i="141"/>
  <c r="L185" i="141"/>
  <c r="K185" i="141"/>
  <c r="J185" i="141"/>
  <c r="L184" i="141"/>
  <c r="K184" i="141"/>
  <c r="J184" i="141"/>
  <c r="L183" i="141"/>
  <c r="K183" i="141"/>
  <c r="J183" i="141"/>
  <c r="L182" i="141"/>
  <c r="K182" i="141"/>
  <c r="J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/>
  <c r="L176" i="141"/>
  <c r="K176" i="141"/>
  <c r="J176" i="141"/>
  <c r="L175" i="141"/>
  <c r="J175" i="141"/>
  <c r="K175" i="141"/>
  <c r="L174" i="141"/>
  <c r="K174" i="141"/>
  <c r="J174" i="141"/>
  <c r="L173" i="141"/>
  <c r="J173" i="141"/>
  <c r="K173" i="141"/>
  <c r="L172" i="141"/>
  <c r="J172" i="141"/>
  <c r="K172" i="141"/>
  <c r="L171" i="141"/>
  <c r="K171" i="141"/>
  <c r="J171" i="141"/>
  <c r="L170" i="141"/>
  <c r="K170" i="141"/>
  <c r="L169" i="141"/>
  <c r="K169" i="141"/>
  <c r="J169" i="141"/>
  <c r="L168" i="141"/>
  <c r="K168" i="141"/>
  <c r="J168" i="141"/>
  <c r="L167" i="141"/>
  <c r="K167" i="141"/>
  <c r="L166" i="141"/>
  <c r="K166" i="141"/>
  <c r="J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/>
  <c r="L160" i="141"/>
  <c r="K160" i="141"/>
  <c r="J160" i="141"/>
  <c r="L159" i="141"/>
  <c r="J159" i="141"/>
  <c r="K159" i="141"/>
  <c r="L158" i="141"/>
  <c r="K158" i="141"/>
  <c r="J158" i="141"/>
  <c r="L157" i="141"/>
  <c r="K157" i="141"/>
  <c r="J157" i="141"/>
  <c r="L156" i="141"/>
  <c r="J156" i="141"/>
  <c r="K156" i="141"/>
  <c r="L155" i="141"/>
  <c r="K155" i="141"/>
  <c r="J155" i="14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K150" i="141"/>
  <c r="J150" i="141"/>
  <c r="L149" i="141"/>
  <c r="K149" i="141"/>
  <c r="J149" i="141"/>
  <c r="L148" i="141"/>
  <c r="K148" i="141"/>
  <c r="J148" i="141"/>
  <c r="L147" i="141"/>
  <c r="J147" i="141"/>
  <c r="K147" i="141"/>
  <c r="L146" i="141"/>
  <c r="K146" i="141"/>
  <c r="L145" i="141"/>
  <c r="K145" i="141"/>
  <c r="J145" i="141"/>
  <c r="L144" i="141"/>
  <c r="K144" i="141"/>
  <c r="J144" i="141"/>
  <c r="L143" i="141"/>
  <c r="J143" i="141"/>
  <c r="K143" i="141"/>
  <c r="L142" i="141"/>
  <c r="K142" i="141"/>
  <c r="J142" i="141"/>
  <c r="L141" i="141"/>
  <c r="K141" i="141"/>
  <c r="J141" i="141"/>
  <c r="L140" i="141"/>
  <c r="J140" i="141"/>
  <c r="K140" i="141"/>
  <c r="L139" i="141"/>
  <c r="K139" i="141"/>
  <c r="J139" i="141"/>
  <c r="L138" i="141"/>
  <c r="K138" i="141"/>
  <c r="J138" i="141"/>
  <c r="L137" i="141"/>
  <c r="K137" i="141"/>
  <c r="J137" i="141"/>
  <c r="L136" i="141"/>
  <c r="K136" i="141"/>
  <c r="J136" i="141"/>
  <c r="L135" i="141"/>
  <c r="K135" i="141"/>
  <c r="L134" i="141"/>
  <c r="K134" i="141"/>
  <c r="J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L129" i="141"/>
  <c r="K129" i="141"/>
  <c r="J129" i="141"/>
  <c r="L128" i="141"/>
  <c r="K128" i="141"/>
  <c r="J128" i="141"/>
  <c r="L127" i="141"/>
  <c r="J127" i="141"/>
  <c r="K127" i="141"/>
  <c r="L126" i="141"/>
  <c r="K126" i="141"/>
  <c r="J126" i="141"/>
  <c r="L125" i="141"/>
  <c r="K125" i="141"/>
  <c r="J125" i="141"/>
  <c r="L124" i="141"/>
  <c r="J124" i="141"/>
  <c r="K124" i="141"/>
  <c r="L123" i="141"/>
  <c r="K123" i="141"/>
  <c r="J123" i="141"/>
  <c r="L122" i="141"/>
  <c r="K122" i="141"/>
  <c r="L121" i="141"/>
  <c r="K121" i="141"/>
  <c r="J121" i="141"/>
  <c r="L120" i="141"/>
  <c r="K120" i="141"/>
  <c r="J120" i="141"/>
  <c r="L119" i="141"/>
  <c r="K119" i="141"/>
  <c r="L118" i="141"/>
  <c r="K118" i="141"/>
  <c r="J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L113" i="141"/>
  <c r="K113" i="141"/>
  <c r="J113" i="141"/>
  <c r="L112" i="141"/>
  <c r="K112" i="141"/>
  <c r="J112" i="141"/>
  <c r="L111" i="141"/>
  <c r="J111" i="141"/>
  <c r="K111" i="141"/>
  <c r="L110" i="141"/>
  <c r="K110" i="141"/>
  <c r="J110" i="141"/>
  <c r="L109" i="141"/>
  <c r="K109" i="141"/>
  <c r="J109" i="141"/>
  <c r="L108" i="141"/>
  <c r="J108" i="141"/>
  <c r="K108" i="141"/>
  <c r="L107" i="141"/>
  <c r="K107" i="141"/>
  <c r="J107" i="14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K102" i="141"/>
  <c r="J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/>
  <c r="L96" i="141"/>
  <c r="K96" i="141"/>
  <c r="J96" i="141"/>
  <c r="L95" i="141"/>
  <c r="J95" i="141"/>
  <c r="K95" i="141"/>
  <c r="L94" i="141"/>
  <c r="K94" i="141"/>
  <c r="J94" i="141"/>
  <c r="L93" i="141"/>
  <c r="K93" i="141"/>
  <c r="J93" i="141"/>
  <c r="L92" i="141"/>
  <c r="J92" i="141"/>
  <c r="K92" i="141"/>
  <c r="L91" i="141"/>
  <c r="K91" i="141"/>
  <c r="J91" i="14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K86" i="141"/>
  <c r="J86" i="141"/>
  <c r="L85" i="141"/>
  <c r="K85" i="141"/>
  <c r="J85" i="141"/>
  <c r="L84" i="141"/>
  <c r="K84" i="141"/>
  <c r="J84" i="141"/>
  <c r="L83" i="141"/>
  <c r="K83" i="141"/>
  <c r="J83" i="141"/>
  <c r="L82" i="141"/>
  <c r="K82" i="141"/>
  <c r="J82" i="141"/>
  <c r="L81" i="141"/>
  <c r="K81" i="141"/>
  <c r="J81" i="141"/>
  <c r="L80" i="141"/>
  <c r="K80" i="141"/>
  <c r="J80" i="141"/>
  <c r="L79" i="141"/>
  <c r="J79" i="141"/>
  <c r="K79" i="141"/>
  <c r="L78" i="141"/>
  <c r="K78" i="141"/>
  <c r="J78" i="141"/>
  <c r="L77" i="141"/>
  <c r="K77" i="141"/>
  <c r="J77" i="141"/>
  <c r="L76" i="141"/>
  <c r="J76" i="141"/>
  <c r="K76" i="141"/>
  <c r="L75" i="141"/>
  <c r="K75" i="141"/>
  <c r="J75" i="141"/>
  <c r="L74" i="141"/>
  <c r="K74" i="141"/>
  <c r="J74" i="141"/>
  <c r="L73" i="141"/>
  <c r="K73" i="141"/>
  <c r="J73" i="141"/>
  <c r="L72" i="141"/>
  <c r="K72" i="141"/>
  <c r="J72" i="141"/>
  <c r="L71" i="141"/>
  <c r="K71" i="141"/>
  <c r="L70" i="141"/>
  <c r="K70" i="141"/>
  <c r="J70" i="141"/>
  <c r="L69" i="141"/>
  <c r="K69" i="141"/>
  <c r="J69" i="141"/>
  <c r="L68" i="141"/>
  <c r="K68" i="141"/>
  <c r="J68" i="141"/>
  <c r="L67" i="141"/>
  <c r="J67" i="141"/>
  <c r="K67" i="141"/>
  <c r="L66" i="141"/>
  <c r="K66" i="141"/>
  <c r="L65" i="141"/>
  <c r="K65" i="141"/>
  <c r="J65" i="141"/>
  <c r="L64" i="141"/>
  <c r="K64" i="141"/>
  <c r="J64" i="141"/>
  <c r="L63" i="141"/>
  <c r="J63" i="141"/>
  <c r="K63" i="141"/>
  <c r="L62" i="141"/>
  <c r="K62" i="141"/>
  <c r="J62" i="141"/>
  <c r="L61" i="141"/>
  <c r="K61" i="141"/>
  <c r="L60" i="141"/>
  <c r="J60" i="141"/>
  <c r="K60" i="141"/>
  <c r="L59" i="141"/>
  <c r="K59" i="141"/>
  <c r="J59" i="141"/>
  <c r="L58" i="141"/>
  <c r="K58" i="141"/>
  <c r="J58" i="141"/>
  <c r="L57" i="141"/>
  <c r="K57" i="141"/>
  <c r="J57" i="141"/>
  <c r="L56" i="141"/>
  <c r="K56" i="141"/>
  <c r="J56" i="141"/>
  <c r="L55" i="141"/>
  <c r="K55" i="141"/>
  <c r="L54" i="141"/>
  <c r="K54" i="141"/>
  <c r="J54" i="141"/>
  <c r="L53" i="141"/>
  <c r="K53" i="141"/>
  <c r="J53" i="141"/>
  <c r="L52" i="141"/>
  <c r="K52" i="141"/>
  <c r="J52" i="141"/>
  <c r="L51" i="141"/>
  <c r="K51" i="141"/>
  <c r="J51" i="141"/>
  <c r="L50" i="141"/>
  <c r="K50" i="141"/>
  <c r="J50" i="141"/>
  <c r="L49" i="141"/>
  <c r="K49" i="141"/>
  <c r="J49" i="141"/>
  <c r="L48" i="141"/>
  <c r="K48" i="141"/>
  <c r="J48" i="141"/>
  <c r="L47" i="141"/>
  <c r="K47" i="141"/>
  <c r="J47" i="141" s="1"/>
  <c r="L46" i="141"/>
  <c r="K46" i="141"/>
  <c r="J46" i="141" s="1"/>
  <c r="L45" i="141"/>
  <c r="K45" i="141"/>
  <c r="J45" i="141"/>
  <c r="L44" i="141"/>
  <c r="K44" i="141"/>
  <c r="J44" i="141" s="1"/>
  <c r="L43" i="141"/>
  <c r="K43" i="141"/>
  <c r="J43" i="141" s="1"/>
  <c r="L42" i="141"/>
  <c r="K42" i="141"/>
  <c r="J42" i="141" s="1"/>
  <c r="L41" i="141"/>
  <c r="K41" i="141"/>
  <c r="L40" i="141"/>
  <c r="K40" i="141"/>
  <c r="J40" i="141" s="1"/>
  <c r="L39" i="141"/>
  <c r="K39" i="141"/>
  <c r="J39" i="141" s="1"/>
  <c r="L38" i="141"/>
  <c r="K38" i="141"/>
  <c r="J38" i="141" s="1"/>
  <c r="L37" i="141"/>
  <c r="K37" i="141"/>
  <c r="J37" i="141" s="1"/>
  <c r="L36" i="141"/>
  <c r="K36" i="141"/>
  <c r="J36" i="141"/>
  <c r="L35" i="141"/>
  <c r="K35" i="141"/>
  <c r="L34" i="141"/>
  <c r="K34" i="141"/>
  <c r="J34" i="141" s="1"/>
  <c r="L33" i="141"/>
  <c r="K33" i="141"/>
  <c r="J33" i="141" s="1"/>
  <c r="L32" i="141"/>
  <c r="K32" i="141"/>
  <c r="J32" i="141"/>
  <c r="L31" i="141"/>
  <c r="K31" i="141"/>
  <c r="J31" i="141" s="1"/>
  <c r="L30" i="141"/>
  <c r="K30" i="141"/>
  <c r="J30" i="141" s="1"/>
  <c r="L29" i="141"/>
  <c r="K29" i="141"/>
  <c r="J29" i="141" s="1"/>
  <c r="L28" i="141"/>
  <c r="K28" i="141"/>
  <c r="J28" i="141" s="1"/>
  <c r="L27" i="141"/>
  <c r="K27" i="141"/>
  <c r="J27" i="141" s="1"/>
  <c r="L26" i="141"/>
  <c r="K26" i="141"/>
  <c r="J26" i="141" s="1"/>
  <c r="L25" i="141"/>
  <c r="K25" i="141"/>
  <c r="J25" i="141" s="1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J243" i="142"/>
  <c r="K243" i="142"/>
  <c r="L242" i="142"/>
  <c r="K242" i="142"/>
  <c r="J242" i="142"/>
  <c r="L241" i="142"/>
  <c r="K241" i="142"/>
  <c r="J241" i="142"/>
  <c r="L240" i="142"/>
  <c r="J240" i="142"/>
  <c r="K240" i="142"/>
  <c r="L239" i="142"/>
  <c r="K239" i="142"/>
  <c r="J239" i="142"/>
  <c r="L238" i="142"/>
  <c r="K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J227" i="142"/>
  <c r="K227" i="142"/>
  <c r="L226" i="142"/>
  <c r="K226" i="142"/>
  <c r="J226" i="142"/>
  <c r="L225" i="142"/>
  <c r="J225" i="142"/>
  <c r="K225" i="142"/>
  <c r="L224" i="142"/>
  <c r="J224" i="142"/>
  <c r="K224" i="142"/>
  <c r="L223" i="142"/>
  <c r="K223" i="142"/>
  <c r="J223" i="142"/>
  <c r="L222" i="142"/>
  <c r="K222" i="142"/>
  <c r="L221" i="142"/>
  <c r="K221" i="142"/>
  <c r="J221" i="142"/>
  <c r="L220" i="142"/>
  <c r="J220" i="142"/>
  <c r="K220" i="142"/>
  <c r="L219" i="142"/>
  <c r="K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L213" i="142"/>
  <c r="K213" i="142"/>
  <c r="J213" i="142"/>
  <c r="L212" i="142"/>
  <c r="K212" i="142"/>
  <c r="J212" i="142"/>
  <c r="L211" i="142"/>
  <c r="J211" i="142"/>
  <c r="K211" i="142"/>
  <c r="L210" i="142"/>
  <c r="K210" i="142"/>
  <c r="J210" i="142"/>
  <c r="L209" i="142"/>
  <c r="K209" i="142"/>
  <c r="J209" i="142"/>
  <c r="L208" i="142"/>
  <c r="J208" i="142"/>
  <c r="K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J195" i="142"/>
  <c r="K195" i="142"/>
  <c r="L194" i="142"/>
  <c r="K194" i="142"/>
  <c r="J194" i="142"/>
  <c r="L193" i="142"/>
  <c r="K193" i="142"/>
  <c r="J193" i="142"/>
  <c r="L192" i="142"/>
  <c r="J192" i="142"/>
  <c r="K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L182" i="142"/>
  <c r="K182" i="142"/>
  <c r="L181" i="142"/>
  <c r="K181" i="142"/>
  <c r="J181" i="142"/>
  <c r="L180" i="142"/>
  <c r="K180" i="142"/>
  <c r="J180" i="142"/>
  <c r="L179" i="142"/>
  <c r="J179" i="142"/>
  <c r="K179" i="142"/>
  <c r="L178" i="142"/>
  <c r="K178" i="142"/>
  <c r="J178" i="142"/>
  <c r="L177" i="142"/>
  <c r="K177" i="142"/>
  <c r="J177" i="142"/>
  <c r="L176" i="142"/>
  <c r="J176" i="142"/>
  <c r="K176" i="142"/>
  <c r="L175" i="142"/>
  <c r="K175" i="142"/>
  <c r="J175" i="142"/>
  <c r="L174" i="142"/>
  <c r="K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L165" i="142"/>
  <c r="K165" i="142"/>
  <c r="J165" i="142"/>
  <c r="L164" i="142"/>
  <c r="K164" i="142"/>
  <c r="J164" i="142"/>
  <c r="L163" i="142"/>
  <c r="J163" i="142"/>
  <c r="K163" i="142"/>
  <c r="L162" i="142"/>
  <c r="K162" i="142"/>
  <c r="J162" i="142"/>
  <c r="L161" i="142"/>
  <c r="K161" i="142"/>
  <c r="J161" i="142"/>
  <c r="L160" i="142"/>
  <c r="J160" i="142"/>
  <c r="K160" i="142"/>
  <c r="L159" i="142"/>
  <c r="K159" i="142"/>
  <c r="J159" i="142"/>
  <c r="L158" i="142"/>
  <c r="K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J147" i="142"/>
  <c r="K147" i="142"/>
  <c r="L146" i="142"/>
  <c r="K146" i="142"/>
  <c r="J146" i="142"/>
  <c r="L145" i="142"/>
  <c r="J145" i="142"/>
  <c r="K145" i="142"/>
  <c r="L144" i="142"/>
  <c r="J144" i="142"/>
  <c r="K144" i="142"/>
  <c r="L143" i="142"/>
  <c r="K143" i="142"/>
  <c r="J143" i="142"/>
  <c r="L142" i="142"/>
  <c r="K142" i="142"/>
  <c r="L141" i="142"/>
  <c r="K141" i="142"/>
  <c r="J141" i="142"/>
  <c r="L140" i="142"/>
  <c r="K140" i="142"/>
  <c r="J140" i="142"/>
  <c r="L139" i="142"/>
  <c r="K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J131" i="142"/>
  <c r="K131" i="142"/>
  <c r="L130" i="142"/>
  <c r="K130" i="142"/>
  <c r="J130" i="142"/>
  <c r="L129" i="142"/>
  <c r="K129" i="142"/>
  <c r="J129" i="142"/>
  <c r="L128" i="142"/>
  <c r="J128" i="142"/>
  <c r="K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J119" i="142"/>
  <c r="K119" i="142"/>
  <c r="L118" i="142"/>
  <c r="K118" i="142"/>
  <c r="L117" i="142"/>
  <c r="K117" i="142"/>
  <c r="J117" i="142"/>
  <c r="L116" i="142"/>
  <c r="K116" i="142"/>
  <c r="J116" i="142"/>
  <c r="L115" i="142"/>
  <c r="J115" i="142"/>
  <c r="K115" i="142"/>
  <c r="L114" i="142"/>
  <c r="K114" i="142"/>
  <c r="J114" i="142"/>
  <c r="L113" i="142"/>
  <c r="K113" i="142"/>
  <c r="J113" i="142"/>
  <c r="L112" i="142"/>
  <c r="J112" i="142"/>
  <c r="K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L101" i="142"/>
  <c r="K101" i="142"/>
  <c r="J101" i="142"/>
  <c r="L100" i="142"/>
  <c r="K100" i="142"/>
  <c r="J100" i="142"/>
  <c r="L99" i="142"/>
  <c r="J99" i="142"/>
  <c r="K99" i="142"/>
  <c r="L98" i="142"/>
  <c r="K98" i="142"/>
  <c r="J98" i="142"/>
  <c r="L97" i="142"/>
  <c r="K97" i="142"/>
  <c r="J97" i="142"/>
  <c r="L96" i="142"/>
  <c r="J96" i="142"/>
  <c r="K96" i="142"/>
  <c r="L95" i="142"/>
  <c r="K95" i="142"/>
  <c r="J95" i="142"/>
  <c r="L94" i="142"/>
  <c r="K94" i="142"/>
  <c r="L93" i="142"/>
  <c r="K93" i="142"/>
  <c r="J93" i="142"/>
  <c r="L92" i="142"/>
  <c r="K92" i="142"/>
  <c r="J92" i="142"/>
  <c r="L91" i="142"/>
  <c r="K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L85" i="142"/>
  <c r="K85" i="142"/>
  <c r="J85" i="142"/>
  <c r="L84" i="142"/>
  <c r="K84" i="142"/>
  <c r="J84" i="142"/>
  <c r="L83" i="142"/>
  <c r="J83" i="142"/>
  <c r="K83" i="142"/>
  <c r="L82" i="142"/>
  <c r="K82" i="142"/>
  <c r="J82" i="142"/>
  <c r="L81" i="142"/>
  <c r="K81" i="142"/>
  <c r="J81" i="142"/>
  <c r="L80" i="142"/>
  <c r="J80" i="142"/>
  <c r="K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L70" i="142"/>
  <c r="K70" i="142"/>
  <c r="J70" i="142"/>
  <c r="L69" i="142"/>
  <c r="K69" i="142"/>
  <c r="J69" i="142"/>
  <c r="L68" i="142"/>
  <c r="K68" i="142"/>
  <c r="J68" i="142"/>
  <c r="L67" i="142"/>
  <c r="J67" i="142"/>
  <c r="K67" i="142"/>
  <c r="L66" i="142"/>
  <c r="K66" i="142"/>
  <c r="J66" i="142"/>
  <c r="L65" i="142"/>
  <c r="K65" i="142"/>
  <c r="J65" i="142"/>
  <c r="L64" i="142"/>
  <c r="J64" i="142"/>
  <c r="K64" i="142"/>
  <c r="L63" i="142"/>
  <c r="K63" i="142"/>
  <c r="J63" i="142"/>
  <c r="L62" i="142"/>
  <c r="K62" i="142"/>
  <c r="J62" i="142"/>
  <c r="L61" i="142"/>
  <c r="K61" i="142"/>
  <c r="J61" i="142"/>
  <c r="L60" i="142"/>
  <c r="K60" i="142"/>
  <c r="J60" i="142"/>
  <c r="L59" i="142"/>
  <c r="K59" i="142"/>
  <c r="J59" i="142"/>
  <c r="L58" i="142"/>
  <c r="K58" i="142"/>
  <c r="J58" i="142"/>
  <c r="L57" i="142"/>
  <c r="K57" i="142"/>
  <c r="J57" i="142"/>
  <c r="L56" i="142"/>
  <c r="K56" i="142"/>
  <c r="J56" i="142"/>
  <c r="L55" i="142"/>
  <c r="K55" i="142"/>
  <c r="J55" i="142"/>
  <c r="L54" i="142"/>
  <c r="K54" i="142"/>
  <c r="J54" i="142"/>
  <c r="L53" i="142"/>
  <c r="K53" i="142"/>
  <c r="J53" i="142"/>
  <c r="L52" i="142"/>
  <c r="K52" i="142"/>
  <c r="J52" i="142"/>
  <c r="L51" i="142"/>
  <c r="J51" i="142"/>
  <c r="K51" i="142"/>
  <c r="L50" i="142"/>
  <c r="K50" i="142"/>
  <c r="J50" i="142"/>
  <c r="L49" i="142"/>
  <c r="K49" i="142"/>
  <c r="J49" i="142"/>
  <c r="L48" i="142"/>
  <c r="J48" i="142"/>
  <c r="K48" i="142"/>
  <c r="L47" i="142"/>
  <c r="K47" i="142"/>
  <c r="J47" i="142"/>
  <c r="L46" i="142"/>
  <c r="K46" i="142"/>
  <c r="J46" i="142" s="1"/>
  <c r="L45" i="142"/>
  <c r="K45" i="142"/>
  <c r="J45" i="142" s="1"/>
  <c r="L44" i="142"/>
  <c r="K44" i="142"/>
  <c r="J44" i="142" s="1"/>
  <c r="L43" i="142"/>
  <c r="K43" i="142"/>
  <c r="J43" i="142" s="1"/>
  <c r="L42" i="142"/>
  <c r="K42" i="142"/>
  <c r="J42" i="142"/>
  <c r="L41" i="142"/>
  <c r="K41" i="142"/>
  <c r="J41" i="142"/>
  <c r="L40" i="142"/>
  <c r="K40" i="142"/>
  <c r="J40" i="142" s="1"/>
  <c r="L39" i="142"/>
  <c r="K39" i="142"/>
  <c r="J39" i="142" s="1"/>
  <c r="L38" i="142"/>
  <c r="K38" i="142"/>
  <c r="L37" i="142"/>
  <c r="K37" i="142"/>
  <c r="J37" i="142"/>
  <c r="L36" i="142"/>
  <c r="K36" i="142"/>
  <c r="J36" i="142"/>
  <c r="L35" i="142"/>
  <c r="K35" i="142"/>
  <c r="J35" i="142" s="1"/>
  <c r="L34" i="142"/>
  <c r="K34" i="142"/>
  <c r="J34" i="142" s="1"/>
  <c r="L33" i="142"/>
  <c r="K33" i="142"/>
  <c r="J33" i="142" s="1"/>
  <c r="L32" i="142"/>
  <c r="K32" i="142"/>
  <c r="J32" i="142" s="1"/>
  <c r="L31" i="142"/>
  <c r="K31" i="142"/>
  <c r="J31" i="142"/>
  <c r="L30" i="142"/>
  <c r="K30" i="142"/>
  <c r="J30" i="142" s="1"/>
  <c r="L29" i="142"/>
  <c r="K29" i="142"/>
  <c r="J29" i="142" s="1"/>
  <c r="L28" i="142"/>
  <c r="K28" i="142"/>
  <c r="J28" i="142" s="1"/>
  <c r="L27" i="142"/>
  <c r="K27" i="142"/>
  <c r="J27" i="142" s="1"/>
  <c r="L26" i="142"/>
  <c r="K26" i="142"/>
  <c r="J26" i="142" s="1"/>
  <c r="L25" i="142"/>
  <c r="K25" i="142"/>
  <c r="J25" i="142" s="1"/>
  <c r="L252" i="143"/>
  <c r="K252" i="143"/>
  <c r="J252" i="143"/>
  <c r="L251" i="143"/>
  <c r="K251" i="143"/>
  <c r="J251" i="143"/>
  <c r="L250" i="143"/>
  <c r="K250" i="143"/>
  <c r="J250" i="143"/>
  <c r="L249" i="143"/>
  <c r="K249" i="143"/>
  <c r="J249" i="143"/>
  <c r="L248" i="143"/>
  <c r="K248" i="143"/>
  <c r="J248" i="143"/>
  <c r="L247" i="143"/>
  <c r="J247" i="143"/>
  <c r="K247" i="143"/>
  <c r="L246" i="143"/>
  <c r="K246" i="143"/>
  <c r="J246" i="143"/>
  <c r="L245" i="143"/>
  <c r="K245" i="143"/>
  <c r="J245" i="143"/>
  <c r="L244" i="143"/>
  <c r="J244" i="143"/>
  <c r="K244" i="143"/>
  <c r="L243" i="143"/>
  <c r="K243" i="143"/>
  <c r="J243" i="143"/>
  <c r="L242" i="143"/>
  <c r="K242" i="143"/>
  <c r="L241" i="143"/>
  <c r="K241" i="143"/>
  <c r="J241" i="143"/>
  <c r="L240" i="143"/>
  <c r="K240" i="143"/>
  <c r="J240" i="143"/>
  <c r="L239" i="143"/>
  <c r="K239" i="143"/>
  <c r="L238" i="143"/>
  <c r="K238" i="143"/>
  <c r="J238" i="143"/>
  <c r="L237" i="143"/>
  <c r="K237" i="143"/>
  <c r="J237" i="143"/>
  <c r="L236" i="143"/>
  <c r="K236" i="143"/>
  <c r="J236" i="143"/>
  <c r="L235" i="143"/>
  <c r="K235" i="143"/>
  <c r="J235" i="143"/>
  <c r="L234" i="143"/>
  <c r="K234" i="143"/>
  <c r="J234" i="143"/>
  <c r="L233" i="143"/>
  <c r="K233" i="143"/>
  <c r="J233" i="143"/>
  <c r="L232" i="143"/>
  <c r="K232" i="143"/>
  <c r="J232" i="143"/>
  <c r="L231" i="143"/>
  <c r="J231" i="143"/>
  <c r="K231" i="143"/>
  <c r="L230" i="143"/>
  <c r="K230" i="143"/>
  <c r="J230" i="143"/>
  <c r="L229" i="143"/>
  <c r="K229" i="143"/>
  <c r="J229" i="143"/>
  <c r="L228" i="143"/>
  <c r="J228" i="143"/>
  <c r="K228" i="143"/>
  <c r="L227" i="143"/>
  <c r="K227" i="143"/>
  <c r="J227" i="143"/>
  <c r="L226" i="143"/>
  <c r="K226" i="143"/>
  <c r="J226" i="143"/>
  <c r="L225" i="143"/>
  <c r="K225" i="143"/>
  <c r="J225" i="143"/>
  <c r="L224" i="143"/>
  <c r="K224" i="143"/>
  <c r="J224" i="143"/>
  <c r="L223" i="143"/>
  <c r="K223" i="143"/>
  <c r="L222" i="143"/>
  <c r="K222" i="143"/>
  <c r="J222" i="143"/>
  <c r="L221" i="143"/>
  <c r="K221" i="143"/>
  <c r="J221" i="143"/>
  <c r="L220" i="143"/>
  <c r="K220" i="143"/>
  <c r="J220" i="143"/>
  <c r="L219" i="143"/>
  <c r="K219" i="143"/>
  <c r="J219" i="143"/>
  <c r="L218" i="143"/>
  <c r="K218" i="143"/>
  <c r="J218" i="143"/>
  <c r="L217" i="143"/>
  <c r="K217" i="143"/>
  <c r="J217" i="143"/>
  <c r="L216" i="143"/>
  <c r="K216" i="143"/>
  <c r="J216" i="143"/>
  <c r="L215" i="143"/>
  <c r="J215" i="143"/>
  <c r="K215" i="143"/>
  <c r="L214" i="143"/>
  <c r="K214" i="143"/>
  <c r="J214" i="143"/>
  <c r="L213" i="143"/>
  <c r="K213" i="143"/>
  <c r="J213" i="143"/>
  <c r="L212" i="143"/>
  <c r="J212" i="143"/>
  <c r="K212" i="143"/>
  <c r="L211" i="143"/>
  <c r="K211" i="143"/>
  <c r="J211" i="143"/>
  <c r="L210" i="143"/>
  <c r="K210" i="143"/>
  <c r="J210" i="143"/>
  <c r="L209" i="143"/>
  <c r="K209" i="143"/>
  <c r="J209" i="143"/>
  <c r="L208" i="143"/>
  <c r="K208" i="143"/>
  <c r="J208" i="143"/>
  <c r="L207" i="143"/>
  <c r="K207" i="143"/>
  <c r="J207" i="143"/>
  <c r="L206" i="143"/>
  <c r="K206" i="143"/>
  <c r="J206" i="143"/>
  <c r="L205" i="143"/>
  <c r="K205" i="143"/>
  <c r="J205" i="143"/>
  <c r="L204" i="143"/>
  <c r="K204" i="143"/>
  <c r="J204" i="143"/>
  <c r="L203" i="143"/>
  <c r="K203" i="143"/>
  <c r="J203" i="143"/>
  <c r="L202" i="143"/>
  <c r="K202" i="143"/>
  <c r="J202" i="143"/>
  <c r="L201" i="143"/>
  <c r="K201" i="143"/>
  <c r="J201" i="143"/>
  <c r="L200" i="143"/>
  <c r="K200" i="143"/>
  <c r="J200" i="143"/>
  <c r="L199" i="143"/>
  <c r="J199" i="143"/>
  <c r="K199" i="143"/>
  <c r="L198" i="143"/>
  <c r="K198" i="143"/>
  <c r="J198" i="143"/>
  <c r="L197" i="143"/>
  <c r="K197" i="143"/>
  <c r="J197" i="143"/>
  <c r="L196" i="143"/>
  <c r="J196" i="143"/>
  <c r="K196" i="143"/>
  <c r="L195" i="143"/>
  <c r="K195" i="143"/>
  <c r="J195" i="143"/>
  <c r="L194" i="143"/>
  <c r="K194" i="143"/>
  <c r="L193" i="143"/>
  <c r="K193" i="143"/>
  <c r="J193" i="143"/>
  <c r="L192" i="143"/>
  <c r="K192" i="143"/>
  <c r="J192" i="143"/>
  <c r="L191" i="143"/>
  <c r="K191" i="143"/>
  <c r="L190" i="143"/>
  <c r="K190" i="143"/>
  <c r="J190" i="143"/>
  <c r="L189" i="143"/>
  <c r="K189" i="143"/>
  <c r="J189" i="143"/>
  <c r="L188" i="143"/>
  <c r="K188" i="143"/>
  <c r="J188" i="143"/>
  <c r="L187" i="143"/>
  <c r="J187" i="143"/>
  <c r="K187" i="143"/>
  <c r="L186" i="143"/>
  <c r="K186" i="143"/>
  <c r="J186" i="143"/>
  <c r="L185" i="143"/>
  <c r="K185" i="143"/>
  <c r="J185" i="143"/>
  <c r="L184" i="143"/>
  <c r="K184" i="143"/>
  <c r="J184" i="143"/>
  <c r="L183" i="143"/>
  <c r="J183" i="143"/>
  <c r="K183" i="143"/>
  <c r="L182" i="143"/>
  <c r="K182" i="143"/>
  <c r="J182" i="143"/>
  <c r="L181" i="143"/>
  <c r="J181" i="143"/>
  <c r="K181" i="143"/>
  <c r="L180" i="143"/>
  <c r="J180" i="143"/>
  <c r="K180" i="143"/>
  <c r="L179" i="143"/>
  <c r="K179" i="143"/>
  <c r="J179" i="143"/>
  <c r="L178" i="143"/>
  <c r="K178" i="143"/>
  <c r="L177" i="143"/>
  <c r="K177" i="143"/>
  <c r="J177" i="143"/>
  <c r="L176" i="143"/>
  <c r="K176" i="143"/>
  <c r="J176" i="143"/>
  <c r="L175" i="143"/>
  <c r="K175" i="143"/>
  <c r="L174" i="143"/>
  <c r="K174" i="143"/>
  <c r="J174" i="143"/>
  <c r="L173" i="143"/>
  <c r="K173" i="143"/>
  <c r="J173" i="143"/>
  <c r="L172" i="143"/>
  <c r="K172" i="143"/>
  <c r="J172" i="143"/>
  <c r="L171" i="143"/>
  <c r="K171" i="143"/>
  <c r="J171" i="143"/>
  <c r="L170" i="143"/>
  <c r="K170" i="143"/>
  <c r="J170" i="143"/>
  <c r="L169" i="143"/>
  <c r="K169" i="143"/>
  <c r="J169" i="143"/>
  <c r="L168" i="143"/>
  <c r="K168" i="143"/>
  <c r="J168" i="143"/>
  <c r="L167" i="143"/>
  <c r="J167" i="143"/>
  <c r="K167" i="143"/>
  <c r="L166" i="143"/>
  <c r="K166" i="143"/>
  <c r="J166" i="143"/>
  <c r="L165" i="143"/>
  <c r="K165" i="143"/>
  <c r="J165" i="143"/>
  <c r="L164" i="143"/>
  <c r="J164" i="143"/>
  <c r="K164" i="143"/>
  <c r="L163" i="143"/>
  <c r="K163" i="143"/>
  <c r="J163" i="143"/>
  <c r="L162" i="143"/>
  <c r="K162" i="143"/>
  <c r="L161" i="143"/>
  <c r="K161" i="143"/>
  <c r="J161" i="143"/>
  <c r="L160" i="143"/>
  <c r="K160" i="143"/>
  <c r="J160" i="143"/>
  <c r="L159" i="143"/>
  <c r="K159" i="143"/>
  <c r="J159" i="143"/>
  <c r="L158" i="143"/>
  <c r="K158" i="143"/>
  <c r="J158" i="143"/>
  <c r="L157" i="143"/>
  <c r="K157" i="143"/>
  <c r="J157" i="143"/>
  <c r="L156" i="143"/>
  <c r="K156" i="143"/>
  <c r="J156" i="143"/>
  <c r="L155" i="143"/>
  <c r="K155" i="143"/>
  <c r="J155" i="143"/>
  <c r="L154" i="143"/>
  <c r="K154" i="143"/>
  <c r="J154" i="143"/>
  <c r="L153" i="143"/>
  <c r="K153" i="143"/>
  <c r="J153" i="143"/>
  <c r="L152" i="143"/>
  <c r="K152" i="143"/>
  <c r="J152" i="143"/>
  <c r="L151" i="143"/>
  <c r="J151" i="143"/>
  <c r="K151" i="143"/>
  <c r="L150" i="143"/>
  <c r="K150" i="143"/>
  <c r="J150" i="143"/>
  <c r="L149" i="143"/>
  <c r="K149" i="143"/>
  <c r="J149" i="143"/>
  <c r="L148" i="143"/>
  <c r="J148" i="143"/>
  <c r="K148" i="143"/>
  <c r="L147" i="143"/>
  <c r="K147" i="143"/>
  <c r="J147" i="143"/>
  <c r="L146" i="143"/>
  <c r="K146" i="143"/>
  <c r="J146" i="143"/>
  <c r="L145" i="143"/>
  <c r="K145" i="143"/>
  <c r="J145" i="143"/>
  <c r="L144" i="143"/>
  <c r="K144" i="143"/>
  <c r="J144" i="143"/>
  <c r="L143" i="143"/>
  <c r="K143" i="143"/>
  <c r="J143" i="143"/>
  <c r="L142" i="143"/>
  <c r="K142" i="143"/>
  <c r="J142" i="143"/>
  <c r="L141" i="143"/>
  <c r="K141" i="143"/>
  <c r="J141" i="143"/>
  <c r="L140" i="143"/>
  <c r="K140" i="143"/>
  <c r="J140" i="143"/>
  <c r="L139" i="143"/>
  <c r="K139" i="143"/>
  <c r="J139" i="143"/>
  <c r="L138" i="143"/>
  <c r="K138" i="143"/>
  <c r="J138" i="143"/>
  <c r="L137" i="143"/>
  <c r="K137" i="143"/>
  <c r="J137" i="143"/>
  <c r="L136" i="143"/>
  <c r="K136" i="143"/>
  <c r="J136" i="143"/>
  <c r="L135" i="143"/>
  <c r="J135" i="143"/>
  <c r="K135" i="143"/>
  <c r="L134" i="143"/>
  <c r="K134" i="143"/>
  <c r="J134" i="143"/>
  <c r="L133" i="143"/>
  <c r="K133" i="143"/>
  <c r="L132" i="143"/>
  <c r="J132" i="143"/>
  <c r="K132" i="143"/>
  <c r="L131" i="143"/>
  <c r="K131" i="143"/>
  <c r="J131" i="143"/>
  <c r="L130" i="143"/>
  <c r="K130" i="143"/>
  <c r="L129" i="143"/>
  <c r="K129" i="143"/>
  <c r="J129" i="143"/>
  <c r="L128" i="143"/>
  <c r="K128" i="143"/>
  <c r="J128" i="143"/>
  <c r="L127" i="143"/>
  <c r="K127" i="143"/>
  <c r="L126" i="143"/>
  <c r="K126" i="143"/>
  <c r="J126" i="143"/>
  <c r="L125" i="143"/>
  <c r="K125" i="143"/>
  <c r="J125" i="143"/>
  <c r="L124" i="143"/>
  <c r="K124" i="143"/>
  <c r="J124" i="143"/>
  <c r="L123" i="143"/>
  <c r="K123" i="143"/>
  <c r="J123" i="143"/>
  <c r="L122" i="143"/>
  <c r="K122" i="143"/>
  <c r="J122" i="143"/>
  <c r="L121" i="143"/>
  <c r="K121" i="143"/>
  <c r="J121" i="143"/>
  <c r="L120" i="143"/>
  <c r="K120" i="143"/>
  <c r="J120" i="143"/>
  <c r="L119" i="143"/>
  <c r="J119" i="143"/>
  <c r="K119" i="143"/>
  <c r="L118" i="143"/>
  <c r="K118" i="143"/>
  <c r="J118" i="143"/>
  <c r="L117" i="143"/>
  <c r="K117" i="143"/>
  <c r="J117" i="143"/>
  <c r="L116" i="143"/>
  <c r="J116" i="143"/>
  <c r="K116" i="143"/>
  <c r="L115" i="143"/>
  <c r="K115" i="143"/>
  <c r="J115" i="143"/>
  <c r="L114" i="143"/>
  <c r="K114" i="143"/>
  <c r="L113" i="143"/>
  <c r="K113" i="143"/>
  <c r="J113" i="143"/>
  <c r="L112" i="143"/>
  <c r="K112" i="143"/>
  <c r="J112" i="143"/>
  <c r="L111" i="143"/>
  <c r="K111" i="143"/>
  <c r="L110" i="143"/>
  <c r="J110" i="143"/>
  <c r="K110" i="143"/>
  <c r="L109" i="143"/>
  <c r="K109" i="143"/>
  <c r="J109" i="143"/>
  <c r="L108" i="143"/>
  <c r="K108" i="143"/>
  <c r="J108" i="143"/>
  <c r="L107" i="143"/>
  <c r="K107" i="143"/>
  <c r="J107" i="143"/>
  <c r="L106" i="143"/>
  <c r="K106" i="143"/>
  <c r="J106" i="143"/>
  <c r="L105" i="143"/>
  <c r="K105" i="143"/>
  <c r="J105" i="143"/>
  <c r="L104" i="143"/>
  <c r="K104" i="143"/>
  <c r="J104" i="143"/>
  <c r="L103" i="143"/>
  <c r="K103" i="143"/>
  <c r="J103" i="143"/>
  <c r="L102" i="143"/>
  <c r="J102" i="143"/>
  <c r="K102" i="143"/>
  <c r="L101" i="143"/>
  <c r="K101" i="143"/>
  <c r="J101" i="143"/>
  <c r="L100" i="143"/>
  <c r="J100" i="143"/>
  <c r="K100" i="143"/>
  <c r="L99" i="143"/>
  <c r="K99" i="143"/>
  <c r="J99" i="143"/>
  <c r="L98" i="143"/>
  <c r="K98" i="143"/>
  <c r="L97" i="143"/>
  <c r="K97" i="143"/>
  <c r="J97" i="143"/>
  <c r="L96" i="143"/>
  <c r="J96" i="143"/>
  <c r="K96" i="143"/>
  <c r="L95" i="143"/>
  <c r="K95" i="143"/>
  <c r="L94" i="143"/>
  <c r="K94" i="143"/>
  <c r="J94" i="143"/>
  <c r="L93" i="143"/>
  <c r="K93" i="143"/>
  <c r="J93" i="143"/>
  <c r="L92" i="143"/>
  <c r="K92" i="143"/>
  <c r="J92" i="143"/>
  <c r="L91" i="143"/>
  <c r="K91" i="143"/>
  <c r="J91" i="143"/>
  <c r="L90" i="143"/>
  <c r="J90" i="143"/>
  <c r="K90" i="143"/>
  <c r="L89" i="143"/>
  <c r="K89" i="143"/>
  <c r="J89" i="143"/>
  <c r="L88" i="143"/>
  <c r="K88" i="143"/>
  <c r="J88" i="143"/>
  <c r="L87" i="143"/>
  <c r="K87" i="143"/>
  <c r="J87" i="143"/>
  <c r="L86" i="143"/>
  <c r="K86" i="143"/>
  <c r="J86" i="143"/>
  <c r="L85" i="143"/>
  <c r="K85" i="143"/>
  <c r="J85" i="143"/>
  <c r="L84" i="143"/>
  <c r="J84" i="143"/>
  <c r="K84" i="143"/>
  <c r="L83" i="143"/>
  <c r="K83" i="143"/>
  <c r="J83" i="143"/>
  <c r="L82" i="143"/>
  <c r="K82" i="143"/>
  <c r="L81" i="143"/>
  <c r="K81" i="143"/>
  <c r="J81" i="143"/>
  <c r="L80" i="143"/>
  <c r="K80" i="143"/>
  <c r="J80" i="143"/>
  <c r="L79" i="143"/>
  <c r="K79" i="143"/>
  <c r="L78" i="143"/>
  <c r="J78" i="143"/>
  <c r="K78" i="143"/>
  <c r="L77" i="143"/>
  <c r="K77" i="143"/>
  <c r="J77" i="143"/>
  <c r="L76" i="143"/>
  <c r="K76" i="143"/>
  <c r="J76" i="143"/>
  <c r="L75" i="143"/>
  <c r="K75" i="143"/>
  <c r="J75" i="143"/>
  <c r="L74" i="143"/>
  <c r="K74" i="143"/>
  <c r="J74" i="143"/>
  <c r="L73" i="143"/>
  <c r="K73" i="143"/>
  <c r="J73" i="143"/>
  <c r="L72" i="143"/>
  <c r="K72" i="143"/>
  <c r="J72" i="143"/>
  <c r="L71" i="143"/>
  <c r="K71" i="143"/>
  <c r="J71" i="143"/>
  <c r="L70" i="143"/>
  <c r="K70" i="143"/>
  <c r="J70" i="143"/>
  <c r="L69" i="143"/>
  <c r="K69" i="143"/>
  <c r="J69" i="143"/>
  <c r="L68" i="143"/>
  <c r="J68" i="143"/>
  <c r="K68" i="143"/>
  <c r="L67" i="143"/>
  <c r="K67" i="143"/>
  <c r="J67" i="143"/>
  <c r="L66" i="143"/>
  <c r="K66" i="143"/>
  <c r="J66" i="143"/>
  <c r="L65" i="143"/>
  <c r="K65" i="143"/>
  <c r="J65" i="143"/>
  <c r="L64" i="143"/>
  <c r="K64" i="143"/>
  <c r="J64" i="143"/>
  <c r="L63" i="143"/>
  <c r="K63" i="143"/>
  <c r="J63" i="143"/>
  <c r="L62" i="143"/>
  <c r="K62" i="143"/>
  <c r="J62" i="143"/>
  <c r="L61" i="143"/>
  <c r="K61" i="143"/>
  <c r="J61" i="143"/>
  <c r="L60" i="143"/>
  <c r="K60" i="143"/>
  <c r="J60" i="143"/>
  <c r="L59" i="143"/>
  <c r="K59" i="143"/>
  <c r="J59" i="143"/>
  <c r="L58" i="143"/>
  <c r="K58" i="143"/>
  <c r="J58" i="143"/>
  <c r="L57" i="143"/>
  <c r="K57" i="143"/>
  <c r="J57" i="143"/>
  <c r="L56" i="143"/>
  <c r="K56" i="143"/>
  <c r="J56" i="143"/>
  <c r="L55" i="143"/>
  <c r="J55" i="143"/>
  <c r="K55" i="143"/>
  <c r="L54" i="143"/>
  <c r="K54" i="143"/>
  <c r="J54" i="143"/>
  <c r="L53" i="143"/>
  <c r="K53" i="143"/>
  <c r="J53" i="143"/>
  <c r="L52" i="143"/>
  <c r="J52" i="143"/>
  <c r="K52" i="143"/>
  <c r="L51" i="143"/>
  <c r="K51" i="143"/>
  <c r="J51" i="143"/>
  <c r="L50" i="143"/>
  <c r="K50" i="143"/>
  <c r="J50" i="143"/>
  <c r="L49" i="143"/>
  <c r="K49" i="143"/>
  <c r="J49" i="143"/>
  <c r="L48" i="143"/>
  <c r="K48" i="143"/>
  <c r="J48" i="143"/>
  <c r="L47" i="143"/>
  <c r="K47" i="143"/>
  <c r="J47" i="143"/>
  <c r="L46" i="143"/>
  <c r="K46" i="143"/>
  <c r="J46" i="143"/>
  <c r="L45" i="143"/>
  <c r="K45" i="143"/>
  <c r="J45" i="143"/>
  <c r="L44" i="143"/>
  <c r="K44" i="143"/>
  <c r="J44" i="143"/>
  <c r="L43" i="143"/>
  <c r="K43" i="143"/>
  <c r="J43" i="143"/>
  <c r="L42" i="143"/>
  <c r="K42" i="143"/>
  <c r="J42" i="143"/>
  <c r="L41" i="143"/>
  <c r="K41" i="143"/>
  <c r="J41" i="143"/>
  <c r="L40" i="143"/>
  <c r="K40" i="143"/>
  <c r="J40" i="143"/>
  <c r="L39" i="143"/>
  <c r="K39" i="143"/>
  <c r="J39" i="143"/>
  <c r="L38" i="143"/>
  <c r="K38" i="143"/>
  <c r="J38" i="143"/>
  <c r="L37" i="143"/>
  <c r="K37" i="143"/>
  <c r="J37" i="143"/>
  <c r="L36" i="143"/>
  <c r="J36" i="143"/>
  <c r="K36" i="143"/>
  <c r="L35" i="143"/>
  <c r="K35" i="143"/>
  <c r="J35" i="143"/>
  <c r="L34" i="143"/>
  <c r="K34" i="143"/>
  <c r="J34" i="143"/>
  <c r="L33" i="143"/>
  <c r="K33" i="143"/>
  <c r="J33" i="143"/>
  <c r="L32" i="143"/>
  <c r="K32" i="143"/>
  <c r="J32" i="143"/>
  <c r="L31" i="143"/>
  <c r="K31" i="143"/>
  <c r="L30" i="143"/>
  <c r="K30" i="143"/>
  <c r="J30" i="143"/>
  <c r="L29" i="143"/>
  <c r="K29" i="143"/>
  <c r="J29" i="143"/>
  <c r="L28" i="143"/>
  <c r="K28" i="143"/>
  <c r="J28" i="143"/>
  <c r="L27" i="143"/>
  <c r="K27" i="143"/>
  <c r="J27" i="143"/>
  <c r="L26" i="143"/>
  <c r="K26" i="143"/>
  <c r="J26" i="143"/>
  <c r="L25" i="143"/>
  <c r="K25" i="143"/>
  <c r="J25" i="143"/>
  <c r="L252" i="144"/>
  <c r="K252" i="144"/>
  <c r="J252" i="144"/>
  <c r="L251" i="144"/>
  <c r="K251" i="144"/>
  <c r="J251" i="144"/>
  <c r="L250" i="144"/>
  <c r="K250" i="144"/>
  <c r="J250" i="144"/>
  <c r="L249" i="144"/>
  <c r="K249" i="144"/>
  <c r="J249" i="144"/>
  <c r="L248" i="144"/>
  <c r="J248" i="144"/>
  <c r="K248" i="144"/>
  <c r="L247" i="144"/>
  <c r="K247" i="144"/>
  <c r="J247" i="144"/>
  <c r="L246" i="144"/>
  <c r="K246" i="144"/>
  <c r="L245" i="144"/>
  <c r="K245" i="144"/>
  <c r="J245" i="144"/>
  <c r="L244" i="144"/>
  <c r="K244" i="144"/>
  <c r="J244" i="144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J235" i="144"/>
  <c r="K235" i="144"/>
  <c r="L234" i="144"/>
  <c r="K234" i="144"/>
  <c r="J234" i="144"/>
  <c r="L233" i="144"/>
  <c r="K233" i="144"/>
  <c r="J233" i="144"/>
  <c r="L232" i="144"/>
  <c r="J232" i="144"/>
  <c r="K232" i="144"/>
  <c r="L231" i="144"/>
  <c r="K231" i="144"/>
  <c r="J231" i="144"/>
  <c r="L230" i="144"/>
  <c r="K230" i="144"/>
  <c r="L229" i="144"/>
  <c r="K229" i="144"/>
  <c r="J229" i="144"/>
  <c r="L228" i="144"/>
  <c r="K228" i="144"/>
  <c r="J228" i="144"/>
  <c r="L227" i="144"/>
  <c r="K227" i="144"/>
  <c r="J227" i="144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/>
  <c r="L221" i="144"/>
  <c r="K221" i="144"/>
  <c r="J221" i="144"/>
  <c r="L220" i="144"/>
  <c r="K220" i="144"/>
  <c r="J220" i="144"/>
  <c r="L219" i="144"/>
  <c r="K219" i="144"/>
  <c r="J219" i="144"/>
  <c r="L218" i="144"/>
  <c r="J218" i="144"/>
  <c r="K218" i="144"/>
  <c r="L217" i="144"/>
  <c r="K217" i="144"/>
  <c r="J217" i="144"/>
  <c r="L216" i="144"/>
  <c r="K216" i="144"/>
  <c r="J216" i="144"/>
  <c r="L215" i="144"/>
  <c r="K215" i="144"/>
  <c r="J215" i="144"/>
  <c r="L214" i="144"/>
  <c r="K214" i="144"/>
  <c r="J214" i="144"/>
  <c r="L213" i="144"/>
  <c r="K213" i="144"/>
  <c r="J213" i="144"/>
  <c r="L212" i="144"/>
  <c r="K212" i="144"/>
  <c r="J212" i="144"/>
  <c r="L211" i="144"/>
  <c r="K211" i="144"/>
  <c r="J211" i="144"/>
  <c r="L210" i="144"/>
  <c r="K210" i="144"/>
  <c r="J210" i="144"/>
  <c r="L209" i="144"/>
  <c r="K209" i="144"/>
  <c r="J209" i="144"/>
  <c r="L208" i="144"/>
  <c r="K208" i="144"/>
  <c r="J208" i="144"/>
  <c r="L207" i="144"/>
  <c r="J207" i="144"/>
  <c r="K207" i="144"/>
  <c r="L206" i="144"/>
  <c r="K206" i="144"/>
  <c r="J206" i="144"/>
  <c r="L205" i="144"/>
  <c r="K205" i="144"/>
  <c r="J205" i="144"/>
  <c r="L204" i="144"/>
  <c r="K204" i="144"/>
  <c r="J204" i="144"/>
  <c r="L203" i="144"/>
  <c r="K203" i="144"/>
  <c r="J203" i="144"/>
  <c r="L202" i="144"/>
  <c r="K202" i="144"/>
  <c r="L201" i="144"/>
  <c r="K201" i="144"/>
  <c r="J201" i="144"/>
  <c r="L200" i="144"/>
  <c r="K200" i="144"/>
  <c r="J200" i="144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K195" i="144"/>
  <c r="J195" i="144"/>
  <c r="L194" i="144"/>
  <c r="K194" i="144"/>
  <c r="J194" i="144"/>
  <c r="L193" i="144"/>
  <c r="K193" i="144"/>
  <c r="J193" i="144"/>
  <c r="L192" i="144"/>
  <c r="K192" i="144"/>
  <c r="J192" i="144"/>
  <c r="L191" i="144"/>
  <c r="K191" i="144"/>
  <c r="L190" i="144"/>
  <c r="K190" i="144"/>
  <c r="J190" i="144"/>
  <c r="L189" i="144"/>
  <c r="K189" i="144"/>
  <c r="J189" i="144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/>
  <c r="L183" i="144"/>
  <c r="K183" i="144"/>
  <c r="J183" i="144"/>
  <c r="L182" i="144"/>
  <c r="K182" i="144"/>
  <c r="J182" i="144"/>
  <c r="L181" i="144"/>
  <c r="K181" i="144"/>
  <c r="J181" i="144"/>
  <c r="L180" i="144"/>
  <c r="J180" i="144"/>
  <c r="K180" i="144"/>
  <c r="L179" i="144"/>
  <c r="K179" i="144"/>
  <c r="L178" i="144"/>
  <c r="K178" i="144"/>
  <c r="J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/>
  <c r="L172" i="144"/>
  <c r="K172" i="144"/>
  <c r="J172" i="144"/>
  <c r="L171" i="144"/>
  <c r="K171" i="144"/>
  <c r="J171" i="144"/>
  <c r="L170" i="144"/>
  <c r="K170" i="144"/>
  <c r="J170" i="144"/>
  <c r="L169" i="144"/>
  <c r="J169" i="144"/>
  <c r="K169" i="144"/>
  <c r="L168" i="144"/>
  <c r="K168" i="144"/>
  <c r="J168" i="144"/>
  <c r="L167" i="144"/>
  <c r="K167" i="144"/>
  <c r="J167" i="144"/>
  <c r="L166" i="144"/>
  <c r="K166" i="144"/>
  <c r="J166" i="144"/>
  <c r="L165" i="144"/>
  <c r="K165" i="144"/>
  <c r="J165" i="144"/>
  <c r="L164" i="144"/>
  <c r="K164" i="144"/>
  <c r="J164" i="144"/>
  <c r="L163" i="144"/>
  <c r="K163" i="144"/>
  <c r="L162" i="144"/>
  <c r="K162" i="144"/>
  <c r="J162" i="144"/>
  <c r="L161" i="144"/>
  <c r="K161" i="144"/>
  <c r="J161" i="144"/>
  <c r="L160" i="144"/>
  <c r="K160" i="144"/>
  <c r="J160" i="144"/>
  <c r="L159" i="144"/>
  <c r="K159" i="144"/>
  <c r="J159" i="144"/>
  <c r="L158" i="144"/>
  <c r="J158" i="144"/>
  <c r="K158" i="144"/>
  <c r="L157" i="144"/>
  <c r="K157" i="144"/>
  <c r="J157" i="144"/>
  <c r="L156" i="144"/>
  <c r="K156" i="144"/>
  <c r="J156" i="144"/>
  <c r="L155" i="144"/>
  <c r="K155" i="144"/>
  <c r="J155" i="144"/>
  <c r="L154" i="144"/>
  <c r="K154" i="144"/>
  <c r="J154" i="144"/>
  <c r="L153" i="144"/>
  <c r="K153" i="144"/>
  <c r="J153" i="144"/>
  <c r="L152" i="144"/>
  <c r="J152" i="144"/>
  <c r="K152" i="144"/>
  <c r="L151" i="144"/>
  <c r="K151" i="144"/>
  <c r="J151" i="144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/>
  <c r="L145" i="144"/>
  <c r="K145" i="144"/>
  <c r="J145" i="144"/>
  <c r="L144" i="144"/>
  <c r="K144" i="144"/>
  <c r="J144" i="144"/>
  <c r="L143" i="144"/>
  <c r="K143" i="144"/>
  <c r="J143" i="144"/>
  <c r="L142" i="144"/>
  <c r="K142" i="144"/>
  <c r="J142" i="144"/>
  <c r="L141" i="144"/>
  <c r="K141" i="144"/>
  <c r="J141" i="144"/>
  <c r="L140" i="144"/>
  <c r="K140" i="144"/>
  <c r="J140" i="144"/>
  <c r="L139" i="144"/>
  <c r="K139" i="144"/>
  <c r="J139" i="144"/>
  <c r="L138" i="144"/>
  <c r="K138" i="144"/>
  <c r="J138" i="144"/>
  <c r="L137" i="144"/>
  <c r="K137" i="144"/>
  <c r="J137" i="144"/>
  <c r="L136" i="144"/>
  <c r="K136" i="144"/>
  <c r="J136" i="144"/>
  <c r="L135" i="144"/>
  <c r="K135" i="144"/>
  <c r="J135" i="144"/>
  <c r="L134" i="144"/>
  <c r="K134" i="144"/>
  <c r="J134" i="144"/>
  <c r="L133" i="144"/>
  <c r="K133" i="144"/>
  <c r="J133" i="144"/>
  <c r="L132" i="144"/>
  <c r="K132" i="144"/>
  <c r="J132" i="144"/>
  <c r="L131" i="144"/>
  <c r="K131" i="144"/>
  <c r="L130" i="144"/>
  <c r="K130" i="144"/>
  <c r="J130" i="144"/>
  <c r="L129" i="144"/>
  <c r="K129" i="144"/>
  <c r="J129" i="144"/>
  <c r="L128" i="144"/>
  <c r="K128" i="144"/>
  <c r="J128" i="144"/>
  <c r="L127" i="144"/>
  <c r="K127" i="144"/>
  <c r="J127" i="144"/>
  <c r="L126" i="144"/>
  <c r="K126" i="144"/>
  <c r="J126" i="144"/>
  <c r="L125" i="144"/>
  <c r="K125" i="144"/>
  <c r="J125" i="144"/>
  <c r="L124" i="144"/>
  <c r="K124" i="144"/>
  <c r="J124" i="144"/>
  <c r="L123" i="144"/>
  <c r="K123" i="144"/>
  <c r="J123" i="144"/>
  <c r="L122" i="144"/>
  <c r="K122" i="144"/>
  <c r="J122" i="144"/>
  <c r="L121" i="144"/>
  <c r="K121" i="144"/>
  <c r="J121" i="144"/>
  <c r="L120" i="144"/>
  <c r="J120" i="144"/>
  <c r="K120" i="144"/>
  <c r="L119" i="144"/>
  <c r="K119" i="144"/>
  <c r="J119" i="144"/>
  <c r="L118" i="144"/>
  <c r="K118" i="144"/>
  <c r="J118" i="144"/>
  <c r="L117" i="144"/>
  <c r="K117" i="144"/>
  <c r="J117" i="144"/>
  <c r="L116" i="144"/>
  <c r="K116" i="144"/>
  <c r="J116" i="144"/>
  <c r="L115" i="144"/>
  <c r="K115" i="144"/>
  <c r="J115" i="144"/>
  <c r="L114" i="144"/>
  <c r="K114" i="144"/>
  <c r="J114" i="144"/>
  <c r="L113" i="144"/>
  <c r="K113" i="144"/>
  <c r="J113" i="144"/>
  <c r="L112" i="144"/>
  <c r="K112" i="144"/>
  <c r="J112" i="144"/>
  <c r="L111" i="144"/>
  <c r="K111" i="144"/>
  <c r="J111" i="144"/>
  <c r="L110" i="144"/>
  <c r="K110" i="144"/>
  <c r="J110" i="144"/>
  <c r="L109" i="144"/>
  <c r="K109" i="144"/>
  <c r="J109" i="144"/>
  <c r="L108" i="144"/>
  <c r="K108" i="144"/>
  <c r="J108" i="144"/>
  <c r="L107" i="144"/>
  <c r="K107" i="144"/>
  <c r="J107" i="144"/>
  <c r="L106" i="144"/>
  <c r="K106" i="144"/>
  <c r="J106" i="144"/>
  <c r="L105" i="144"/>
  <c r="K105" i="144"/>
  <c r="J105" i="144"/>
  <c r="L104" i="144"/>
  <c r="J104" i="144"/>
  <c r="K104" i="144"/>
  <c r="L103" i="144"/>
  <c r="K103" i="144"/>
  <c r="J103" i="144"/>
  <c r="L102" i="144"/>
  <c r="K102" i="144"/>
  <c r="J102" i="144"/>
  <c r="L101" i="144"/>
  <c r="K101" i="144"/>
  <c r="J101" i="144"/>
  <c r="L100" i="144"/>
  <c r="K100" i="144"/>
  <c r="J100" i="144"/>
  <c r="L99" i="144"/>
  <c r="K99" i="144"/>
  <c r="J99" i="144"/>
  <c r="L98" i="144"/>
  <c r="K98" i="144"/>
  <c r="J98" i="144"/>
  <c r="L97" i="144"/>
  <c r="K97" i="144"/>
  <c r="J97" i="144"/>
  <c r="L96" i="144"/>
  <c r="K96" i="144"/>
  <c r="J96" i="144"/>
  <c r="L95" i="144"/>
  <c r="K95" i="144"/>
  <c r="J95" i="144"/>
  <c r="L94" i="144"/>
  <c r="K94" i="144"/>
  <c r="J94" i="144"/>
  <c r="L93" i="144"/>
  <c r="K93" i="144"/>
  <c r="J93" i="144"/>
  <c r="L92" i="144"/>
  <c r="K92" i="144"/>
  <c r="J92" i="144"/>
  <c r="L91" i="144"/>
  <c r="K91" i="144"/>
  <c r="J91" i="144"/>
  <c r="L90" i="144"/>
  <c r="K90" i="144"/>
  <c r="J90" i="144"/>
  <c r="L89" i="144"/>
  <c r="K89" i="144"/>
  <c r="J89" i="144"/>
  <c r="L88" i="144"/>
  <c r="J88" i="144"/>
  <c r="K88" i="144"/>
  <c r="L87" i="144"/>
  <c r="K87" i="144"/>
  <c r="J87" i="144"/>
  <c r="L86" i="144"/>
  <c r="K86" i="144"/>
  <c r="J86" i="144"/>
  <c r="L85" i="144"/>
  <c r="K85" i="144"/>
  <c r="J85" i="144"/>
  <c r="L84" i="144"/>
  <c r="K84" i="144"/>
  <c r="J84" i="144"/>
  <c r="L83" i="144"/>
  <c r="K83" i="144"/>
  <c r="J83" i="144"/>
  <c r="L82" i="144"/>
  <c r="K82" i="144"/>
  <c r="J82" i="144"/>
  <c r="L81" i="144"/>
  <c r="K81" i="144"/>
  <c r="J81" i="144"/>
  <c r="L80" i="144"/>
  <c r="K80" i="144"/>
  <c r="J80" i="144"/>
  <c r="L79" i="144"/>
  <c r="K79" i="144"/>
  <c r="J79" i="144"/>
  <c r="L78" i="144"/>
  <c r="K78" i="144"/>
  <c r="J78" i="144"/>
  <c r="L77" i="144"/>
  <c r="K77" i="144"/>
  <c r="J77" i="144"/>
  <c r="L76" i="144"/>
  <c r="K76" i="144"/>
  <c r="J76" i="144"/>
  <c r="L75" i="144"/>
  <c r="K75" i="144"/>
  <c r="J75" i="144"/>
  <c r="L74" i="144"/>
  <c r="K74" i="144"/>
  <c r="J74" i="144"/>
  <c r="L73" i="144"/>
  <c r="K73" i="144"/>
  <c r="J73" i="144"/>
  <c r="L72" i="144"/>
  <c r="J72" i="144"/>
  <c r="K72" i="144"/>
  <c r="L71" i="144"/>
  <c r="K71" i="144"/>
  <c r="J71" i="144"/>
  <c r="L70" i="144"/>
  <c r="K70" i="144"/>
  <c r="J70" i="144"/>
  <c r="L69" i="144"/>
  <c r="K69" i="144"/>
  <c r="J69" i="144"/>
  <c r="L68" i="144"/>
  <c r="K68" i="144"/>
  <c r="J68" i="144"/>
  <c r="L67" i="144"/>
  <c r="K67" i="144"/>
  <c r="J67" i="144"/>
  <c r="L66" i="144"/>
  <c r="K66" i="144"/>
  <c r="J66" i="144"/>
  <c r="L65" i="144"/>
  <c r="K65" i="144"/>
  <c r="J65" i="144"/>
  <c r="L64" i="144"/>
  <c r="K64" i="144"/>
  <c r="J64" i="144"/>
  <c r="L63" i="144"/>
  <c r="K63" i="144"/>
  <c r="J63" i="144"/>
  <c r="L62" i="144"/>
  <c r="K62" i="144"/>
  <c r="J62" i="144"/>
  <c r="L61" i="144"/>
  <c r="K61" i="144"/>
  <c r="J61" i="144"/>
  <c r="L60" i="144"/>
  <c r="K60" i="144"/>
  <c r="J60" i="144"/>
  <c r="L59" i="144"/>
  <c r="K59" i="144"/>
  <c r="J59" i="144"/>
  <c r="L58" i="144"/>
  <c r="K58" i="144"/>
  <c r="J58" i="144"/>
  <c r="L57" i="144"/>
  <c r="K57" i="144"/>
  <c r="J57" i="144"/>
  <c r="L56" i="144"/>
  <c r="J56" i="144"/>
  <c r="K56" i="144"/>
  <c r="L55" i="144"/>
  <c r="K55" i="144"/>
  <c r="J55" i="144"/>
  <c r="L54" i="144"/>
  <c r="K54" i="144"/>
  <c r="J54" i="144"/>
  <c r="L53" i="144"/>
  <c r="K53" i="144"/>
  <c r="J53" i="144"/>
  <c r="L52" i="144"/>
  <c r="K52" i="144"/>
  <c r="J52" i="144"/>
  <c r="L51" i="144"/>
  <c r="K51" i="144"/>
  <c r="J51" i="144"/>
  <c r="L50" i="144"/>
  <c r="K50" i="144"/>
  <c r="J50" i="144"/>
  <c r="L49" i="144"/>
  <c r="K49" i="144"/>
  <c r="J49" i="144"/>
  <c r="L48" i="144"/>
  <c r="K48" i="144"/>
  <c r="J48" i="144"/>
  <c r="L47" i="144"/>
  <c r="K47" i="144"/>
  <c r="J47" i="144"/>
  <c r="L46" i="144"/>
  <c r="K46" i="144"/>
  <c r="J46" i="144"/>
  <c r="L45" i="144"/>
  <c r="K45" i="144"/>
  <c r="J45" i="144"/>
  <c r="L44" i="144"/>
  <c r="K44" i="144"/>
  <c r="J44" i="144"/>
  <c r="L43" i="144"/>
  <c r="K43" i="144"/>
  <c r="J43" i="144"/>
  <c r="L42" i="144"/>
  <c r="K42" i="144"/>
  <c r="J42" i="144"/>
  <c r="L41" i="144"/>
  <c r="K41" i="144"/>
  <c r="J41" i="144"/>
  <c r="L40" i="144"/>
  <c r="J40" i="144"/>
  <c r="K40" i="144"/>
  <c r="L39" i="144"/>
  <c r="K39" i="144"/>
  <c r="J39" i="144"/>
  <c r="L38" i="144"/>
  <c r="K38" i="144"/>
  <c r="J38" i="144"/>
  <c r="L37" i="144"/>
  <c r="K37" i="144"/>
  <c r="J37" i="144"/>
  <c r="L36" i="144"/>
  <c r="K36" i="144"/>
  <c r="J36" i="144"/>
  <c r="L35" i="144"/>
  <c r="K35" i="144"/>
  <c r="J35" i="144"/>
  <c r="L34" i="144"/>
  <c r="K34" i="144"/>
  <c r="J34" i="144"/>
  <c r="L33" i="144"/>
  <c r="K33" i="144"/>
  <c r="J33" i="144"/>
  <c r="L32" i="144"/>
  <c r="K32" i="144"/>
  <c r="J32" i="144"/>
  <c r="L31" i="144"/>
  <c r="K31" i="144"/>
  <c r="J31" i="144"/>
  <c r="L30" i="144"/>
  <c r="K30" i="144"/>
  <c r="J30" i="144"/>
  <c r="L29" i="144"/>
  <c r="K29" i="144"/>
  <c r="J29" i="144"/>
  <c r="L28" i="144"/>
  <c r="K28" i="144"/>
  <c r="J28" i="144"/>
  <c r="L27" i="144"/>
  <c r="K27" i="144"/>
  <c r="J27" i="144"/>
  <c r="L26" i="144"/>
  <c r="K26" i="144"/>
  <c r="J26" i="144"/>
  <c r="L25" i="144"/>
  <c r="K25" i="144"/>
  <c r="J25" i="144"/>
  <c r="L252" i="145"/>
  <c r="J252" i="145"/>
  <c r="K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J236" i="145"/>
  <c r="K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J220" i="145"/>
  <c r="K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J204" i="145"/>
  <c r="K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J188" i="145"/>
  <c r="K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J172" i="145"/>
  <c r="K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J156" i="145"/>
  <c r="K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J140" i="145"/>
  <c r="K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J124" i="145"/>
  <c r="K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J108" i="145"/>
  <c r="K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J92" i="145"/>
  <c r="K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J76" i="145"/>
  <c r="K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J60" i="145"/>
  <c r="K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J44" i="145"/>
  <c r="K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J28" i="145"/>
  <c r="K28" i="145"/>
  <c r="L27" i="145"/>
  <c r="K27" i="145"/>
  <c r="J27" i="145"/>
  <c r="L26" i="145"/>
  <c r="J26" i="145"/>
  <c r="K26" i="145"/>
  <c r="L25" i="145"/>
  <c r="K25" i="145"/>
  <c r="J25" i="145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J240" i="146"/>
  <c r="K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J224" i="146"/>
  <c r="K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J208" i="146"/>
  <c r="K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J192" i="146"/>
  <c r="K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J176" i="146"/>
  <c r="K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J160" i="146"/>
  <c r="K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J144" i="146"/>
  <c r="K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J128" i="146"/>
  <c r="K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J112" i="146"/>
  <c r="K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J96" i="146"/>
  <c r="K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J80" i="146"/>
  <c r="K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J64" i="146"/>
  <c r="K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J48" i="146"/>
  <c r="K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J33" i="146"/>
  <c r="K33" i="146"/>
  <c r="L32" i="146"/>
  <c r="J32" i="146"/>
  <c r="K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52" i="147"/>
  <c r="J252" i="147"/>
  <c r="K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J244" i="147"/>
  <c r="K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J236" i="147"/>
  <c r="K236" i="147"/>
  <c r="L235" i="147"/>
  <c r="K235" i="147"/>
  <c r="J235" i="147"/>
  <c r="L234" i="147"/>
  <c r="K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J229" i="147"/>
  <c r="K229" i="147"/>
  <c r="L228" i="147"/>
  <c r="J228" i="147"/>
  <c r="K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L223" i="147"/>
  <c r="K223" i="147"/>
  <c r="J223" i="147"/>
  <c r="L222" i="147"/>
  <c r="K222" i="147"/>
  <c r="J222" i="147"/>
  <c r="L221" i="147"/>
  <c r="K221" i="147"/>
  <c r="J221" i="147"/>
  <c r="L220" i="147"/>
  <c r="J220" i="147"/>
  <c r="K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J212" i="147"/>
  <c r="K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J204" i="147"/>
  <c r="K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J196" i="147"/>
  <c r="K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L191" i="147"/>
  <c r="K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J180" i="147"/>
  <c r="K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J164" i="147"/>
  <c r="K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J148" i="147"/>
  <c r="K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J132" i="147"/>
  <c r="K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L118" i="147"/>
  <c r="K118" i="147"/>
  <c r="J118" i="147"/>
  <c r="L117" i="147"/>
  <c r="K117" i="147"/>
  <c r="J117" i="147"/>
  <c r="L116" i="147"/>
  <c r="J116" i="147"/>
  <c r="K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L102" i="147"/>
  <c r="K102" i="147"/>
  <c r="J102" i="147"/>
  <c r="L101" i="147"/>
  <c r="K101" i="147"/>
  <c r="J101" i="147"/>
  <c r="L100" i="147"/>
  <c r="J100" i="147"/>
  <c r="K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J84" i="147"/>
  <c r="K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J68" i="147"/>
  <c r="K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J54" i="147"/>
  <c r="K54" i="147"/>
  <c r="L53" i="147"/>
  <c r="K53" i="147"/>
  <c r="J53" i="147"/>
  <c r="L52" i="147"/>
  <c r="J52" i="147"/>
  <c r="K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L46" i="147"/>
  <c r="K46" i="147"/>
  <c r="J46" i="147"/>
  <c r="L45" i="147"/>
  <c r="K45" i="147"/>
  <c r="J45" i="147"/>
  <c r="L44" i="147"/>
  <c r="K44" i="147"/>
  <c r="J44" i="147"/>
  <c r="L43" i="147"/>
  <c r="K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J36" i="147"/>
  <c r="K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J248" i="148"/>
  <c r="K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J232" i="148"/>
  <c r="K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J218" i="148"/>
  <c r="K218" i="148"/>
  <c r="L217" i="148"/>
  <c r="K217" i="148"/>
  <c r="J217" i="148"/>
  <c r="L216" i="148"/>
  <c r="J216" i="148"/>
  <c r="K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J200" i="148"/>
  <c r="K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J184" i="148"/>
  <c r="K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J168" i="148"/>
  <c r="K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J151" i="148"/>
  <c r="K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J83" i="148"/>
  <c r="K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J67" i="148"/>
  <c r="K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J51" i="148"/>
  <c r="K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J35" i="148"/>
  <c r="K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52" i="149"/>
  <c r="K252" i="149"/>
  <c r="J252" i="149"/>
  <c r="L251" i="149"/>
  <c r="K251" i="149"/>
  <c r="J251" i="149"/>
  <c r="L250" i="149"/>
  <c r="K250" i="149"/>
  <c r="J250" i="149"/>
  <c r="L249" i="149"/>
  <c r="J249" i="149"/>
  <c r="K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J233" i="149"/>
  <c r="K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L220" i="149"/>
  <c r="K220" i="149"/>
  <c r="J220" i="149"/>
  <c r="L219" i="149"/>
  <c r="K219" i="149"/>
  <c r="J219" i="149"/>
  <c r="L218" i="149"/>
  <c r="K218" i="149"/>
  <c r="J218" i="149"/>
  <c r="L217" i="149"/>
  <c r="J217" i="149"/>
  <c r="K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J201" i="149"/>
  <c r="K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J185" i="149"/>
  <c r="K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L172" i="149"/>
  <c r="K172" i="149"/>
  <c r="J172" i="149"/>
  <c r="L171" i="149"/>
  <c r="K171" i="149"/>
  <c r="J171" i="149"/>
  <c r="L170" i="149"/>
  <c r="K170" i="149"/>
  <c r="J170" i="149"/>
  <c r="L169" i="149"/>
  <c r="J169" i="149"/>
  <c r="K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J153" i="149"/>
  <c r="K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J137" i="149"/>
  <c r="K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J121" i="149"/>
  <c r="K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J105" i="149"/>
  <c r="K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L92" i="149"/>
  <c r="K92" i="149"/>
  <c r="J92" i="149"/>
  <c r="L91" i="149"/>
  <c r="K91" i="149"/>
  <c r="J91" i="149"/>
  <c r="L90" i="149"/>
  <c r="K90" i="149"/>
  <c r="J90" i="149"/>
  <c r="L89" i="149"/>
  <c r="J89" i="149"/>
  <c r="K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J73" i="149"/>
  <c r="K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J57" i="149"/>
  <c r="K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J41" i="149"/>
  <c r="K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J25" i="149"/>
  <c r="K25" i="149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J240" i="150"/>
  <c r="K240" i="150"/>
  <c r="L239" i="150"/>
  <c r="K239" i="150"/>
  <c r="J239" i="150"/>
  <c r="L238" i="150"/>
  <c r="K238" i="150"/>
  <c r="J238" i="150"/>
  <c r="L237" i="150"/>
  <c r="J237" i="150"/>
  <c r="K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J224" i="150"/>
  <c r="K224" i="150"/>
  <c r="L223" i="150"/>
  <c r="K223" i="150"/>
  <c r="J223" i="150"/>
  <c r="L222" i="150"/>
  <c r="K222" i="150"/>
  <c r="J222" i="150"/>
  <c r="L221" i="150"/>
  <c r="J221" i="150"/>
  <c r="K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J205" i="150"/>
  <c r="K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J189" i="150"/>
  <c r="K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J173" i="150"/>
  <c r="K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J157" i="150"/>
  <c r="K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J141" i="150"/>
  <c r="K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J128" i="150"/>
  <c r="K128" i="150"/>
  <c r="L127" i="150"/>
  <c r="K127" i="150"/>
  <c r="J127" i="150"/>
  <c r="L126" i="150"/>
  <c r="K126" i="150"/>
  <c r="J126" i="150"/>
  <c r="L125" i="150"/>
  <c r="J125" i="150"/>
  <c r="K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J112" i="150"/>
  <c r="K112" i="150"/>
  <c r="L111" i="150"/>
  <c r="K111" i="150"/>
  <c r="J111" i="150"/>
  <c r="L110" i="150"/>
  <c r="K110" i="150"/>
  <c r="J110" i="150"/>
  <c r="L109" i="150"/>
  <c r="J109" i="150"/>
  <c r="K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J96" i="150"/>
  <c r="K96" i="150"/>
  <c r="L95" i="150"/>
  <c r="K95" i="150"/>
  <c r="J95" i="150"/>
  <c r="L94" i="150"/>
  <c r="K94" i="150"/>
  <c r="J94" i="150"/>
  <c r="L93" i="150"/>
  <c r="J93" i="150"/>
  <c r="K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J80" i="150"/>
  <c r="K80" i="150"/>
  <c r="L79" i="150"/>
  <c r="K79" i="150"/>
  <c r="J79" i="150"/>
  <c r="L78" i="150"/>
  <c r="K78" i="150"/>
  <c r="J78" i="150"/>
  <c r="L77" i="150"/>
  <c r="J77" i="150"/>
  <c r="K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J64" i="150"/>
  <c r="K64" i="150"/>
  <c r="L63" i="150"/>
  <c r="K63" i="150"/>
  <c r="J63" i="150"/>
  <c r="L62" i="150"/>
  <c r="K62" i="150"/>
  <c r="J62" i="150"/>
  <c r="L61" i="150"/>
  <c r="J61" i="150"/>
  <c r="K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J45" i="150"/>
  <c r="K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J29" i="150"/>
  <c r="K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52" i="151"/>
  <c r="K252" i="151"/>
  <c r="J252" i="151"/>
  <c r="L251" i="151"/>
  <c r="K251" i="151"/>
  <c r="J251" i="151"/>
  <c r="L250" i="151"/>
  <c r="K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J241" i="151"/>
  <c r="K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J225" i="151"/>
  <c r="K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J209" i="151"/>
  <c r="K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J193" i="151"/>
  <c r="K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J177" i="151"/>
  <c r="K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J161" i="151"/>
  <c r="K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J145" i="151"/>
  <c r="K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J129" i="151"/>
  <c r="K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J113" i="151"/>
  <c r="K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J97" i="151"/>
  <c r="K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J81" i="151"/>
  <c r="K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J65" i="151"/>
  <c r="K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J49" i="151"/>
  <c r="K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J33" i="151"/>
  <c r="K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L25" i="151"/>
  <c r="K25" i="151"/>
  <c r="J25" i="151"/>
  <c r="L252" i="152"/>
  <c r="J252" i="152"/>
  <c r="K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J245" i="152"/>
  <c r="K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J236" i="152"/>
  <c r="K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J229" i="152"/>
  <c r="K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J220" i="152"/>
  <c r="K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J213" i="152"/>
  <c r="K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J204" i="152"/>
  <c r="K204" i="152"/>
  <c r="L203" i="152"/>
  <c r="K203" i="152"/>
  <c r="J203" i="152"/>
  <c r="L202" i="152"/>
  <c r="K202" i="152"/>
  <c r="J202" i="152"/>
  <c r="L201" i="152"/>
  <c r="K201" i="152"/>
  <c r="L200" i="152"/>
  <c r="K200" i="152"/>
  <c r="J200" i="152"/>
  <c r="L199" i="152"/>
  <c r="K199" i="152"/>
  <c r="J199" i="152"/>
  <c r="L198" i="152"/>
  <c r="K198" i="152"/>
  <c r="J198" i="152"/>
  <c r="L197" i="152"/>
  <c r="J197" i="152"/>
  <c r="K197" i="152"/>
  <c r="L196" i="152"/>
  <c r="K196" i="152"/>
  <c r="J196" i="152"/>
  <c r="L195" i="152"/>
  <c r="K195" i="152"/>
  <c r="J195" i="152"/>
  <c r="L194" i="152"/>
  <c r="J194" i="152"/>
  <c r="K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J188" i="152"/>
  <c r="K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J181" i="152"/>
  <c r="K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J172" i="152"/>
  <c r="K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J165" i="152"/>
  <c r="K165" i="152"/>
  <c r="L164" i="152"/>
  <c r="K164" i="152"/>
  <c r="J164" i="152"/>
  <c r="L163" i="152"/>
  <c r="K163" i="152"/>
  <c r="J163" i="152"/>
  <c r="L162" i="152"/>
  <c r="J162" i="152"/>
  <c r="K162" i="152"/>
  <c r="L161" i="152"/>
  <c r="K161" i="152"/>
  <c r="J161" i="152"/>
  <c r="L160" i="152"/>
  <c r="K160" i="152"/>
  <c r="L159" i="152"/>
  <c r="K159" i="152"/>
  <c r="J159" i="152"/>
  <c r="L158" i="152"/>
  <c r="K158" i="152"/>
  <c r="L157" i="152"/>
  <c r="K157" i="152"/>
  <c r="J157" i="152"/>
  <c r="L156" i="152"/>
  <c r="J156" i="152"/>
  <c r="K156" i="152"/>
  <c r="L155" i="152"/>
  <c r="K155" i="152"/>
  <c r="J155" i="152"/>
  <c r="L154" i="152"/>
  <c r="K154" i="152"/>
  <c r="J154" i="152"/>
  <c r="L153" i="152"/>
  <c r="K153" i="152"/>
  <c r="L152" i="152"/>
  <c r="K152" i="152"/>
  <c r="J152" i="152"/>
  <c r="L151" i="152"/>
  <c r="K151" i="152"/>
  <c r="J151" i="152"/>
  <c r="L150" i="152"/>
  <c r="K150" i="152"/>
  <c r="J150" i="152"/>
  <c r="L149" i="152"/>
  <c r="J149" i="152"/>
  <c r="K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J140" i="152"/>
  <c r="K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J133" i="152"/>
  <c r="K133" i="152"/>
  <c r="L132" i="152"/>
  <c r="K132" i="152"/>
  <c r="J132" i="152"/>
  <c r="L131" i="152"/>
  <c r="K131" i="152"/>
  <c r="J131" i="152"/>
  <c r="L130" i="152"/>
  <c r="J130" i="152"/>
  <c r="K130" i="152"/>
  <c r="L129" i="152"/>
  <c r="K129" i="152"/>
  <c r="J129" i="152"/>
  <c r="L128" i="152"/>
  <c r="K128" i="152"/>
  <c r="L127" i="152"/>
  <c r="K127" i="152"/>
  <c r="J127" i="152"/>
  <c r="L126" i="152"/>
  <c r="K126" i="152"/>
  <c r="J126" i="152"/>
  <c r="L125" i="152"/>
  <c r="K125" i="152"/>
  <c r="J125" i="152"/>
  <c r="L124" i="152"/>
  <c r="J124" i="152"/>
  <c r="K124" i="152"/>
  <c r="L123" i="152"/>
  <c r="K123" i="152"/>
  <c r="J123" i="152"/>
  <c r="L122" i="152"/>
  <c r="K122" i="152"/>
  <c r="J122" i="152"/>
  <c r="L121" i="152"/>
  <c r="K121" i="152"/>
  <c r="L120" i="152"/>
  <c r="K120" i="152"/>
  <c r="J120" i="152"/>
  <c r="L119" i="152"/>
  <c r="K119" i="152"/>
  <c r="J119" i="152"/>
  <c r="L118" i="152"/>
  <c r="K118" i="152"/>
  <c r="J118" i="152"/>
  <c r="L117" i="152"/>
  <c r="J117" i="152"/>
  <c r="K117" i="152"/>
  <c r="L116" i="152"/>
  <c r="K116" i="152"/>
  <c r="J116" i="152"/>
  <c r="L115" i="152"/>
  <c r="K115" i="152"/>
  <c r="J115" i="152"/>
  <c r="L114" i="152"/>
  <c r="J114" i="152"/>
  <c r="K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J108" i="152"/>
  <c r="K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J101" i="152"/>
  <c r="K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J92" i="152"/>
  <c r="K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J85" i="152"/>
  <c r="K85" i="152"/>
  <c r="L84" i="152"/>
  <c r="K84" i="152"/>
  <c r="J84" i="152"/>
  <c r="L83" i="152"/>
  <c r="K83" i="152"/>
  <c r="J83" i="152"/>
  <c r="L82" i="152"/>
  <c r="J82" i="152"/>
  <c r="K82" i="152"/>
  <c r="L81" i="152"/>
  <c r="K81" i="152"/>
  <c r="J81" i="152"/>
  <c r="L80" i="152"/>
  <c r="K80" i="152"/>
  <c r="L79" i="152"/>
  <c r="K79" i="152"/>
  <c r="J79" i="152"/>
  <c r="L78" i="152"/>
  <c r="K78" i="152"/>
  <c r="L77" i="152"/>
  <c r="K77" i="152"/>
  <c r="J77" i="152"/>
  <c r="L76" i="152"/>
  <c r="J76" i="152"/>
  <c r="K76" i="152"/>
  <c r="L75" i="152"/>
  <c r="K75" i="152"/>
  <c r="J75" i="152"/>
  <c r="L74" i="152"/>
  <c r="K74" i="152"/>
  <c r="J74" i="152"/>
  <c r="L73" i="152"/>
  <c r="K73" i="152"/>
  <c r="L72" i="152"/>
  <c r="K72" i="152"/>
  <c r="J72" i="152"/>
  <c r="L71" i="152"/>
  <c r="K71" i="152"/>
  <c r="J71" i="152"/>
  <c r="L70" i="152"/>
  <c r="K70" i="152"/>
  <c r="J70" i="152"/>
  <c r="L69" i="152"/>
  <c r="J69" i="152"/>
  <c r="K69" i="152"/>
  <c r="L68" i="152"/>
  <c r="K68" i="152"/>
  <c r="J68" i="152"/>
  <c r="L67" i="152"/>
  <c r="K67" i="152"/>
  <c r="J67" i="152"/>
  <c r="L66" i="152"/>
  <c r="J66" i="152"/>
  <c r="K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J53" i="152"/>
  <c r="K53" i="152"/>
  <c r="L52" i="152"/>
  <c r="K52" i="152"/>
  <c r="J52" i="152"/>
  <c r="L51" i="152"/>
  <c r="K51" i="152"/>
  <c r="J51" i="152"/>
  <c r="L50" i="152"/>
  <c r="J50" i="152"/>
  <c r="K50" i="152"/>
  <c r="L49" i="152"/>
  <c r="K49" i="152"/>
  <c r="J49" i="152"/>
  <c r="L48" i="152"/>
  <c r="K48" i="152"/>
  <c r="L47" i="152"/>
  <c r="K47" i="152"/>
  <c r="J47" i="152"/>
  <c r="L46" i="152"/>
  <c r="K46" i="152"/>
  <c r="J46" i="152"/>
  <c r="L45" i="152"/>
  <c r="K45" i="152"/>
  <c r="J45" i="152"/>
  <c r="L44" i="152"/>
  <c r="J44" i="152"/>
  <c r="K44" i="152"/>
  <c r="L43" i="152"/>
  <c r="K43" i="152"/>
  <c r="J43" i="152"/>
  <c r="L42" i="152"/>
  <c r="K42" i="152"/>
  <c r="J42" i="152"/>
  <c r="L41" i="152"/>
  <c r="K41" i="152"/>
  <c r="L40" i="152"/>
  <c r="K40" i="152"/>
  <c r="J40" i="152"/>
  <c r="L39" i="152"/>
  <c r="K39" i="152"/>
  <c r="J39" i="152"/>
  <c r="L38" i="152"/>
  <c r="K38" i="152"/>
  <c r="J38" i="152"/>
  <c r="L37" i="152"/>
  <c r="J37" i="152"/>
  <c r="K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J28" i="152"/>
  <c r="K28" i="152"/>
  <c r="L27" i="152"/>
  <c r="K27" i="152"/>
  <c r="J27" i="152"/>
  <c r="L26" i="152"/>
  <c r="K26" i="152"/>
  <c r="J26" i="152"/>
  <c r="L25" i="152"/>
  <c r="K25" i="152"/>
  <c r="J25" i="152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J240" i="153"/>
  <c r="K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J224" i="153"/>
  <c r="K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J208" i="153"/>
  <c r="K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J192" i="153"/>
  <c r="K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L182" i="153"/>
  <c r="K182" i="153"/>
  <c r="J182" i="153"/>
  <c r="L181" i="153"/>
  <c r="K181" i="153"/>
  <c r="J181" i="153"/>
  <c r="L180" i="153"/>
  <c r="K180" i="153"/>
  <c r="L179" i="153"/>
  <c r="K179" i="153"/>
  <c r="J179" i="153"/>
  <c r="L178" i="153"/>
  <c r="K178" i="153"/>
  <c r="J178" i="153"/>
  <c r="L177" i="153"/>
  <c r="K177" i="153"/>
  <c r="J177" i="153"/>
  <c r="L176" i="153"/>
  <c r="J176" i="153"/>
  <c r="K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J154" i="153"/>
  <c r="K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L134" i="153"/>
  <c r="K134" i="153"/>
  <c r="J134" i="153"/>
  <c r="L133" i="153"/>
  <c r="K133" i="153"/>
  <c r="J133" i="153"/>
  <c r="L132" i="153"/>
  <c r="J132" i="153"/>
  <c r="K132" i="153"/>
  <c r="L131" i="153"/>
  <c r="J131" i="153"/>
  <c r="K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J120" i="153"/>
  <c r="K120" i="153"/>
  <c r="L119" i="153"/>
  <c r="K119" i="153"/>
  <c r="J119" i="153"/>
  <c r="L118" i="153"/>
  <c r="J118" i="153"/>
  <c r="K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J109" i="153"/>
  <c r="K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J102" i="153"/>
  <c r="K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J93" i="153"/>
  <c r="K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J86" i="153"/>
  <c r="K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J77" i="153"/>
  <c r="K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J70" i="153"/>
  <c r="K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J61" i="153"/>
  <c r="K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J54" i="153"/>
  <c r="K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J45" i="153"/>
  <c r="K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J38" i="153"/>
  <c r="K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J29" i="153"/>
  <c r="K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52" i="154"/>
  <c r="K252" i="154"/>
  <c r="J252" i="154"/>
  <c r="L251" i="154"/>
  <c r="K251" i="154"/>
  <c r="J251" i="154"/>
  <c r="L250" i="154"/>
  <c r="J250" i="154"/>
  <c r="K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J241" i="154"/>
  <c r="K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J234" i="154"/>
  <c r="K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J225" i="154"/>
  <c r="K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J218" i="154"/>
  <c r="K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J209" i="154"/>
  <c r="K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J202" i="154"/>
  <c r="K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J193" i="154"/>
  <c r="K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J186" i="154"/>
  <c r="K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J177" i="154"/>
  <c r="K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J170" i="154"/>
  <c r="K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J161" i="154"/>
  <c r="K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J154" i="154"/>
  <c r="K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J145" i="154"/>
  <c r="K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J138" i="154"/>
  <c r="K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J129" i="154"/>
  <c r="K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J122" i="154"/>
  <c r="K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J113" i="154"/>
  <c r="K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J106" i="154"/>
  <c r="K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J97" i="154"/>
  <c r="K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J90" i="154"/>
  <c r="K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J81" i="154"/>
  <c r="K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J74" i="154"/>
  <c r="K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J65" i="154"/>
  <c r="K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J58" i="154"/>
  <c r="K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J50" i="154"/>
  <c r="K50" i="154"/>
  <c r="L49" i="154"/>
  <c r="J49" i="154"/>
  <c r="K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J42" i="154"/>
  <c r="K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J34" i="154"/>
  <c r="K34" i="154"/>
  <c r="L33" i="154"/>
  <c r="J33" i="154"/>
  <c r="K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J26" i="154"/>
  <c r="K26" i="154"/>
  <c r="L25" i="154"/>
  <c r="K25" i="154"/>
  <c r="J25" i="154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J246" i="155"/>
  <c r="K246" i="155"/>
  <c r="L245" i="155"/>
  <c r="J245" i="155"/>
  <c r="K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J238" i="155"/>
  <c r="K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J230" i="155"/>
  <c r="K230" i="155"/>
  <c r="L229" i="155"/>
  <c r="J229" i="155"/>
  <c r="K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J222" i="155"/>
  <c r="K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J214" i="155"/>
  <c r="K214" i="155"/>
  <c r="L213" i="155"/>
  <c r="J213" i="155"/>
  <c r="K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J206" i="155"/>
  <c r="K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J198" i="155"/>
  <c r="K198" i="155"/>
  <c r="L197" i="155"/>
  <c r="J197" i="155"/>
  <c r="K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J190" i="155"/>
  <c r="K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J182" i="155"/>
  <c r="K182" i="155"/>
  <c r="L181" i="155"/>
  <c r="J181" i="155"/>
  <c r="K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J174" i="155"/>
  <c r="K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J166" i="155"/>
  <c r="K166" i="155"/>
  <c r="L165" i="155"/>
  <c r="J165" i="155"/>
  <c r="K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J158" i="155"/>
  <c r="K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J150" i="155"/>
  <c r="K150" i="155"/>
  <c r="L149" i="155"/>
  <c r="J149" i="155"/>
  <c r="K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J142" i="155"/>
  <c r="K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J134" i="155"/>
  <c r="K134" i="155"/>
  <c r="L133" i="155"/>
  <c r="J133" i="155"/>
  <c r="K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J126" i="155"/>
  <c r="K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J118" i="155"/>
  <c r="K118" i="155"/>
  <c r="L117" i="155"/>
  <c r="J117" i="155"/>
  <c r="K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J110" i="155"/>
  <c r="K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J102" i="155"/>
  <c r="K102" i="155"/>
  <c r="L101" i="155"/>
  <c r="J101" i="155"/>
  <c r="K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J94" i="155"/>
  <c r="K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J85" i="155"/>
  <c r="K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J78" i="155"/>
  <c r="K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J69" i="155"/>
  <c r="K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J62" i="155"/>
  <c r="K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J53" i="155"/>
  <c r="K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J46" i="155"/>
  <c r="K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J37" i="155"/>
  <c r="K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J30" i="155"/>
  <c r="K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3" i="56"/>
  <c r="K243" i="56"/>
  <c r="J243" i="56"/>
  <c r="L242" i="56"/>
  <c r="K242" i="56"/>
  <c r="J242" i="56"/>
  <c r="L241" i="56"/>
  <c r="K241" i="56"/>
  <c r="L240" i="56"/>
  <c r="K240" i="56"/>
  <c r="L239" i="56"/>
  <c r="K239" i="56"/>
  <c r="L238" i="56"/>
  <c r="K238" i="56"/>
  <c r="J238" i="56"/>
  <c r="L237" i="56"/>
  <c r="K237" i="56"/>
  <c r="L236" i="56"/>
  <c r="K236" i="56"/>
  <c r="L235" i="56"/>
  <c r="K235" i="56"/>
  <c r="J235" i="56"/>
  <c r="L234" i="56"/>
  <c r="K234" i="56"/>
  <c r="J234" i="56"/>
  <c r="L233" i="56"/>
  <c r="K233" i="56"/>
  <c r="L232" i="56"/>
  <c r="K232" i="56"/>
  <c r="L231" i="56"/>
  <c r="K231" i="56"/>
  <c r="J231" i="56"/>
  <c r="L230" i="56"/>
  <c r="K230" i="56"/>
  <c r="J230" i="56"/>
  <c r="L229" i="56"/>
  <c r="J229" i="56"/>
  <c r="K229" i="56"/>
  <c r="L228" i="56"/>
  <c r="K228" i="56"/>
  <c r="L227" i="56"/>
  <c r="K227" i="56"/>
  <c r="J227" i="56"/>
  <c r="L226" i="56"/>
  <c r="K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L219" i="56"/>
  <c r="K219" i="56"/>
  <c r="L218" i="56"/>
  <c r="K218" i="56"/>
  <c r="L217" i="56"/>
  <c r="K217" i="56"/>
  <c r="J217" i="56"/>
  <c r="L216" i="56"/>
  <c r="K216" i="56"/>
  <c r="J216" i="56"/>
  <c r="L215" i="56"/>
  <c r="K215" i="56"/>
  <c r="J215" i="56"/>
  <c r="L214" i="56"/>
  <c r="K214" i="56"/>
  <c r="L213" i="56"/>
  <c r="K213" i="56"/>
  <c r="J213" i="56"/>
  <c r="L212" i="56"/>
  <c r="K212" i="56"/>
  <c r="L211" i="56"/>
  <c r="K211" i="56"/>
  <c r="J211" i="56"/>
  <c r="L210" i="56"/>
  <c r="J210" i="56"/>
  <c r="K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L204" i="56"/>
  <c r="K204" i="56"/>
  <c r="L203" i="56"/>
  <c r="K203" i="56"/>
  <c r="L202" i="56"/>
  <c r="K202" i="56"/>
  <c r="J202" i="56"/>
  <c r="L201" i="56"/>
  <c r="K201" i="56"/>
  <c r="L200" i="56"/>
  <c r="K200" i="56"/>
  <c r="J200" i="56"/>
  <c r="L199" i="56"/>
  <c r="K199" i="56"/>
  <c r="J199" i="56"/>
  <c r="L198" i="56"/>
  <c r="K198" i="56"/>
  <c r="J198" i="56"/>
  <c r="L197" i="56"/>
  <c r="K197" i="56"/>
  <c r="L196" i="56"/>
  <c r="K196" i="56"/>
  <c r="J196" i="56"/>
  <c r="L195" i="56"/>
  <c r="J195" i="56"/>
  <c r="K195" i="56"/>
  <c r="L194" i="56"/>
  <c r="K194" i="56"/>
  <c r="L193" i="56"/>
  <c r="K193" i="56"/>
  <c r="L192" i="56"/>
  <c r="K192" i="56"/>
  <c r="J192" i="56"/>
  <c r="L191" i="56"/>
  <c r="K191" i="56"/>
  <c r="L190" i="56"/>
  <c r="K190" i="56"/>
  <c r="J190" i="56"/>
  <c r="L189" i="56"/>
  <c r="K189" i="56"/>
  <c r="L188" i="56"/>
  <c r="K188" i="56"/>
  <c r="L187" i="56"/>
  <c r="K187" i="56"/>
  <c r="L186" i="56"/>
  <c r="K186" i="56"/>
  <c r="J186" i="56"/>
  <c r="L185" i="56"/>
  <c r="K185" i="56"/>
  <c r="L184" i="56"/>
  <c r="K184" i="56"/>
  <c r="L183" i="56"/>
  <c r="K183" i="56"/>
  <c r="J183" i="56"/>
  <c r="L182" i="56"/>
  <c r="K182" i="56"/>
  <c r="L181" i="56"/>
  <c r="K181" i="56"/>
  <c r="L180" i="56"/>
  <c r="K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L174" i="56"/>
  <c r="K174" i="56"/>
  <c r="J174" i="56"/>
  <c r="L173" i="56"/>
  <c r="K173" i="56"/>
  <c r="L172" i="56"/>
  <c r="K172" i="56"/>
  <c r="J172" i="56"/>
  <c r="L171" i="56"/>
  <c r="K171" i="56"/>
  <c r="J171" i="56"/>
  <c r="L170" i="56"/>
  <c r="K170" i="56"/>
  <c r="J170" i="56"/>
  <c r="L169" i="56"/>
  <c r="K169" i="56"/>
  <c r="L168" i="56"/>
  <c r="K168" i="56"/>
  <c r="J168" i="56"/>
  <c r="L167" i="56"/>
  <c r="K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L160" i="56"/>
  <c r="K160" i="56"/>
  <c r="J160" i="56"/>
  <c r="L159" i="56"/>
  <c r="K159" i="56"/>
  <c r="L158" i="56"/>
  <c r="J158" i="56"/>
  <c r="K158" i="56"/>
  <c r="L157" i="56"/>
  <c r="K157" i="56"/>
  <c r="L156" i="56"/>
  <c r="K156" i="56"/>
  <c r="L155" i="56"/>
  <c r="K155" i="56"/>
  <c r="J155" i="56"/>
  <c r="L154" i="56"/>
  <c r="K154" i="56"/>
  <c r="L153" i="56"/>
  <c r="K153" i="56"/>
  <c r="L152" i="56"/>
  <c r="K152" i="56"/>
  <c r="L151" i="56"/>
  <c r="K151" i="56"/>
  <c r="J151" i="56"/>
  <c r="L150" i="56"/>
  <c r="K150" i="56"/>
  <c r="L149" i="56"/>
  <c r="K149" i="56"/>
  <c r="J149" i="56"/>
  <c r="L148" i="56"/>
  <c r="K148" i="56"/>
  <c r="J148" i="56"/>
  <c r="L147" i="56"/>
  <c r="K147" i="56"/>
  <c r="L146" i="56"/>
  <c r="K146" i="56"/>
  <c r="J146" i="56"/>
  <c r="L145" i="56"/>
  <c r="K145" i="56"/>
  <c r="J145" i="56"/>
  <c r="L144" i="56"/>
  <c r="K144" i="56"/>
  <c r="L143" i="56"/>
  <c r="K143" i="56"/>
  <c r="L142" i="56"/>
  <c r="K142" i="56"/>
  <c r="J142" i="56"/>
  <c r="L141" i="56"/>
  <c r="K141" i="56"/>
  <c r="J141" i="56"/>
  <c r="L140" i="56"/>
  <c r="K140" i="56"/>
  <c r="L139" i="56"/>
  <c r="K139" i="56"/>
  <c r="J139" i="56"/>
  <c r="L138" i="56"/>
  <c r="K138" i="56"/>
  <c r="J138" i="56"/>
  <c r="L137" i="56"/>
  <c r="K137" i="56"/>
  <c r="L136" i="56"/>
  <c r="K136" i="56"/>
  <c r="L135" i="56"/>
  <c r="K135" i="56"/>
  <c r="L134" i="56"/>
  <c r="K134" i="56"/>
  <c r="J134" i="56"/>
  <c r="L133" i="56"/>
  <c r="K133" i="56"/>
  <c r="J133" i="56"/>
  <c r="L132" i="56"/>
  <c r="K132" i="56"/>
  <c r="L131" i="56"/>
  <c r="K131" i="56"/>
  <c r="J131" i="56"/>
  <c r="L130" i="56"/>
  <c r="K130" i="56"/>
  <c r="J130" i="56"/>
  <c r="L129" i="56"/>
  <c r="K129" i="56"/>
  <c r="L128" i="56"/>
  <c r="K128" i="56"/>
  <c r="L127" i="56"/>
  <c r="K127" i="56"/>
  <c r="L126" i="56"/>
  <c r="K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L120" i="56"/>
  <c r="K120" i="56"/>
  <c r="L119" i="56"/>
  <c r="K119" i="56"/>
  <c r="L118" i="56"/>
  <c r="K118" i="56"/>
  <c r="J118" i="56"/>
  <c r="L117" i="56"/>
  <c r="K117" i="56"/>
  <c r="J117" i="56"/>
  <c r="L116" i="56"/>
  <c r="K116" i="56"/>
  <c r="L115" i="56"/>
  <c r="K115" i="56"/>
  <c r="J115" i="56"/>
  <c r="L114" i="56"/>
  <c r="K114" i="56"/>
  <c r="L113" i="56"/>
  <c r="K113" i="56"/>
  <c r="L112" i="56"/>
  <c r="K112" i="56"/>
  <c r="L111" i="56"/>
  <c r="K111" i="56"/>
  <c r="J111" i="56"/>
  <c r="L110" i="56"/>
  <c r="K110" i="56"/>
  <c r="J110" i="56"/>
  <c r="L109" i="56"/>
  <c r="K109" i="56"/>
  <c r="J109" i="56"/>
  <c r="L108" i="56"/>
  <c r="K108" i="56"/>
  <c r="L107" i="56"/>
  <c r="K107" i="56"/>
  <c r="L106" i="56"/>
  <c r="K106" i="56"/>
  <c r="L105" i="56"/>
  <c r="K105" i="56"/>
  <c r="L104" i="56"/>
  <c r="K104" i="56"/>
  <c r="J104" i="56"/>
  <c r="L103" i="56"/>
  <c r="K103" i="56"/>
  <c r="J103" i="56"/>
  <c r="L102" i="56"/>
  <c r="K102" i="56"/>
  <c r="L101" i="56"/>
  <c r="K101" i="56"/>
  <c r="L100" i="56"/>
  <c r="K100" i="56"/>
  <c r="L99" i="56"/>
  <c r="K99" i="56"/>
  <c r="J99" i="56"/>
  <c r="L98" i="56"/>
  <c r="K98" i="56"/>
  <c r="L97" i="56"/>
  <c r="K97" i="56"/>
  <c r="J97" i="56"/>
  <c r="L96" i="56"/>
  <c r="K96" i="56"/>
  <c r="J96" i="56"/>
  <c r="L95" i="56"/>
  <c r="K95" i="56"/>
  <c r="L94" i="56"/>
  <c r="K94" i="56"/>
  <c r="L93" i="56"/>
  <c r="K93" i="56"/>
  <c r="J93" i="56"/>
  <c r="L92" i="56"/>
  <c r="K92" i="56"/>
  <c r="J92" i="56"/>
  <c r="L91" i="56"/>
  <c r="K91" i="56"/>
  <c r="L90" i="56"/>
  <c r="K90" i="56"/>
  <c r="J90" i="56"/>
  <c r="L89" i="56"/>
  <c r="K89" i="56"/>
  <c r="L88" i="56"/>
  <c r="K88" i="56"/>
  <c r="L87" i="56"/>
  <c r="K87" i="56"/>
  <c r="L86" i="56"/>
  <c r="K86" i="56"/>
  <c r="J86" i="56"/>
  <c r="L85" i="56"/>
  <c r="K85" i="56"/>
  <c r="J85" i="56"/>
  <c r="L84" i="56"/>
  <c r="K84" i="56"/>
  <c r="L83" i="56"/>
  <c r="K83" i="56"/>
  <c r="J83" i="56"/>
  <c r="L82" i="56"/>
  <c r="K82" i="56"/>
  <c r="J82" i="56"/>
  <c r="L81" i="56"/>
  <c r="K81" i="56"/>
  <c r="L80" i="56"/>
  <c r="K80" i="56"/>
  <c r="L79" i="56"/>
  <c r="K79" i="56"/>
  <c r="J79" i="56"/>
  <c r="L78" i="56"/>
  <c r="K78" i="56"/>
  <c r="L77" i="56"/>
  <c r="K77" i="56"/>
  <c r="L76" i="56"/>
  <c r="K76" i="56"/>
  <c r="L75" i="56"/>
  <c r="K75" i="56"/>
  <c r="J75" i="56"/>
  <c r="L74" i="56"/>
  <c r="K74" i="56"/>
  <c r="J74" i="56"/>
  <c r="L73" i="56"/>
  <c r="K73" i="56"/>
  <c r="L72" i="56"/>
  <c r="K72" i="56"/>
  <c r="J72" i="56"/>
  <c r="L71" i="56"/>
  <c r="K71" i="56"/>
  <c r="J71" i="56"/>
  <c r="L70" i="56"/>
  <c r="K70" i="56"/>
  <c r="J70" i="56"/>
  <c r="L69" i="56"/>
  <c r="J69" i="56"/>
  <c r="K69" i="56"/>
  <c r="L68" i="56"/>
  <c r="K68" i="56"/>
  <c r="L67" i="56"/>
  <c r="K67" i="56"/>
  <c r="L66" i="56"/>
  <c r="K66" i="56"/>
  <c r="J66" i="56"/>
  <c r="L65" i="56"/>
  <c r="K65" i="56"/>
  <c r="L64" i="56"/>
  <c r="K64" i="56"/>
  <c r="J64" i="56"/>
  <c r="L63" i="56"/>
  <c r="K63" i="56"/>
  <c r="J63" i="56"/>
  <c r="L62" i="56"/>
  <c r="K62" i="56"/>
  <c r="L61" i="56"/>
  <c r="K61" i="56"/>
  <c r="J61" i="56"/>
  <c r="L60" i="56"/>
  <c r="K60" i="56"/>
  <c r="J60" i="56"/>
  <c r="L59" i="56"/>
  <c r="K59" i="56"/>
  <c r="L58" i="56"/>
  <c r="K58" i="56"/>
  <c r="J58" i="56"/>
  <c r="L57" i="56"/>
  <c r="K57" i="56"/>
  <c r="J57" i="56"/>
  <c r="L56" i="56"/>
  <c r="K56" i="56"/>
  <c r="L55" i="56"/>
  <c r="K55" i="56"/>
  <c r="J55" i="56"/>
  <c r="L54" i="56"/>
  <c r="K54" i="56"/>
  <c r="L53" i="56"/>
  <c r="K53" i="56"/>
  <c r="J53" i="56"/>
  <c r="L52" i="56"/>
  <c r="K52" i="56"/>
  <c r="L51" i="56"/>
  <c r="K51" i="56"/>
  <c r="J51" i="56"/>
  <c r="L50" i="56"/>
  <c r="K50" i="56"/>
  <c r="L49" i="56"/>
  <c r="K49" i="56"/>
  <c r="L48" i="56"/>
  <c r="K48" i="56"/>
  <c r="J48" i="56"/>
  <c r="L47" i="56"/>
  <c r="K47" i="56"/>
  <c r="J47" i="56"/>
  <c r="L46" i="56"/>
  <c r="K46" i="56"/>
  <c r="L45" i="56"/>
  <c r="K45" i="56"/>
  <c r="L44" i="56"/>
  <c r="K44" i="56"/>
  <c r="J44" i="56"/>
  <c r="L43" i="56"/>
  <c r="K43" i="56"/>
  <c r="J43" i="56"/>
  <c r="L42" i="56"/>
  <c r="K42" i="56"/>
  <c r="L41" i="56"/>
  <c r="K41" i="56"/>
  <c r="L40" i="56"/>
  <c r="K40" i="56"/>
  <c r="J40" i="56"/>
  <c r="L39" i="56"/>
  <c r="K39" i="56"/>
  <c r="J39" i="56"/>
  <c r="L38" i="56"/>
  <c r="J38" i="56"/>
  <c r="K38" i="56"/>
  <c r="L37" i="56"/>
  <c r="K37" i="56"/>
  <c r="L36" i="56"/>
  <c r="K36" i="56"/>
  <c r="L34" i="56"/>
  <c r="K34" i="56"/>
  <c r="J34" i="56"/>
  <c r="L35" i="56"/>
  <c r="K35" i="56"/>
  <c r="L33" i="56"/>
  <c r="K33" i="56"/>
  <c r="J33" i="56"/>
  <c r="L32" i="56"/>
  <c r="K32" i="56"/>
  <c r="L31" i="56"/>
  <c r="K31" i="56"/>
  <c r="L27" i="56"/>
  <c r="K27" i="56"/>
  <c r="L30" i="56"/>
  <c r="K30" i="56"/>
  <c r="L29" i="56"/>
  <c r="K29" i="56"/>
  <c r="J29" i="56"/>
  <c r="L28" i="56"/>
  <c r="K28" i="56"/>
  <c r="L26" i="56"/>
  <c r="K26" i="56"/>
  <c r="L25" i="56"/>
  <c r="K25" i="56"/>
  <c r="J25" i="56"/>
  <c r="J25" i="110"/>
  <c r="J87" i="109"/>
  <c r="J71" i="109"/>
  <c r="J65" i="109"/>
  <c r="J28" i="109"/>
  <c r="J34" i="109"/>
  <c r="J31" i="109"/>
  <c r="J17" i="109"/>
  <c r="J33" i="109"/>
  <c r="J39" i="109"/>
  <c r="J35" i="108"/>
  <c r="J87" i="107"/>
  <c r="J211" i="107"/>
  <c r="J205" i="107"/>
  <c r="J122" i="107"/>
  <c r="J159" i="107"/>
  <c r="J208" i="107"/>
  <c r="J233" i="107"/>
  <c r="J241" i="107"/>
  <c r="J235" i="107"/>
  <c r="J99" i="107"/>
  <c r="J229" i="107"/>
  <c r="J223" i="107"/>
  <c r="J116" i="107"/>
  <c r="J29" i="107"/>
  <c r="J37" i="107"/>
  <c r="J79" i="107"/>
  <c r="J147" i="107"/>
  <c r="J247" i="107"/>
  <c r="J62" i="107"/>
  <c r="J105" i="107"/>
  <c r="J118" i="107"/>
  <c r="J236" i="107"/>
  <c r="J101" i="107"/>
  <c r="J67" i="107"/>
  <c r="J27" i="107"/>
  <c r="J39" i="107"/>
  <c r="J206" i="107"/>
  <c r="J190" i="107"/>
  <c r="J35" i="107"/>
  <c r="J78" i="107"/>
  <c r="J84" i="107"/>
  <c r="J174" i="107"/>
  <c r="J158" i="107"/>
  <c r="J46" i="107"/>
  <c r="J142" i="107"/>
  <c r="J238" i="107"/>
  <c r="J126" i="107"/>
  <c r="J222" i="107"/>
  <c r="J110" i="107"/>
  <c r="J94" i="107"/>
  <c r="J169" i="107"/>
  <c r="J32" i="107"/>
  <c r="J27" i="106"/>
  <c r="J104" i="105"/>
  <c r="J110" i="105"/>
  <c r="J40" i="105"/>
  <c r="J216" i="105"/>
  <c r="J120" i="105"/>
  <c r="J200" i="105"/>
  <c r="J29" i="105"/>
  <c r="J168" i="105"/>
  <c r="J174" i="105"/>
  <c r="J243" i="105"/>
  <c r="J152" i="105"/>
  <c r="J56" i="105"/>
  <c r="J232" i="105"/>
  <c r="J238" i="105"/>
  <c r="J25" i="105"/>
  <c r="J32" i="105"/>
  <c r="J51" i="105"/>
  <c r="J227" i="105"/>
  <c r="J175" i="56"/>
  <c r="J49" i="56"/>
  <c r="J42" i="56"/>
  <c r="J50" i="56"/>
  <c r="J65" i="56"/>
  <c r="J102" i="56"/>
  <c r="J191" i="56"/>
  <c r="J214" i="56"/>
  <c r="J193" i="56"/>
  <c r="J239" i="56"/>
  <c r="J189" i="56"/>
  <c r="J46" i="56"/>
  <c r="J84" i="56"/>
  <c r="J98" i="56"/>
  <c r="J113" i="56"/>
  <c r="J31" i="56"/>
  <c r="J54" i="56"/>
  <c r="J106" i="56"/>
  <c r="J121" i="56"/>
  <c r="J144" i="56"/>
  <c r="J188" i="56"/>
  <c r="J45" i="56"/>
  <c r="J73" i="56"/>
  <c r="J88" i="56"/>
  <c r="J159" i="56"/>
  <c r="J173" i="56"/>
  <c r="J237" i="56"/>
  <c r="J157" i="56"/>
  <c r="J150" i="56"/>
  <c r="J143" i="56"/>
  <c r="J32" i="56"/>
  <c r="J62" i="56"/>
  <c r="J76" i="56"/>
  <c r="J154" i="56"/>
  <c r="J203" i="56"/>
  <c r="J147" i="56"/>
  <c r="J218" i="56"/>
  <c r="J204" i="56"/>
  <c r="J240" i="56"/>
  <c r="J26" i="56"/>
  <c r="J35" i="56"/>
  <c r="J56" i="56"/>
  <c r="J78" i="56"/>
  <c r="J105" i="56"/>
  <c r="J112" i="56"/>
  <c r="J119" i="56"/>
  <c r="J156" i="56"/>
  <c r="J197" i="56"/>
  <c r="J205" i="56"/>
  <c r="J212" i="56"/>
  <c r="J167" i="56"/>
  <c r="J126" i="56"/>
  <c r="J80" i="56"/>
  <c r="J87" i="56"/>
  <c r="J135" i="56"/>
  <c r="J184" i="56"/>
  <c r="J219" i="56"/>
  <c r="J114" i="56"/>
  <c r="J226" i="56"/>
  <c r="J127" i="56"/>
  <c r="J30" i="56"/>
  <c r="J37" i="56"/>
  <c r="J81" i="56"/>
  <c r="J95" i="56"/>
  <c r="J108" i="56"/>
  <c r="J129" i="56"/>
  <c r="J136" i="56"/>
  <c r="J185" i="56"/>
  <c r="J220" i="56"/>
  <c r="J152" i="56"/>
  <c r="J232" i="56"/>
  <c r="J233" i="56"/>
  <c r="J161" i="56"/>
  <c r="J77" i="56"/>
  <c r="J153" i="56"/>
  <c r="J187" i="56"/>
  <c r="J128" i="56"/>
  <c r="J67" i="56"/>
  <c r="J94" i="56"/>
  <c r="J180" i="56"/>
  <c r="J107" i="56"/>
  <c r="J194" i="56"/>
  <c r="J241" i="56"/>
  <c r="J182" i="56"/>
  <c r="J27" i="56"/>
  <c r="J68" i="56"/>
  <c r="J101" i="56"/>
  <c r="J120" i="56"/>
  <c r="J181" i="56"/>
  <c r="J201" i="56"/>
  <c r="J89" i="56"/>
  <c r="J137" i="56"/>
  <c r="J28" i="56"/>
  <c r="J91" i="56"/>
  <c r="J132" i="56"/>
  <c r="J52" i="56"/>
  <c r="J116" i="56"/>
  <c r="J140" i="56"/>
  <c r="J169" i="56"/>
  <c r="J228" i="56"/>
  <c r="J41" i="56"/>
  <c r="J59" i="56"/>
  <c r="J36" i="56"/>
  <c r="J100" i="56"/>
  <c r="J236" i="56"/>
  <c r="J73" i="152"/>
  <c r="J80" i="152"/>
  <c r="J153" i="152"/>
  <c r="J160" i="152"/>
  <c r="J98" i="149"/>
  <c r="J173" i="149"/>
  <c r="J192" i="147"/>
  <c r="J180" i="153"/>
  <c r="J41" i="152"/>
  <c r="J48" i="152"/>
  <c r="J121" i="152"/>
  <c r="J128" i="152"/>
  <c r="J201" i="152"/>
  <c r="J26" i="151"/>
  <c r="J58" i="151"/>
  <c r="J90" i="151"/>
  <c r="J122" i="151"/>
  <c r="J154" i="151"/>
  <c r="J186" i="151"/>
  <c r="J218" i="151"/>
  <c r="J250" i="151"/>
  <c r="J54" i="150"/>
  <c r="J86" i="150"/>
  <c r="J246" i="150"/>
  <c r="J93" i="149"/>
  <c r="J242" i="149"/>
  <c r="J135" i="153"/>
  <c r="J183" i="153"/>
  <c r="J78" i="152"/>
  <c r="J158" i="152"/>
  <c r="J42" i="151"/>
  <c r="J74" i="151"/>
  <c r="J106" i="151"/>
  <c r="J138" i="151"/>
  <c r="J170" i="151"/>
  <c r="J202" i="151"/>
  <c r="J234" i="151"/>
  <c r="J38" i="150"/>
  <c r="J70" i="150"/>
  <c r="J102" i="150"/>
  <c r="J146" i="149"/>
  <c r="J221" i="149"/>
  <c r="J207" i="148"/>
  <c r="J43" i="147"/>
  <c r="J224" i="147"/>
  <c r="J119" i="147"/>
  <c r="J59" i="146"/>
  <c r="J230" i="144"/>
  <c r="J127" i="143"/>
  <c r="J194" i="143"/>
  <c r="J71" i="142"/>
  <c r="J183" i="142"/>
  <c r="J162" i="148"/>
  <c r="J103" i="147"/>
  <c r="J127" i="147"/>
  <c r="J47" i="147"/>
  <c r="J234" i="147"/>
  <c r="J38" i="146"/>
  <c r="J107" i="146"/>
  <c r="J139" i="146"/>
  <c r="J171" i="146"/>
  <c r="J203" i="146"/>
  <c r="J235" i="146"/>
  <c r="J202" i="144"/>
  <c r="J115" i="148"/>
  <c r="J191" i="147"/>
  <c r="J70" i="146"/>
  <c r="J61" i="141"/>
  <c r="J52" i="140"/>
  <c r="J164" i="140"/>
  <c r="J195" i="148"/>
  <c r="J31" i="147"/>
  <c r="J95" i="147"/>
  <c r="J143" i="147"/>
  <c r="J102" i="146"/>
  <c r="J134" i="146"/>
  <c r="J166" i="146"/>
  <c r="J198" i="146"/>
  <c r="J230" i="146"/>
  <c r="J191" i="144"/>
  <c r="J79" i="143"/>
  <c r="J133" i="143"/>
  <c r="J31" i="143"/>
  <c r="J102" i="142"/>
  <c r="J158" i="142"/>
  <c r="J55" i="141"/>
  <c r="J130" i="141"/>
  <c r="J186" i="141"/>
  <c r="J83" i="140"/>
  <c r="J158" i="140"/>
  <c r="J176" i="139"/>
  <c r="J98" i="143"/>
  <c r="J91" i="142"/>
  <c r="J166" i="142"/>
  <c r="J222" i="142"/>
  <c r="J119" i="141"/>
  <c r="J194" i="141"/>
  <c r="J250" i="141"/>
  <c r="J147" i="140"/>
  <c r="J230" i="140"/>
  <c r="J42" i="139"/>
  <c r="J111" i="143"/>
  <c r="J178" i="143"/>
  <c r="J239" i="143"/>
  <c r="J86" i="142"/>
  <c r="J142" i="142"/>
  <c r="J114" i="141"/>
  <c r="J170" i="141"/>
  <c r="J67" i="140"/>
  <c r="J142" i="140"/>
  <c r="J238" i="140"/>
  <c r="J82" i="143"/>
  <c r="J130" i="143"/>
  <c r="J191" i="143"/>
  <c r="J118" i="142"/>
  <c r="J174" i="142"/>
  <c r="J71" i="141"/>
  <c r="J146" i="141"/>
  <c r="J202" i="141"/>
  <c r="J99" i="140"/>
  <c r="J174" i="140"/>
  <c r="J206" i="140"/>
  <c r="J58" i="139"/>
  <c r="J105" i="139"/>
  <c r="J125" i="139"/>
  <c r="J153" i="139"/>
  <c r="J163" i="138"/>
  <c r="J179" i="144"/>
  <c r="J95" i="143"/>
  <c r="J38" i="142"/>
  <c r="J94" i="142"/>
  <c r="J219" i="142"/>
  <c r="J66" i="141"/>
  <c r="J122" i="141"/>
  <c r="J247" i="141"/>
  <c r="J94" i="140"/>
  <c r="J150" i="140"/>
  <c r="J227" i="140"/>
  <c r="J229" i="139"/>
  <c r="J163" i="144"/>
  <c r="J246" i="144"/>
  <c r="J162" i="143"/>
  <c r="J223" i="143"/>
  <c r="J107" i="142"/>
  <c r="J182" i="142"/>
  <c r="J238" i="142"/>
  <c r="J135" i="141"/>
  <c r="J210" i="141"/>
  <c r="J131" i="144"/>
  <c r="J114" i="143"/>
  <c r="J175" i="143"/>
  <c r="J242" i="143"/>
  <c r="J139" i="142"/>
  <c r="J214" i="142"/>
  <c r="J167" i="141"/>
  <c r="J242" i="141"/>
  <c r="J70" i="140"/>
  <c r="J67" i="138"/>
  <c r="J154" i="137"/>
  <c r="J175" i="137"/>
  <c r="J48" i="138"/>
  <c r="J152" i="138"/>
  <c r="J52" i="137"/>
  <c r="J223" i="137"/>
  <c r="J226" i="136"/>
  <c r="J125" i="135"/>
  <c r="J148" i="137"/>
  <c r="J196" i="137"/>
  <c r="J120" i="135"/>
  <c r="J152" i="135"/>
  <c r="J98" i="134"/>
  <c r="J109" i="139"/>
  <c r="J61" i="139"/>
  <c r="J173" i="139"/>
  <c r="J237" i="139"/>
  <c r="J216" i="138"/>
  <c r="J116" i="137"/>
  <c r="J212" i="137"/>
  <c r="J61" i="135"/>
  <c r="J45" i="139"/>
  <c r="J221" i="139"/>
  <c r="J59" i="138"/>
  <c r="J104" i="135"/>
  <c r="J169" i="135"/>
  <c r="J253" i="136"/>
  <c r="J197" i="135"/>
  <c r="J226" i="135"/>
  <c r="J250" i="133"/>
  <c r="J50" i="131"/>
  <c r="J78" i="130"/>
  <c r="J42" i="133"/>
  <c r="J98" i="131"/>
  <c r="J126" i="130"/>
  <c r="J38" i="132"/>
  <c r="J66" i="131"/>
  <c r="J94" i="130"/>
  <c r="J204" i="134"/>
  <c r="J234" i="133"/>
  <c r="J202" i="133"/>
  <c r="J230" i="132"/>
  <c r="J226" i="131"/>
  <c r="J110" i="130"/>
  <c r="J67" i="134"/>
  <c r="J138" i="133"/>
  <c r="J166" i="132"/>
  <c r="J194" i="131"/>
  <c r="J222" i="130"/>
  <c r="J249" i="130"/>
  <c r="J159" i="129"/>
  <c r="J116" i="126"/>
  <c r="J239" i="129"/>
  <c r="J55" i="127"/>
  <c r="J207" i="129"/>
  <c r="J244" i="126"/>
  <c r="J248" i="130"/>
  <c r="J74" i="129"/>
  <c r="J148" i="126"/>
  <c r="J81" i="122"/>
  <c r="J145" i="122"/>
  <c r="J171" i="118"/>
  <c r="J173" i="125"/>
  <c r="J232" i="125"/>
  <c r="J25" i="124"/>
  <c r="J236" i="122"/>
  <c r="J136" i="124"/>
  <c r="J96" i="123"/>
  <c r="J149" i="123"/>
  <c r="J76" i="122"/>
  <c r="J71" i="121"/>
  <c r="J88" i="124"/>
  <c r="J227" i="124"/>
  <c r="J248" i="124"/>
  <c r="J69" i="123"/>
  <c r="J108" i="122"/>
  <c r="J140" i="122"/>
  <c r="J225" i="122"/>
  <c r="J92" i="121"/>
  <c r="J156" i="121"/>
  <c r="J96" i="119"/>
  <c r="J197" i="119"/>
  <c r="J210" i="119"/>
  <c r="J223" i="119"/>
  <c r="J65" i="122"/>
  <c r="J60" i="121"/>
  <c r="J188" i="121"/>
  <c r="J108" i="118"/>
  <c r="J131" i="124"/>
  <c r="J152" i="124"/>
  <c r="J230" i="120"/>
  <c r="J191" i="119"/>
  <c r="J247" i="117"/>
  <c r="J216" i="125"/>
  <c r="J56" i="124"/>
  <c r="J37" i="123"/>
  <c r="J133" i="123"/>
  <c r="J192" i="123"/>
  <c r="J156" i="122"/>
  <c r="J55" i="121"/>
  <c r="J147" i="124"/>
  <c r="J160" i="123"/>
  <c r="J124" i="122"/>
  <c r="J209" i="122"/>
  <c r="J241" i="122"/>
  <c r="J140" i="121"/>
  <c r="J80" i="123"/>
  <c r="J213" i="123"/>
  <c r="J245" i="123"/>
  <c r="J177" i="122"/>
  <c r="J76" i="121"/>
  <c r="J172" i="121"/>
  <c r="J236" i="121"/>
  <c r="J139" i="118"/>
  <c r="J135" i="117"/>
  <c r="J188" i="117"/>
  <c r="J162" i="116"/>
  <c r="J215" i="116"/>
  <c r="J221" i="112"/>
  <c r="J41" i="119"/>
  <c r="J116" i="119"/>
  <c r="J59" i="118"/>
  <c r="J128" i="118"/>
  <c r="J203" i="118"/>
  <c r="J215" i="117"/>
  <c r="J39" i="116"/>
  <c r="J214" i="120"/>
  <c r="J48" i="118"/>
  <c r="J192" i="118"/>
  <c r="J39" i="117"/>
  <c r="J92" i="117"/>
  <c r="J119" i="116"/>
  <c r="J105" i="119"/>
  <c r="J204" i="117"/>
  <c r="J68" i="119"/>
  <c r="J130" i="119"/>
  <c r="J60" i="117"/>
  <c r="J112" i="118"/>
  <c r="J187" i="118"/>
  <c r="J231" i="117"/>
  <c r="J84" i="115"/>
  <c r="J170" i="111"/>
  <c r="J164" i="119"/>
  <c r="J196" i="119"/>
  <c r="J228" i="119"/>
  <c r="J32" i="118"/>
  <c r="J176" i="118"/>
  <c r="J108" i="117"/>
  <c r="J135" i="116"/>
  <c r="J52" i="119"/>
  <c r="J114" i="119"/>
  <c r="J64" i="118"/>
  <c r="J208" i="118"/>
  <c r="J76" i="117"/>
  <c r="J79" i="115"/>
  <c r="J95" i="115"/>
  <c r="J202" i="115"/>
  <c r="J198" i="114"/>
  <c r="J141" i="113"/>
  <c r="J72" i="112"/>
  <c r="J37" i="111"/>
  <c r="J106" i="111"/>
  <c r="J138" i="111"/>
  <c r="J145" i="114"/>
  <c r="J193" i="114"/>
  <c r="J93" i="112"/>
  <c r="J152" i="112"/>
  <c r="J26" i="111"/>
  <c r="J30" i="112"/>
  <c r="J88" i="112"/>
  <c r="J205" i="112"/>
  <c r="J248" i="112"/>
  <c r="J90" i="111"/>
  <c r="J66" i="110"/>
  <c r="J241" i="110"/>
  <c r="J209" i="114"/>
  <c r="J66" i="113"/>
  <c r="J125" i="113"/>
  <c r="J178" i="113"/>
  <c r="J205" i="113"/>
  <c r="J56" i="112"/>
  <c r="J53" i="111"/>
  <c r="J165" i="115"/>
  <c r="J65" i="114"/>
  <c r="J113" i="114"/>
  <c r="J134" i="114"/>
  <c r="J182" i="114"/>
  <c r="J93" i="113"/>
  <c r="J109" i="112"/>
  <c r="J168" i="112"/>
  <c r="J200" i="112"/>
  <c r="J186" i="111"/>
  <c r="J218" i="111"/>
  <c r="J250" i="111"/>
  <c r="J213" i="115"/>
  <c r="J230" i="114"/>
  <c r="J146" i="113"/>
  <c r="J77" i="112"/>
  <c r="J136" i="112"/>
  <c r="J42" i="111"/>
  <c r="J117" i="111"/>
  <c r="J149" i="111"/>
  <c r="J120" i="109"/>
  <c r="J129" i="114"/>
  <c r="J150" i="114"/>
  <c r="J225" i="114"/>
  <c r="J29" i="113"/>
  <c r="J82" i="113"/>
  <c r="J194" i="113"/>
  <c r="J221" i="113"/>
  <c r="J157" i="112"/>
  <c r="J98" i="109"/>
  <c r="J150" i="110"/>
  <c r="J226" i="109"/>
  <c r="J126" i="108"/>
  <c r="J26" i="107"/>
  <c r="J153" i="107"/>
  <c r="J54" i="106"/>
  <c r="J182" i="106"/>
  <c r="J163" i="105"/>
  <c r="J118" i="110"/>
  <c r="J66" i="109"/>
  <c r="J211" i="105"/>
  <c r="J86" i="110"/>
  <c r="J115" i="105"/>
  <c r="J182" i="110"/>
  <c r="J146" i="109"/>
  <c r="J46" i="108"/>
  <c r="J174" i="108"/>
  <c r="J73" i="107"/>
  <c r="J201" i="107"/>
  <c r="J102" i="106"/>
  <c r="J230" i="106"/>
  <c r="J195" i="105"/>
  <c r="J30" i="108"/>
  <c r="J158" i="108"/>
  <c r="J57" i="107"/>
  <c r="J185" i="107"/>
  <c r="J86" i="106"/>
  <c r="J99" i="105"/>
  <c r="J38" i="110"/>
  <c r="J114" i="109"/>
  <c r="J83" i="105"/>
  <c r="P9" i="105"/>
  <c r="P9" i="106"/>
  <c r="P9" i="107"/>
  <c r="P9" i="108"/>
  <c r="P9" i="109"/>
  <c r="P9" i="110"/>
  <c r="P9" i="111"/>
  <c r="P9" i="112"/>
  <c r="P9" i="113"/>
  <c r="P9" i="114"/>
  <c r="P9" i="115"/>
  <c r="P9" i="116"/>
  <c r="P9" i="117"/>
  <c r="P9" i="118"/>
  <c r="P9" i="119"/>
  <c r="P9" i="120"/>
  <c r="P9" i="121"/>
  <c r="P9" i="122"/>
  <c r="P9" i="123"/>
  <c r="P9" i="124"/>
  <c r="P9" i="125"/>
  <c r="P9" i="126"/>
  <c r="P9" i="127"/>
  <c r="P9" i="128"/>
  <c r="P9" i="129"/>
  <c r="P9" i="130"/>
  <c r="P9" i="131"/>
  <c r="P9" i="132"/>
  <c r="P9" i="133"/>
  <c r="P9" i="134"/>
  <c r="P9" i="135"/>
  <c r="P9" i="136"/>
  <c r="P9" i="137"/>
  <c r="P9" i="138"/>
  <c r="P9" i="139"/>
  <c r="P9" i="140"/>
  <c r="P9" i="141"/>
  <c r="P9" i="142"/>
  <c r="P9" i="143"/>
  <c r="P9" i="144"/>
  <c r="P9" i="145"/>
  <c r="P9" i="146"/>
  <c r="P9" i="147"/>
  <c r="P9" i="148"/>
  <c r="P9" i="149"/>
  <c r="P9" i="150"/>
  <c r="P9" i="151"/>
  <c r="P9" i="152"/>
  <c r="P9" i="153"/>
  <c r="P9" i="154"/>
  <c r="P9" i="155"/>
  <c r="O9" i="105"/>
  <c r="O9" i="106"/>
  <c r="O9" i="107"/>
  <c r="O9" i="108"/>
  <c r="O9" i="109"/>
  <c r="O9" i="110"/>
  <c r="O9" i="111"/>
  <c r="O9" i="112"/>
  <c r="O9" i="113"/>
  <c r="O9" i="114"/>
  <c r="O9" i="115"/>
  <c r="O9" i="116"/>
  <c r="O9" i="117"/>
  <c r="O9" i="118"/>
  <c r="O9" i="119"/>
  <c r="O9" i="120"/>
  <c r="O9" i="121"/>
  <c r="O9" i="122"/>
  <c r="O9" i="123"/>
  <c r="O9" i="124"/>
  <c r="O9" i="125"/>
  <c r="O9" i="126"/>
  <c r="O9" i="127"/>
  <c r="O9" i="128"/>
  <c r="O9" i="129"/>
  <c r="O9" i="130"/>
  <c r="O9" i="131"/>
  <c r="O9" i="132"/>
  <c r="O9" i="133"/>
  <c r="O9" i="134"/>
  <c r="O9" i="135"/>
  <c r="O9" i="136"/>
  <c r="O9" i="137"/>
  <c r="O9" i="138"/>
  <c r="O9" i="139"/>
  <c r="O9" i="140"/>
  <c r="O9" i="141"/>
  <c r="O9" i="142"/>
  <c r="O9" i="143"/>
  <c r="O9" i="144"/>
  <c r="O9" i="145"/>
  <c r="O9" i="146"/>
  <c r="O9" i="147"/>
  <c r="O9" i="148"/>
  <c r="O9" i="149"/>
  <c r="O9" i="150"/>
  <c r="O9" i="151"/>
  <c r="O9" i="152"/>
  <c r="O9" i="153"/>
  <c r="O9" i="154"/>
  <c r="O9" i="155"/>
  <c r="O9" i="56"/>
  <c r="AC18" i="56"/>
  <c r="S18" i="56"/>
  <c r="O18" i="56"/>
  <c r="A6" i="157"/>
  <c r="O17" i="105"/>
  <c r="N17" i="56"/>
  <c r="L10" i="56"/>
  <c r="D4" i="156"/>
  <c r="H12" i="156"/>
  <c r="D2" i="156"/>
  <c r="A234" i="157"/>
  <c r="A7" i="157"/>
  <c r="A235" i="157"/>
  <c r="F4" i="157"/>
  <c r="E4" i="157"/>
  <c r="D4" i="157"/>
  <c r="D2" i="157"/>
  <c r="B27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K23" i="156"/>
  <c r="K22" i="156"/>
  <c r="K21" i="156"/>
  <c r="K20" i="156"/>
  <c r="K19" i="156"/>
  <c r="K18" i="156"/>
  <c r="B18" i="156"/>
  <c r="K17" i="156"/>
  <c r="B17" i="156"/>
  <c r="B16" i="156"/>
  <c r="H10" i="156"/>
  <c r="L24" i="106"/>
  <c r="K24" i="106"/>
  <c r="L24" i="107"/>
  <c r="K24" i="107"/>
  <c r="L24" i="108"/>
  <c r="K24" i="108"/>
  <c r="L24" i="109"/>
  <c r="K24" i="109"/>
  <c r="K18" i="109"/>
  <c r="L24" i="110"/>
  <c r="K24" i="110"/>
  <c r="L24" i="111"/>
  <c r="K24" i="111"/>
  <c r="L24" i="112"/>
  <c r="K24" i="112"/>
  <c r="L24" i="113"/>
  <c r="K24" i="113"/>
  <c r="J24" i="113"/>
  <c r="L24" i="114"/>
  <c r="K24" i="114"/>
  <c r="J24" i="114" s="1"/>
  <c r="L24" i="115"/>
  <c r="K24" i="115"/>
  <c r="J24" i="115" s="1"/>
  <c r="L24" i="116"/>
  <c r="L18" i="116" s="1"/>
  <c r="K24" i="116"/>
  <c r="J24" i="116" s="1"/>
  <c r="L24" i="117"/>
  <c r="K24" i="117"/>
  <c r="L24" i="118"/>
  <c r="K24" i="118"/>
  <c r="J24" i="118" s="1"/>
  <c r="L24" i="119"/>
  <c r="K24" i="119"/>
  <c r="L24" i="120"/>
  <c r="K24" i="120"/>
  <c r="J24" i="120" s="1"/>
  <c r="L24" i="121"/>
  <c r="K24" i="121"/>
  <c r="K18" i="121" s="1"/>
  <c r="O11" i="121" s="1"/>
  <c r="L24" i="122"/>
  <c r="K24" i="122"/>
  <c r="J24" i="122" s="1"/>
  <c r="J18" i="122" s="1"/>
  <c r="L24" i="123"/>
  <c r="K24" i="123"/>
  <c r="K18" i="123" s="1"/>
  <c r="O11" i="123" s="1"/>
  <c r="L24" i="124"/>
  <c r="L18" i="124" s="1"/>
  <c r="K24" i="124"/>
  <c r="K18" i="124" s="1"/>
  <c r="L24" i="125"/>
  <c r="K24" i="125"/>
  <c r="J24" i="125" s="1"/>
  <c r="J18" i="125" s="1"/>
  <c r="L24" i="126"/>
  <c r="K24" i="126"/>
  <c r="L24" i="127"/>
  <c r="K24" i="127"/>
  <c r="J24" i="127" s="1"/>
  <c r="L24" i="128"/>
  <c r="K24" i="128"/>
  <c r="J24" i="128" s="1"/>
  <c r="J18" i="128" s="1"/>
  <c r="L24" i="129"/>
  <c r="L18" i="129" s="1"/>
  <c r="K24" i="129"/>
  <c r="J24" i="129" s="1"/>
  <c r="J18" i="129" s="1"/>
  <c r="L24" i="130"/>
  <c r="K24" i="130"/>
  <c r="J24" i="130" s="1"/>
  <c r="J18" i="130" s="1"/>
  <c r="L24" i="131"/>
  <c r="K24" i="131"/>
  <c r="L24" i="132"/>
  <c r="K24" i="132"/>
  <c r="J24" i="132" s="1"/>
  <c r="J18" i="132" s="1"/>
  <c r="L24" i="133"/>
  <c r="K24" i="133"/>
  <c r="J24" i="133" s="1"/>
  <c r="J18" i="133" s="1"/>
  <c r="L24" i="134"/>
  <c r="L18" i="134" s="1"/>
  <c r="K24" i="134"/>
  <c r="L24" i="135"/>
  <c r="K24" i="135"/>
  <c r="K18" i="135" s="1"/>
  <c r="O11" i="135" s="1"/>
  <c r="L24" i="136"/>
  <c r="L18" i="136" s="1"/>
  <c r="K24" i="136"/>
  <c r="K18" i="136" s="1"/>
  <c r="O11" i="136" s="1"/>
  <c r="L24" i="137"/>
  <c r="K24" i="137"/>
  <c r="K18" i="137" s="1"/>
  <c r="O11" i="137" s="1"/>
  <c r="L24" i="138"/>
  <c r="K24" i="138"/>
  <c r="J24" i="138" s="1"/>
  <c r="J18" i="138" s="1"/>
  <c r="L24" i="139"/>
  <c r="K24" i="139"/>
  <c r="J24" i="139" s="1"/>
  <c r="J18" i="139" s="1"/>
  <c r="L24" i="140"/>
  <c r="K24" i="140"/>
  <c r="J24" i="140" s="1"/>
  <c r="J18" i="140" s="1"/>
  <c r="L24" i="141"/>
  <c r="K24" i="141"/>
  <c r="J24" i="141" s="1"/>
  <c r="J18" i="141" s="1"/>
  <c r="L24" i="142"/>
  <c r="K24" i="142"/>
  <c r="J24" i="142" s="1"/>
  <c r="J18" i="142" s="1"/>
  <c r="L24" i="143"/>
  <c r="K24" i="143"/>
  <c r="L24" i="144"/>
  <c r="K24" i="144"/>
  <c r="J24" i="144"/>
  <c r="L24" i="145"/>
  <c r="K24" i="145"/>
  <c r="L24" i="146"/>
  <c r="K24" i="146"/>
  <c r="L24" i="147"/>
  <c r="K24" i="147"/>
  <c r="L24" i="148"/>
  <c r="K24" i="148"/>
  <c r="L24" i="149"/>
  <c r="K24" i="149"/>
  <c r="L24" i="150"/>
  <c r="K24" i="150"/>
  <c r="L24" i="151"/>
  <c r="K24" i="151"/>
  <c r="L24" i="152"/>
  <c r="K24" i="152"/>
  <c r="L24" i="153"/>
  <c r="K24" i="153"/>
  <c r="L24" i="154"/>
  <c r="K24" i="154"/>
  <c r="L24" i="155"/>
  <c r="K24" i="155"/>
  <c r="L24" i="105"/>
  <c r="K24" i="105"/>
  <c r="K18" i="105"/>
  <c r="O11" i="105"/>
  <c r="L24" i="56"/>
  <c r="K24" i="5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1" i="106"/>
  <c r="L18" i="106"/>
  <c r="K18" i="106"/>
  <c r="O11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0" i="106"/>
  <c r="L17" i="106"/>
  <c r="K17" i="106"/>
  <c r="O10" i="106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1" i="107"/>
  <c r="L18" i="107"/>
  <c r="K18" i="107"/>
  <c r="O11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0" i="107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1" i="108"/>
  <c r="L18" i="108"/>
  <c r="K18" i="108"/>
  <c r="O11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0" i="108"/>
  <c r="L17" i="108"/>
  <c r="K17" i="108"/>
  <c r="O10" i="108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L11" i="109"/>
  <c r="N18" i="109"/>
  <c r="L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L10" i="109"/>
  <c r="N17" i="109"/>
  <c r="L17" i="109"/>
  <c r="K17" i="109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N18" i="111"/>
  <c r="L18" i="111"/>
  <c r="K18" i="111"/>
  <c r="O11" i="111"/>
  <c r="J24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N17" i="111"/>
  <c r="L17" i="111"/>
  <c r="K17" i="111"/>
  <c r="O10" i="111"/>
  <c r="J17" i="111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N18" i="112"/>
  <c r="L18" i="112"/>
  <c r="K18" i="112"/>
  <c r="O11" i="112"/>
  <c r="J24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N17" i="112"/>
  <c r="L17" i="112"/>
  <c r="K17" i="112"/>
  <c r="O10" i="112"/>
  <c r="J17" i="112"/>
  <c r="AL18" i="113"/>
  <c r="AK18" i="113"/>
  <c r="AJ18" i="113"/>
  <c r="AJ19" i="113" s="1"/>
  <c r="AI18" i="113"/>
  <c r="AI19" i="113" s="1"/>
  <c r="AH18" i="113"/>
  <c r="AG18" i="113"/>
  <c r="AF18" i="113"/>
  <c r="AF19" i="113" s="1"/>
  <c r="AE18" i="113"/>
  <c r="AD18" i="113"/>
  <c r="AC18" i="113"/>
  <c r="AB18" i="113"/>
  <c r="AB19" i="113" s="1"/>
  <c r="AA18" i="113"/>
  <c r="Y18" i="113"/>
  <c r="X18" i="113"/>
  <c r="W18" i="113"/>
  <c r="V18" i="113"/>
  <c r="U18" i="113"/>
  <c r="U19" i="113" s="1"/>
  <c r="T18" i="113"/>
  <c r="S18" i="113"/>
  <c r="R18" i="113"/>
  <c r="Q18" i="113"/>
  <c r="P18" i="113"/>
  <c r="O18" i="113"/>
  <c r="O19" i="113" s="1"/>
  <c r="N18" i="113"/>
  <c r="L18" i="113"/>
  <c r="AL17" i="113"/>
  <c r="AK17" i="113"/>
  <c r="AJ17" i="113"/>
  <c r="AI17" i="113"/>
  <c r="AH17" i="113"/>
  <c r="AG17" i="113"/>
  <c r="AG19" i="113" s="1"/>
  <c r="AF17" i="113"/>
  <c r="AE17" i="113"/>
  <c r="AE19" i="113" s="1"/>
  <c r="AD17" i="113"/>
  <c r="AD19" i="113" s="1"/>
  <c r="AC17" i="113"/>
  <c r="AB17" i="113"/>
  <c r="AA17" i="113"/>
  <c r="AA19" i="113" s="1"/>
  <c r="Y17" i="113"/>
  <c r="Y19" i="113" s="1"/>
  <c r="X17" i="113"/>
  <c r="X19" i="113" s="1"/>
  <c r="W17" i="113"/>
  <c r="W19" i="113" s="1"/>
  <c r="V17" i="113"/>
  <c r="U17" i="113"/>
  <c r="T17" i="113"/>
  <c r="T19" i="113" s="1"/>
  <c r="S17" i="113"/>
  <c r="R17" i="113"/>
  <c r="Q17" i="113"/>
  <c r="P17" i="113"/>
  <c r="O17" i="113"/>
  <c r="N17" i="113"/>
  <c r="L17" i="113"/>
  <c r="L19" i="113" s="1"/>
  <c r="J23" i="64" s="1"/>
  <c r="AL18" i="114"/>
  <c r="AK18" i="114"/>
  <c r="AJ18" i="114"/>
  <c r="AI18" i="114"/>
  <c r="AH18" i="114"/>
  <c r="AG18" i="114"/>
  <c r="AG19" i="114" s="1"/>
  <c r="AF18" i="114"/>
  <c r="AF19" i="114" s="1"/>
  <c r="AE18" i="114"/>
  <c r="AD18" i="114"/>
  <c r="AC18" i="114"/>
  <c r="AB18" i="114"/>
  <c r="AB19" i="114" s="1"/>
  <c r="AA18" i="114"/>
  <c r="Y18" i="114"/>
  <c r="X18" i="114"/>
  <c r="W18" i="114"/>
  <c r="W19" i="114" s="1"/>
  <c r="V18" i="114"/>
  <c r="U18" i="114"/>
  <c r="T18" i="114"/>
  <c r="S18" i="114"/>
  <c r="R18" i="114"/>
  <c r="Q18" i="114"/>
  <c r="Q19" i="114" s="1"/>
  <c r="P18" i="114"/>
  <c r="O18" i="114"/>
  <c r="O19" i="114" s="1"/>
  <c r="N18" i="114"/>
  <c r="L18" i="114"/>
  <c r="AL17" i="114"/>
  <c r="AK17" i="114"/>
  <c r="AK19" i="114" s="1"/>
  <c r="AJ17" i="114"/>
  <c r="AJ19" i="114" s="1"/>
  <c r="AI17" i="114"/>
  <c r="AH17" i="114"/>
  <c r="AG17" i="114"/>
  <c r="AF17" i="114"/>
  <c r="AE17" i="114"/>
  <c r="AD17" i="114"/>
  <c r="AD19" i="114" s="1"/>
  <c r="AC17" i="114"/>
  <c r="AB17" i="114"/>
  <c r="AA17" i="114"/>
  <c r="Y17" i="114"/>
  <c r="X17" i="114"/>
  <c r="W17" i="114"/>
  <c r="V17" i="114"/>
  <c r="V19" i="114" s="1"/>
  <c r="U17" i="114"/>
  <c r="T17" i="114"/>
  <c r="S17" i="114"/>
  <c r="R17" i="114"/>
  <c r="Q17" i="114"/>
  <c r="P17" i="114"/>
  <c r="O17" i="114"/>
  <c r="N17" i="114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W19" i="115" s="1"/>
  <c r="V18" i="115"/>
  <c r="U18" i="115"/>
  <c r="T18" i="115"/>
  <c r="S18" i="115"/>
  <c r="R18" i="115"/>
  <c r="Q18" i="115"/>
  <c r="P18" i="115"/>
  <c r="L11" i="115" s="1"/>
  <c r="O18" i="115"/>
  <c r="N18" i="115"/>
  <c r="AL17" i="115"/>
  <c r="AK17" i="115"/>
  <c r="AJ17" i="115"/>
  <c r="AJ19" i="115" s="1"/>
  <c r="AI17" i="115"/>
  <c r="AI19" i="115" s="1"/>
  <c r="AH17" i="115"/>
  <c r="AG17" i="115"/>
  <c r="AG19" i="115" s="1"/>
  <c r="AF17" i="115"/>
  <c r="AF19" i="115" s="1"/>
  <c r="AE17" i="115"/>
  <c r="AE19" i="115" s="1"/>
  <c r="AD17" i="115"/>
  <c r="AD19" i="115" s="1"/>
  <c r="AC17" i="115"/>
  <c r="AB17" i="115"/>
  <c r="AA17" i="115"/>
  <c r="AA19" i="115" s="1"/>
  <c r="Y17" i="115"/>
  <c r="X17" i="115"/>
  <c r="W17" i="115"/>
  <c r="V17" i="115"/>
  <c r="V19" i="115" s="1"/>
  <c r="U17" i="115"/>
  <c r="T17" i="115"/>
  <c r="T19" i="115" s="1"/>
  <c r="S17" i="115"/>
  <c r="R17" i="115"/>
  <c r="Q17" i="115"/>
  <c r="P17" i="115"/>
  <c r="L10" i="115" s="1"/>
  <c r="O17" i="115"/>
  <c r="N17" i="115"/>
  <c r="N19" i="115" s="1"/>
  <c r="L17" i="115"/>
  <c r="AL18" i="116"/>
  <c r="AK18" i="116"/>
  <c r="AJ18" i="116"/>
  <c r="AI18" i="116"/>
  <c r="AH18" i="116"/>
  <c r="AG18" i="116"/>
  <c r="AF18" i="116"/>
  <c r="AF19" i="116" s="1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L11" i="116" s="1"/>
  <c r="O18" i="116"/>
  <c r="N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W19" i="116" s="1"/>
  <c r="V17" i="116"/>
  <c r="U17" i="116"/>
  <c r="T17" i="116"/>
  <c r="S17" i="116"/>
  <c r="R17" i="116"/>
  <c r="Q17" i="116"/>
  <c r="P17" i="116"/>
  <c r="L10" i="116" s="1"/>
  <c r="O17" i="116"/>
  <c r="N17" i="116"/>
  <c r="AL18" i="117"/>
  <c r="AK18" i="117"/>
  <c r="AJ18" i="117"/>
  <c r="AI18" i="117"/>
  <c r="AH18" i="117"/>
  <c r="AG18" i="117"/>
  <c r="AF18" i="117"/>
  <c r="AE18" i="117"/>
  <c r="AD18" i="117"/>
  <c r="AC18" i="117"/>
  <c r="AC19" i="117" s="1"/>
  <c r="AB18" i="117"/>
  <c r="AA18" i="117"/>
  <c r="Y18" i="117"/>
  <c r="X18" i="117"/>
  <c r="W18" i="117"/>
  <c r="V18" i="117"/>
  <c r="V19" i="117" s="1"/>
  <c r="U18" i="117"/>
  <c r="T18" i="117"/>
  <c r="S18" i="117"/>
  <c r="R18" i="117"/>
  <c r="Q18" i="117"/>
  <c r="L11" i="117" s="1"/>
  <c r="P18" i="117"/>
  <c r="O18" i="117"/>
  <c r="N18" i="117"/>
  <c r="L18" i="117"/>
  <c r="AL17" i="117"/>
  <c r="AL19" i="117" s="1"/>
  <c r="AK17" i="117"/>
  <c r="AK19" i="117" s="1"/>
  <c r="AJ17" i="117"/>
  <c r="AJ19" i="117" s="1"/>
  <c r="AI17" i="117"/>
  <c r="AI19" i="117" s="1"/>
  <c r="AH17" i="117"/>
  <c r="AH19" i="117" s="1"/>
  <c r="AG17" i="117"/>
  <c r="AF17" i="117"/>
  <c r="AE17" i="117"/>
  <c r="AD17" i="117"/>
  <c r="AD19" i="117" s="1"/>
  <c r="AC17" i="117"/>
  <c r="AB17" i="117"/>
  <c r="AA17" i="117"/>
  <c r="Y17" i="117"/>
  <c r="Y19" i="117" s="1"/>
  <c r="X17" i="117"/>
  <c r="X19" i="117" s="1"/>
  <c r="W17" i="117"/>
  <c r="V17" i="117"/>
  <c r="U17" i="117"/>
  <c r="T17" i="117"/>
  <c r="T19" i="117" s="1"/>
  <c r="S17" i="117"/>
  <c r="R17" i="117"/>
  <c r="Q17" i="117"/>
  <c r="L10" i="117" s="1"/>
  <c r="P17" i="117"/>
  <c r="O17" i="117"/>
  <c r="N17" i="117"/>
  <c r="L17" i="117"/>
  <c r="L19" i="117" s="1"/>
  <c r="J28" i="64" s="1"/>
  <c r="AL18" i="118"/>
  <c r="AK18" i="118"/>
  <c r="AK19" i="118" s="1"/>
  <c r="AJ18" i="118"/>
  <c r="AI18" i="118"/>
  <c r="AH18" i="118"/>
  <c r="AH19" i="118" s="1"/>
  <c r="AG18" i="118"/>
  <c r="AF18" i="118"/>
  <c r="AE18" i="118"/>
  <c r="AE19" i="118" s="1"/>
  <c r="AD18" i="118"/>
  <c r="AD19" i="118" s="1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N19" i="118" s="1"/>
  <c r="L18" i="118"/>
  <c r="L19" i="118" s="1"/>
  <c r="J29" i="64" s="1"/>
  <c r="AL17" i="118"/>
  <c r="AK17" i="118"/>
  <c r="AJ17" i="118"/>
  <c r="AI17" i="118"/>
  <c r="AH17" i="118"/>
  <c r="AG17" i="118"/>
  <c r="AF17" i="118"/>
  <c r="AE17" i="118"/>
  <c r="AD17" i="118"/>
  <c r="AC17" i="118"/>
  <c r="AC19" i="118" s="1"/>
  <c r="AB17" i="118"/>
  <c r="AB19" i="118" s="1"/>
  <c r="AA17" i="118"/>
  <c r="AA19" i="118" s="1"/>
  <c r="Y17" i="118"/>
  <c r="Y19" i="118" s="1"/>
  <c r="X17" i="118"/>
  <c r="W17" i="118"/>
  <c r="V17" i="118"/>
  <c r="U17" i="118"/>
  <c r="T17" i="118"/>
  <c r="S17" i="118"/>
  <c r="R17" i="118"/>
  <c r="Q17" i="118"/>
  <c r="P17" i="118"/>
  <c r="O17" i="118"/>
  <c r="N17" i="118"/>
  <c r="L17" i="118"/>
  <c r="AL18" i="119"/>
  <c r="AK18" i="119"/>
  <c r="AJ18" i="119"/>
  <c r="AI18" i="119"/>
  <c r="AH18" i="119"/>
  <c r="AG18" i="119"/>
  <c r="AF18" i="119"/>
  <c r="AE18" i="119"/>
  <c r="AD18" i="119"/>
  <c r="AC18" i="119"/>
  <c r="AC19" i="119" s="1"/>
  <c r="AB18" i="119"/>
  <c r="AA18" i="119"/>
  <c r="Y18" i="119"/>
  <c r="X18" i="119"/>
  <c r="W18" i="119"/>
  <c r="V18" i="119"/>
  <c r="U18" i="119"/>
  <c r="T18" i="119"/>
  <c r="S18" i="119"/>
  <c r="R18" i="119"/>
  <c r="Q18" i="119"/>
  <c r="L11" i="119" s="1"/>
  <c r="P18" i="119"/>
  <c r="O18" i="119"/>
  <c r="N18" i="119"/>
  <c r="L18" i="119"/>
  <c r="AL17" i="119"/>
  <c r="AK17" i="119"/>
  <c r="AK19" i="119" s="1"/>
  <c r="AJ17" i="119"/>
  <c r="AJ19" i="119" s="1"/>
  <c r="AI17" i="119"/>
  <c r="AH17" i="119"/>
  <c r="AG17" i="119"/>
  <c r="AF17" i="119"/>
  <c r="AE17" i="119"/>
  <c r="AD17" i="119"/>
  <c r="AC17" i="119"/>
  <c r="AB17" i="119"/>
  <c r="AA17" i="119"/>
  <c r="Y17" i="119"/>
  <c r="X17" i="119"/>
  <c r="W17" i="119"/>
  <c r="V17" i="119"/>
  <c r="U17" i="119"/>
  <c r="T17" i="119"/>
  <c r="T19" i="119" s="1"/>
  <c r="S17" i="119"/>
  <c r="R17" i="119"/>
  <c r="Q17" i="119"/>
  <c r="L10" i="119" s="1"/>
  <c r="P17" i="119"/>
  <c r="O17" i="119"/>
  <c r="N17" i="119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S18" i="120"/>
  <c r="R18" i="120"/>
  <c r="Q18" i="120"/>
  <c r="L11" i="120" s="1"/>
  <c r="P18" i="120"/>
  <c r="O18" i="120"/>
  <c r="N18" i="120"/>
  <c r="AL17" i="120"/>
  <c r="AK17" i="120"/>
  <c r="AJ17" i="120"/>
  <c r="AI17" i="120"/>
  <c r="AH17" i="120"/>
  <c r="AH19" i="120" s="1"/>
  <c r="AG17" i="120"/>
  <c r="AF17" i="120"/>
  <c r="AE17" i="120"/>
  <c r="AD17" i="120"/>
  <c r="AC17" i="120"/>
  <c r="AB17" i="120"/>
  <c r="AA17" i="120"/>
  <c r="AA19" i="120" s="1"/>
  <c r="Y17" i="120"/>
  <c r="X17" i="120"/>
  <c r="W17" i="120"/>
  <c r="V17" i="120"/>
  <c r="U17" i="120"/>
  <c r="T17" i="120"/>
  <c r="S17" i="120"/>
  <c r="R17" i="120"/>
  <c r="Q17" i="120"/>
  <c r="L10" i="120" s="1"/>
  <c r="P17" i="120"/>
  <c r="O17" i="120"/>
  <c r="N17" i="120"/>
  <c r="AL18" i="121"/>
  <c r="AK18" i="121"/>
  <c r="AK19" i="121" s="1"/>
  <c r="AJ18" i="121"/>
  <c r="AI18" i="121"/>
  <c r="AI19" i="121" s="1"/>
  <c r="AH18" i="121"/>
  <c r="AH19" i="121" s="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U19" i="121" s="1"/>
  <c r="T18" i="121"/>
  <c r="S18" i="121"/>
  <c r="R18" i="121"/>
  <c r="Q18" i="121"/>
  <c r="L11" i="121" s="1"/>
  <c r="P18" i="121"/>
  <c r="O18" i="121"/>
  <c r="N18" i="121"/>
  <c r="L18" i="121"/>
  <c r="AL17" i="121"/>
  <c r="AK17" i="121"/>
  <c r="AJ17" i="121"/>
  <c r="AI17" i="121"/>
  <c r="AH17" i="121"/>
  <c r="AG17" i="121"/>
  <c r="AF17" i="121"/>
  <c r="AF19" i="121" s="1"/>
  <c r="AE17" i="121"/>
  <c r="AD17" i="121"/>
  <c r="AD19" i="121" s="1"/>
  <c r="AC17" i="121"/>
  <c r="AC19" i="121" s="1"/>
  <c r="AB17" i="121"/>
  <c r="AB19" i="121" s="1"/>
  <c r="AA17" i="121"/>
  <c r="Y17" i="121"/>
  <c r="X17" i="121"/>
  <c r="X19" i="121" s="1"/>
  <c r="W17" i="121"/>
  <c r="V17" i="121"/>
  <c r="U17" i="121"/>
  <c r="T17" i="121"/>
  <c r="S17" i="121"/>
  <c r="R17" i="121"/>
  <c r="Q17" i="121"/>
  <c r="L10" i="121" s="1"/>
  <c r="P17" i="121"/>
  <c r="O17" i="121"/>
  <c r="O19" i="121" s="1"/>
  <c r="N17" i="121"/>
  <c r="N19" i="121" s="1"/>
  <c r="AL18" i="122"/>
  <c r="AK18" i="122"/>
  <c r="AK19" i="122" s="1"/>
  <c r="AJ18" i="122"/>
  <c r="AI18" i="122"/>
  <c r="AH18" i="122"/>
  <c r="AH19" i="122" s="1"/>
  <c r="AG18" i="122"/>
  <c r="AF18" i="122"/>
  <c r="AF19" i="122" s="1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L11" i="122" s="1"/>
  <c r="Q18" i="122"/>
  <c r="Q19" i="122" s="1"/>
  <c r="P18" i="122"/>
  <c r="O18" i="122"/>
  <c r="N18" i="122"/>
  <c r="L18" i="122"/>
  <c r="L19" i="122" s="1"/>
  <c r="J34" i="64" s="1"/>
  <c r="AL17" i="122"/>
  <c r="AK17" i="122"/>
  <c r="AJ17" i="122"/>
  <c r="AI17" i="122"/>
  <c r="AH17" i="122"/>
  <c r="AG17" i="122"/>
  <c r="AG19" i="122" s="1"/>
  <c r="AF17" i="122"/>
  <c r="AE17" i="122"/>
  <c r="AE19" i="122" s="1"/>
  <c r="AD17" i="122"/>
  <c r="AD19" i="122" s="1"/>
  <c r="AC17" i="122"/>
  <c r="AC19" i="122" s="1"/>
  <c r="AB17" i="122"/>
  <c r="AB19" i="122" s="1"/>
  <c r="AA17" i="122"/>
  <c r="AA19" i="122" s="1"/>
  <c r="Y17" i="122"/>
  <c r="Y19" i="122" s="1"/>
  <c r="X17" i="122"/>
  <c r="W17" i="122"/>
  <c r="V17" i="122"/>
  <c r="U17" i="122"/>
  <c r="T17" i="122"/>
  <c r="S17" i="122"/>
  <c r="R17" i="122"/>
  <c r="L10" i="122" s="1"/>
  <c r="Q17" i="122"/>
  <c r="P17" i="122"/>
  <c r="P19" i="122" s="1"/>
  <c r="O17" i="122"/>
  <c r="N17" i="122"/>
  <c r="L17" i="122"/>
  <c r="AL18" i="123"/>
  <c r="AL19" i="123" s="1"/>
  <c r="AK18" i="123"/>
  <c r="AK19" i="123" s="1"/>
  <c r="AJ18" i="123"/>
  <c r="AJ19" i="123" s="1"/>
  <c r="AI18" i="123"/>
  <c r="AH18" i="123"/>
  <c r="AH19" i="123" s="1"/>
  <c r="AG18" i="123"/>
  <c r="AF18" i="123"/>
  <c r="AF19" i="123" s="1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L11" i="123" s="1"/>
  <c r="Q18" i="123"/>
  <c r="Q19" i="123" s="1"/>
  <c r="P18" i="123"/>
  <c r="O18" i="123"/>
  <c r="O19" i="123" s="1"/>
  <c r="N18" i="123"/>
  <c r="L18" i="123"/>
  <c r="AL17" i="123"/>
  <c r="AK17" i="123"/>
  <c r="AJ17" i="123"/>
  <c r="AI17" i="123"/>
  <c r="AH17" i="123"/>
  <c r="AG17" i="123"/>
  <c r="AF17" i="123"/>
  <c r="AE17" i="123"/>
  <c r="AD17" i="123"/>
  <c r="AD19" i="123" s="1"/>
  <c r="AC17" i="123"/>
  <c r="AC19" i="123" s="1"/>
  <c r="AB17" i="123"/>
  <c r="AB19" i="123" s="1"/>
  <c r="AA17" i="123"/>
  <c r="Y17" i="123"/>
  <c r="X17" i="123"/>
  <c r="W17" i="123"/>
  <c r="V17" i="123"/>
  <c r="U17" i="123"/>
  <c r="T17" i="123"/>
  <c r="S17" i="123"/>
  <c r="R17" i="123"/>
  <c r="Q17" i="123"/>
  <c r="P17" i="123"/>
  <c r="O17" i="123"/>
  <c r="N17" i="123"/>
  <c r="L17" i="123"/>
  <c r="AL18" i="124"/>
  <c r="AK18" i="124"/>
  <c r="AJ18" i="124"/>
  <c r="AJ19" i="124" s="1"/>
  <c r="AI18" i="124"/>
  <c r="AI19" i="124" s="1"/>
  <c r="AH18" i="124"/>
  <c r="AG18" i="124"/>
  <c r="AG19" i="124" s="1"/>
  <c r="AF18" i="124"/>
  <c r="AE18" i="124"/>
  <c r="AD18" i="124"/>
  <c r="AC18" i="124"/>
  <c r="AB18" i="124"/>
  <c r="AA18" i="124"/>
  <c r="Y18" i="124"/>
  <c r="X18" i="124"/>
  <c r="W18" i="124"/>
  <c r="V18" i="124"/>
  <c r="V19" i="124" s="1"/>
  <c r="U18" i="124"/>
  <c r="T18" i="124"/>
  <c r="S18" i="124"/>
  <c r="R18" i="124"/>
  <c r="L11" i="124" s="1"/>
  <c r="Q18" i="124"/>
  <c r="Q19" i="124" s="1"/>
  <c r="P18" i="124"/>
  <c r="P19" i="124" s="1"/>
  <c r="O18" i="124"/>
  <c r="N18" i="124"/>
  <c r="AL17" i="124"/>
  <c r="AK17" i="124"/>
  <c r="AJ17" i="124"/>
  <c r="AI17" i="124"/>
  <c r="AH17" i="124"/>
  <c r="AH19" i="124" s="1"/>
  <c r="AG17" i="124"/>
  <c r="AF17" i="124"/>
  <c r="AF19" i="124" s="1"/>
  <c r="AE17" i="124"/>
  <c r="AE19" i="124" s="1"/>
  <c r="AD17" i="124"/>
  <c r="AD19" i="124" s="1"/>
  <c r="AC17" i="124"/>
  <c r="AB17" i="124"/>
  <c r="AB19" i="124" s="1"/>
  <c r="AA17" i="124"/>
  <c r="AA19" i="124" s="1"/>
  <c r="Y17" i="124"/>
  <c r="X17" i="124"/>
  <c r="W17" i="124"/>
  <c r="V17" i="124"/>
  <c r="U17" i="124"/>
  <c r="T17" i="124"/>
  <c r="S17" i="124"/>
  <c r="R17" i="124"/>
  <c r="L10" i="124" s="1"/>
  <c r="Q17" i="124"/>
  <c r="P17" i="124"/>
  <c r="O17" i="124"/>
  <c r="N17" i="124"/>
  <c r="AL18" i="125"/>
  <c r="AK18" i="125"/>
  <c r="AJ18" i="125"/>
  <c r="AI18" i="125"/>
  <c r="AI19" i="125" s="1"/>
  <c r="AH18" i="125"/>
  <c r="AG18" i="125"/>
  <c r="AF18" i="125"/>
  <c r="AF19" i="125" s="1"/>
  <c r="AE18" i="125"/>
  <c r="AD18" i="125"/>
  <c r="AC18" i="125"/>
  <c r="AB18" i="125"/>
  <c r="AA18" i="125"/>
  <c r="Y18" i="125"/>
  <c r="X18" i="125"/>
  <c r="W18" i="125"/>
  <c r="V18" i="125"/>
  <c r="U18" i="125"/>
  <c r="T18" i="125"/>
  <c r="S18" i="125"/>
  <c r="R18" i="125"/>
  <c r="L11" i="125" s="1"/>
  <c r="Q18" i="125"/>
  <c r="P18" i="125"/>
  <c r="O18" i="125"/>
  <c r="O19" i="125" s="1"/>
  <c r="N18" i="125"/>
  <c r="N19" i="125" s="1"/>
  <c r="L18" i="125"/>
  <c r="AL17" i="125"/>
  <c r="AL19" i="125" s="1"/>
  <c r="AK17" i="125"/>
  <c r="AK19" i="125" s="1"/>
  <c r="AJ17" i="125"/>
  <c r="AJ19" i="125" s="1"/>
  <c r="AI17" i="125"/>
  <c r="AH17" i="125"/>
  <c r="AG17" i="125"/>
  <c r="AF17" i="125"/>
  <c r="AE17" i="125"/>
  <c r="AE19" i="125" s="1"/>
  <c r="AD17" i="125"/>
  <c r="AC17" i="125"/>
  <c r="AB17" i="125"/>
  <c r="AB19" i="125" s="1"/>
  <c r="AA17" i="125"/>
  <c r="AA19" i="125" s="1"/>
  <c r="Y17" i="125"/>
  <c r="X17" i="125"/>
  <c r="W17" i="125"/>
  <c r="V17" i="125"/>
  <c r="U17" i="125"/>
  <c r="T17" i="125"/>
  <c r="S17" i="125"/>
  <c r="R17" i="125"/>
  <c r="L10" i="125" s="1"/>
  <c r="Q17" i="125"/>
  <c r="P17" i="125"/>
  <c r="O17" i="125"/>
  <c r="N17" i="125"/>
  <c r="L17" i="125"/>
  <c r="AL18" i="126"/>
  <c r="AK18" i="126"/>
  <c r="AJ18" i="126"/>
  <c r="AI18" i="126"/>
  <c r="AH18" i="126"/>
  <c r="AH19" i="126" s="1"/>
  <c r="AG18" i="126"/>
  <c r="AF18" i="126"/>
  <c r="AE18" i="126"/>
  <c r="AD18" i="126"/>
  <c r="AC18" i="126"/>
  <c r="AB18" i="126"/>
  <c r="AA18" i="126"/>
  <c r="Y18" i="126"/>
  <c r="X18" i="126"/>
  <c r="W18" i="126"/>
  <c r="V18" i="126"/>
  <c r="U18" i="126"/>
  <c r="U19" i="126" s="1"/>
  <c r="T18" i="126"/>
  <c r="S18" i="126"/>
  <c r="L11" i="126" s="1"/>
  <c r="R18" i="126"/>
  <c r="Q18" i="126"/>
  <c r="P18" i="126"/>
  <c r="P19" i="126" s="1"/>
  <c r="O18" i="126"/>
  <c r="O19" i="126" s="1"/>
  <c r="N18" i="126"/>
  <c r="N19" i="126" s="1"/>
  <c r="L18" i="126"/>
  <c r="K18" i="126"/>
  <c r="O11" i="126" s="1"/>
  <c r="AL17" i="126"/>
  <c r="AK17" i="126"/>
  <c r="AJ17" i="126"/>
  <c r="AI17" i="126"/>
  <c r="AI19" i="126" s="1"/>
  <c r="AH17" i="126"/>
  <c r="AG17" i="126"/>
  <c r="AF17" i="126"/>
  <c r="AF19" i="126" s="1"/>
  <c r="AE17" i="126"/>
  <c r="AE19" i="126" s="1"/>
  <c r="AD17" i="126"/>
  <c r="AC17" i="126"/>
  <c r="AC19" i="126" s="1"/>
  <c r="AB17" i="126"/>
  <c r="AB19" i="126" s="1"/>
  <c r="AA17" i="126"/>
  <c r="AA19" i="126" s="1"/>
  <c r="Y17" i="126"/>
  <c r="Y19" i="126" s="1"/>
  <c r="X17" i="126"/>
  <c r="W17" i="126"/>
  <c r="V17" i="126"/>
  <c r="U17" i="126"/>
  <c r="T17" i="126"/>
  <c r="S17" i="126"/>
  <c r="L10" i="126" s="1"/>
  <c r="R17" i="126"/>
  <c r="R19" i="126" s="1"/>
  <c r="Q17" i="126"/>
  <c r="P17" i="126"/>
  <c r="O17" i="126"/>
  <c r="N17" i="126"/>
  <c r="L17" i="126"/>
  <c r="L19" i="126" s="1"/>
  <c r="J39" i="64" s="1"/>
  <c r="AL18" i="127"/>
  <c r="AK18" i="127"/>
  <c r="AJ18" i="127"/>
  <c r="AI18" i="127"/>
  <c r="AH18" i="127"/>
  <c r="AG18" i="127"/>
  <c r="AF18" i="127"/>
  <c r="AF19" i="127" s="1"/>
  <c r="AE18" i="127"/>
  <c r="AD18" i="127"/>
  <c r="AD19" i="127" s="1"/>
  <c r="AC18" i="127"/>
  <c r="AC19" i="127" s="1"/>
  <c r="AB18" i="127"/>
  <c r="AB19" i="127" s="1"/>
  <c r="AA18" i="127"/>
  <c r="AA19" i="127" s="1"/>
  <c r="Y18" i="127"/>
  <c r="X18" i="127"/>
  <c r="W18" i="127"/>
  <c r="V18" i="127"/>
  <c r="U18" i="127"/>
  <c r="T18" i="127"/>
  <c r="S18" i="127"/>
  <c r="L11" i="127" s="1"/>
  <c r="R18" i="127"/>
  <c r="Q18" i="127"/>
  <c r="P18" i="127"/>
  <c r="O18" i="127"/>
  <c r="O19" i="127" s="1"/>
  <c r="N18" i="127"/>
  <c r="L18" i="127"/>
  <c r="K18" i="127"/>
  <c r="O11" i="127" s="1"/>
  <c r="J18" i="127"/>
  <c r="AL17" i="127"/>
  <c r="AL19" i="127" s="1"/>
  <c r="AK17" i="127"/>
  <c r="AK19" i="127" s="1"/>
  <c r="AJ17" i="127"/>
  <c r="AJ19" i="127" s="1"/>
  <c r="AI17" i="127"/>
  <c r="AI19" i="127" s="1"/>
  <c r="AH17" i="127"/>
  <c r="AH19" i="127" s="1"/>
  <c r="AG17" i="127"/>
  <c r="AF17" i="127"/>
  <c r="AE17" i="127"/>
  <c r="AD17" i="127"/>
  <c r="AC17" i="127"/>
  <c r="AB17" i="127"/>
  <c r="AA17" i="127"/>
  <c r="Y17" i="127"/>
  <c r="X17" i="127"/>
  <c r="W17" i="127"/>
  <c r="V17" i="127"/>
  <c r="U17" i="127"/>
  <c r="U19" i="127" s="1"/>
  <c r="T17" i="127"/>
  <c r="S17" i="127"/>
  <c r="L10" i="127" s="1"/>
  <c r="R17" i="127"/>
  <c r="R19" i="127" s="1"/>
  <c r="Q17" i="127"/>
  <c r="Q19" i="127" s="1"/>
  <c r="P17" i="127"/>
  <c r="O17" i="127"/>
  <c r="N17" i="127"/>
  <c r="AL18" i="128"/>
  <c r="AK18" i="128"/>
  <c r="AJ18" i="128"/>
  <c r="AI18" i="128"/>
  <c r="AH18" i="128"/>
  <c r="AG18" i="128"/>
  <c r="AF18" i="128"/>
  <c r="AF19" i="128" s="1"/>
  <c r="AE18" i="128"/>
  <c r="AD18" i="128"/>
  <c r="AC18" i="128"/>
  <c r="AB18" i="128"/>
  <c r="AB19" i="128" s="1"/>
  <c r="AA18" i="128"/>
  <c r="AA19" i="128" s="1"/>
  <c r="Y18" i="128"/>
  <c r="X18" i="128"/>
  <c r="W18" i="128"/>
  <c r="V18" i="128"/>
  <c r="U18" i="128"/>
  <c r="T18" i="128"/>
  <c r="S18" i="128"/>
  <c r="L11" i="128" s="1"/>
  <c r="R18" i="128"/>
  <c r="Q18" i="128"/>
  <c r="P18" i="128"/>
  <c r="O18" i="128"/>
  <c r="N18" i="128"/>
  <c r="L18" i="128"/>
  <c r="AL17" i="128"/>
  <c r="AK17" i="128"/>
  <c r="AK19" i="128" s="1"/>
  <c r="AJ17" i="128"/>
  <c r="AJ19" i="128" s="1"/>
  <c r="AI17" i="128"/>
  <c r="AH17" i="128"/>
  <c r="AG17" i="128"/>
  <c r="AF17" i="128"/>
  <c r="AE17" i="128"/>
  <c r="AD17" i="128"/>
  <c r="AC17" i="128"/>
  <c r="AB17" i="128"/>
  <c r="AA17" i="128"/>
  <c r="Y17" i="128"/>
  <c r="X17" i="128"/>
  <c r="W17" i="128"/>
  <c r="V17" i="128"/>
  <c r="U17" i="128"/>
  <c r="T17" i="128"/>
  <c r="S17" i="128"/>
  <c r="L10" i="128" s="1"/>
  <c r="R17" i="128"/>
  <c r="Q17" i="128"/>
  <c r="P17" i="128"/>
  <c r="O17" i="128"/>
  <c r="N17" i="128"/>
  <c r="AL18" i="129"/>
  <c r="AL19" i="129" s="1"/>
  <c r="AK18" i="129"/>
  <c r="AK19" i="129" s="1"/>
  <c r="AJ18" i="129"/>
  <c r="AJ19" i="129" s="1"/>
  <c r="AI18" i="129"/>
  <c r="AH18" i="129"/>
  <c r="AG18" i="129"/>
  <c r="AF18" i="129"/>
  <c r="AE18" i="129"/>
  <c r="AD18" i="129"/>
  <c r="AC18" i="129"/>
  <c r="AB18" i="129"/>
  <c r="AB19" i="129" s="1"/>
  <c r="AA18" i="129"/>
  <c r="AA19" i="129" s="1"/>
  <c r="Y18" i="129"/>
  <c r="X18" i="129"/>
  <c r="W18" i="129"/>
  <c r="V18" i="129"/>
  <c r="V19" i="129" s="1"/>
  <c r="U18" i="129"/>
  <c r="T18" i="129"/>
  <c r="S18" i="129"/>
  <c r="L11" i="129" s="1"/>
  <c r="R18" i="129"/>
  <c r="Q18" i="129"/>
  <c r="P18" i="129"/>
  <c r="O18" i="129"/>
  <c r="N18" i="129"/>
  <c r="AL17" i="129"/>
  <c r="AK17" i="129"/>
  <c r="AJ17" i="129"/>
  <c r="AI17" i="129"/>
  <c r="AI19" i="129" s="1"/>
  <c r="AH17" i="129"/>
  <c r="AH19" i="129" s="1"/>
  <c r="AG17" i="129"/>
  <c r="AG19" i="129" s="1"/>
  <c r="AF17" i="129"/>
  <c r="AF19" i="129" s="1"/>
  <c r="AE17" i="129"/>
  <c r="AE19" i="129" s="1"/>
  <c r="AD17" i="129"/>
  <c r="AD19" i="129" s="1"/>
  <c r="AC17" i="129"/>
  <c r="AC19" i="129" s="1"/>
  <c r="AB17" i="129"/>
  <c r="AA17" i="129"/>
  <c r="Y17" i="129"/>
  <c r="X17" i="129"/>
  <c r="W17" i="129"/>
  <c r="V17" i="129"/>
  <c r="U17" i="129"/>
  <c r="T17" i="129"/>
  <c r="S17" i="129"/>
  <c r="L10" i="129" s="1"/>
  <c r="R17" i="129"/>
  <c r="R19" i="129" s="1"/>
  <c r="Q17" i="129"/>
  <c r="Q19" i="129" s="1"/>
  <c r="P17" i="129"/>
  <c r="P19" i="129" s="1"/>
  <c r="O17" i="129"/>
  <c r="O19" i="129" s="1"/>
  <c r="N17" i="129"/>
  <c r="N19" i="129" s="1"/>
  <c r="AL18" i="130"/>
  <c r="AK18" i="130"/>
  <c r="AJ18" i="130"/>
  <c r="AI18" i="130"/>
  <c r="AH18" i="130"/>
  <c r="AH19" i="130" s="1"/>
  <c r="AG18" i="130"/>
  <c r="AF18" i="130"/>
  <c r="AF19" i="130" s="1"/>
  <c r="AE18" i="130"/>
  <c r="AD18" i="130"/>
  <c r="AC18" i="130"/>
  <c r="AB18" i="130"/>
  <c r="AA18" i="130"/>
  <c r="AA19" i="130" s="1"/>
  <c r="Y18" i="130"/>
  <c r="X18" i="130"/>
  <c r="W18" i="130"/>
  <c r="V18" i="130"/>
  <c r="U18" i="130"/>
  <c r="T18" i="130"/>
  <c r="L11" i="130" s="1"/>
  <c r="S18" i="130"/>
  <c r="S19" i="130" s="1"/>
  <c r="R18" i="130"/>
  <c r="Q18" i="130"/>
  <c r="P18" i="130"/>
  <c r="O18" i="130"/>
  <c r="O19" i="130" s="1"/>
  <c r="N18" i="130"/>
  <c r="L18" i="130"/>
  <c r="K18" i="130"/>
  <c r="O11" i="130" s="1"/>
  <c r="AL17" i="130"/>
  <c r="AL19" i="130" s="1"/>
  <c r="AK17" i="130"/>
  <c r="AK19" i="130" s="1"/>
  <c r="AJ17" i="130"/>
  <c r="AI17" i="130"/>
  <c r="AH17" i="130"/>
  <c r="AG17" i="130"/>
  <c r="AG19" i="130" s="1"/>
  <c r="AF17" i="130"/>
  <c r="AE17" i="130"/>
  <c r="AD17" i="130"/>
  <c r="AD19" i="130" s="1"/>
  <c r="AC17" i="130"/>
  <c r="AC19" i="130" s="1"/>
  <c r="AB17" i="130"/>
  <c r="AB19" i="130" s="1"/>
  <c r="AA17" i="130"/>
  <c r="Y17" i="130"/>
  <c r="X17" i="130"/>
  <c r="W17" i="130"/>
  <c r="W19" i="130" s="1"/>
  <c r="V17" i="130"/>
  <c r="V19" i="130" s="1"/>
  <c r="U17" i="130"/>
  <c r="T17" i="130"/>
  <c r="S17" i="130"/>
  <c r="R17" i="130"/>
  <c r="Q17" i="130"/>
  <c r="P17" i="130"/>
  <c r="P19" i="130" s="1"/>
  <c r="O17" i="130"/>
  <c r="N17" i="130"/>
  <c r="L17" i="130"/>
  <c r="L19" i="130" s="1"/>
  <c r="J44" i="64" s="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L11" i="131" s="1"/>
  <c r="S18" i="131"/>
  <c r="R18" i="131"/>
  <c r="Q18" i="131"/>
  <c r="Q19" i="131" s="1"/>
  <c r="P18" i="131"/>
  <c r="O18" i="131"/>
  <c r="N18" i="131"/>
  <c r="L18" i="131"/>
  <c r="K18" i="131"/>
  <c r="O11" i="131" s="1"/>
  <c r="AL17" i="131"/>
  <c r="AK17" i="131"/>
  <c r="AJ17" i="131"/>
  <c r="AI17" i="131"/>
  <c r="AH17" i="131"/>
  <c r="AG17" i="131"/>
  <c r="AF17" i="131"/>
  <c r="AE17" i="131"/>
  <c r="AD17" i="131"/>
  <c r="AD19" i="131" s="1"/>
  <c r="AC17" i="131"/>
  <c r="AC19" i="131" s="1"/>
  <c r="AB17" i="131"/>
  <c r="AB19" i="131" s="1"/>
  <c r="AA17" i="131"/>
  <c r="AA19" i="131" s="1"/>
  <c r="Y17" i="131"/>
  <c r="Y19" i="131" s="1"/>
  <c r="X17" i="131"/>
  <c r="W17" i="131"/>
  <c r="V17" i="131"/>
  <c r="U17" i="131"/>
  <c r="T17" i="131"/>
  <c r="L10" i="131" s="1"/>
  <c r="S17" i="131"/>
  <c r="R17" i="131"/>
  <c r="R19" i="131" s="1"/>
  <c r="Q17" i="131"/>
  <c r="P17" i="131"/>
  <c r="P19" i="131" s="1"/>
  <c r="O17" i="131"/>
  <c r="N17" i="131"/>
  <c r="L17" i="131"/>
  <c r="L19" i="131" s="1"/>
  <c r="J45" i="64" s="1"/>
  <c r="AL18" i="132"/>
  <c r="AK18" i="132"/>
  <c r="AJ18" i="132"/>
  <c r="AI18" i="132"/>
  <c r="AH18" i="132"/>
  <c r="AG18" i="132"/>
  <c r="AF18" i="132"/>
  <c r="AE18" i="132"/>
  <c r="AD18" i="132"/>
  <c r="AC18" i="132"/>
  <c r="AB18" i="132"/>
  <c r="AB19" i="132" s="1"/>
  <c r="AA18" i="132"/>
  <c r="AA19" i="132" s="1"/>
  <c r="Y18" i="132"/>
  <c r="X18" i="132"/>
  <c r="W18" i="132"/>
  <c r="V18" i="132"/>
  <c r="U18" i="132"/>
  <c r="T18" i="132"/>
  <c r="L11" i="132" s="1"/>
  <c r="S18" i="132"/>
  <c r="R18" i="132"/>
  <c r="Q18" i="132"/>
  <c r="P18" i="132"/>
  <c r="O18" i="132"/>
  <c r="N18" i="132"/>
  <c r="L18" i="132"/>
  <c r="AL17" i="132"/>
  <c r="AL19" i="132" s="1"/>
  <c r="AK17" i="132"/>
  <c r="AK19" i="132" s="1"/>
  <c r="AJ17" i="132"/>
  <c r="AJ19" i="132" s="1"/>
  <c r="AI17" i="132"/>
  <c r="AH17" i="132"/>
  <c r="AG17" i="132"/>
  <c r="AF17" i="132"/>
  <c r="AE17" i="132"/>
  <c r="AD17" i="132"/>
  <c r="AC17" i="132"/>
  <c r="AB17" i="132"/>
  <c r="AA17" i="132"/>
  <c r="Y17" i="132"/>
  <c r="X17" i="132"/>
  <c r="W17" i="132"/>
  <c r="V17" i="132"/>
  <c r="U17" i="132"/>
  <c r="T17" i="132"/>
  <c r="L10" i="132" s="1"/>
  <c r="S17" i="132"/>
  <c r="S19" i="132" s="1"/>
  <c r="R17" i="132"/>
  <c r="Q17" i="132"/>
  <c r="P17" i="132"/>
  <c r="O17" i="132"/>
  <c r="N17" i="132"/>
  <c r="L17" i="132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L11" i="133" s="1"/>
  <c r="S18" i="133"/>
  <c r="R18" i="133"/>
  <c r="Q18" i="133"/>
  <c r="P18" i="133"/>
  <c r="O18" i="133"/>
  <c r="N18" i="133"/>
  <c r="L18" i="133"/>
  <c r="AL17" i="133"/>
  <c r="AK17" i="133"/>
  <c r="AJ17" i="133"/>
  <c r="AJ19" i="133" s="1"/>
  <c r="AI17" i="133"/>
  <c r="AH17" i="133"/>
  <c r="AG17" i="133"/>
  <c r="AF17" i="133"/>
  <c r="AE17" i="133"/>
  <c r="AD17" i="133"/>
  <c r="AC17" i="133"/>
  <c r="AB17" i="133"/>
  <c r="AA17" i="133"/>
  <c r="AA19" i="133" s="1"/>
  <c r="Y17" i="133"/>
  <c r="X17" i="133"/>
  <c r="W17" i="133"/>
  <c r="V17" i="133"/>
  <c r="U17" i="133"/>
  <c r="T17" i="133"/>
  <c r="S17" i="133"/>
  <c r="R17" i="133"/>
  <c r="Q17" i="133"/>
  <c r="P17" i="133"/>
  <c r="O17" i="133"/>
  <c r="N17" i="133"/>
  <c r="L17" i="133"/>
  <c r="AL18" i="134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T18" i="134"/>
  <c r="L11" i="134" s="1"/>
  <c r="S18" i="134"/>
  <c r="R18" i="134"/>
  <c r="Q18" i="134"/>
  <c r="P18" i="134"/>
  <c r="O18" i="134"/>
  <c r="N18" i="134"/>
  <c r="AL17" i="134"/>
  <c r="AK17" i="134"/>
  <c r="AJ17" i="134"/>
  <c r="AJ19" i="134" s="1"/>
  <c r="AI17" i="134"/>
  <c r="AH17" i="134"/>
  <c r="AH19" i="134" s="1"/>
  <c r="AG17" i="134"/>
  <c r="AG19" i="134" s="1"/>
  <c r="AF17" i="134"/>
  <c r="AE17" i="134"/>
  <c r="AD17" i="134"/>
  <c r="AC17" i="134"/>
  <c r="AB17" i="134"/>
  <c r="AA17" i="134"/>
  <c r="Y17" i="134"/>
  <c r="X17" i="134"/>
  <c r="W17" i="134"/>
  <c r="V17" i="134"/>
  <c r="U17" i="134"/>
  <c r="T17" i="134"/>
  <c r="L10" i="134" s="1"/>
  <c r="S17" i="134"/>
  <c r="R17" i="134"/>
  <c r="Q17" i="134"/>
  <c r="P17" i="134"/>
  <c r="P19" i="134" s="1"/>
  <c r="O17" i="134"/>
  <c r="N17" i="134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AA19" i="135" s="1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AL17" i="135"/>
  <c r="AL19" i="135" s="1"/>
  <c r="AK17" i="135"/>
  <c r="AK19" i="135" s="1"/>
  <c r="AJ17" i="135"/>
  <c r="AI17" i="135"/>
  <c r="AH17" i="135"/>
  <c r="AG17" i="135"/>
  <c r="AF17" i="135"/>
  <c r="AE17" i="135"/>
  <c r="AE19" i="135" s="1"/>
  <c r="AD17" i="135"/>
  <c r="AD19" i="135" s="1"/>
  <c r="AC17" i="135"/>
  <c r="AB17" i="135"/>
  <c r="AA17" i="135"/>
  <c r="Y17" i="135"/>
  <c r="X17" i="135"/>
  <c r="W17" i="135"/>
  <c r="V17" i="135"/>
  <c r="U17" i="135"/>
  <c r="T17" i="135"/>
  <c r="T19" i="135" s="1"/>
  <c r="S17" i="135"/>
  <c r="S19" i="135" s="1"/>
  <c r="R17" i="135"/>
  <c r="R19" i="135" s="1"/>
  <c r="Q17" i="135"/>
  <c r="P17" i="135"/>
  <c r="O17" i="135"/>
  <c r="N17" i="135"/>
  <c r="N19" i="135" s="1"/>
  <c r="L17" i="135"/>
  <c r="L19" i="135" s="1"/>
  <c r="J50" i="64" s="1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L11" i="136" s="1"/>
  <c r="T18" i="136"/>
  <c r="S18" i="136"/>
  <c r="R18" i="136"/>
  <c r="Q18" i="136"/>
  <c r="P18" i="136"/>
  <c r="P19" i="136" s="1"/>
  <c r="O18" i="136"/>
  <c r="N18" i="136"/>
  <c r="AL17" i="136"/>
  <c r="AL19" i="136" s="1"/>
  <c r="AK17" i="136"/>
  <c r="AJ17" i="136"/>
  <c r="AJ19" i="136" s="1"/>
  <c r="AI17" i="136"/>
  <c r="AI19" i="136" s="1"/>
  <c r="AH17" i="136"/>
  <c r="AG17" i="136"/>
  <c r="AF17" i="136"/>
  <c r="AE17" i="136"/>
  <c r="AD17" i="136"/>
  <c r="AC17" i="136"/>
  <c r="AB17" i="136"/>
  <c r="AA17" i="136"/>
  <c r="Y17" i="136"/>
  <c r="X17" i="136"/>
  <c r="W17" i="136"/>
  <c r="V17" i="136"/>
  <c r="U17" i="136"/>
  <c r="L10" i="136" s="1"/>
  <c r="T17" i="136"/>
  <c r="S17" i="136"/>
  <c r="S19" i="136" s="1"/>
  <c r="R17" i="136"/>
  <c r="R19" i="136" s="1"/>
  <c r="Q17" i="136"/>
  <c r="P17" i="136"/>
  <c r="O17" i="136"/>
  <c r="N17" i="136"/>
  <c r="N19" i="136" s="1"/>
  <c r="AL18" i="137"/>
  <c r="AK18" i="137"/>
  <c r="AJ18" i="137"/>
  <c r="AI18" i="137"/>
  <c r="AH18" i="137"/>
  <c r="AG18" i="137"/>
  <c r="AF18" i="137"/>
  <c r="AE18" i="137"/>
  <c r="AE19" i="137" s="1"/>
  <c r="AD18" i="137"/>
  <c r="AD19" i="137" s="1"/>
  <c r="AC18" i="137"/>
  <c r="AB18" i="137"/>
  <c r="AB19" i="137" s="1"/>
  <c r="AA18" i="137"/>
  <c r="AA19" i="137" s="1"/>
  <c r="Y18" i="137"/>
  <c r="X18" i="137"/>
  <c r="W18" i="137"/>
  <c r="V18" i="137"/>
  <c r="U18" i="137"/>
  <c r="L11" i="137" s="1"/>
  <c r="T18" i="137"/>
  <c r="S18" i="137"/>
  <c r="R18" i="137"/>
  <c r="Q18" i="137"/>
  <c r="P18" i="137"/>
  <c r="O18" i="137"/>
  <c r="O19" i="137" s="1"/>
  <c r="N18" i="137"/>
  <c r="L18" i="137"/>
  <c r="AL17" i="137"/>
  <c r="AK17" i="137"/>
  <c r="AJ17" i="137"/>
  <c r="AI17" i="137"/>
  <c r="AH17" i="137"/>
  <c r="AH19" i="137" s="1"/>
  <c r="AG17" i="137"/>
  <c r="AG19" i="137" s="1"/>
  <c r="AF17" i="137"/>
  <c r="AE17" i="137"/>
  <c r="AD17" i="137"/>
  <c r="AC17" i="137"/>
  <c r="AC19" i="137" s="1"/>
  <c r="AB17" i="137"/>
  <c r="AA17" i="137"/>
  <c r="Y17" i="137"/>
  <c r="X17" i="137"/>
  <c r="W17" i="137"/>
  <c r="V17" i="137"/>
  <c r="U17" i="137"/>
  <c r="L10" i="137" s="1"/>
  <c r="T17" i="137"/>
  <c r="T19" i="137" s="1"/>
  <c r="S17" i="137"/>
  <c r="R17" i="137"/>
  <c r="Q17" i="137"/>
  <c r="Q19" i="137" s="1"/>
  <c r="P17" i="137"/>
  <c r="P19" i="137" s="1"/>
  <c r="O17" i="137"/>
  <c r="N17" i="137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X18" i="138"/>
  <c r="W18" i="138"/>
  <c r="V18" i="138"/>
  <c r="U18" i="138"/>
  <c r="L11" i="138" s="1"/>
  <c r="T18" i="138"/>
  <c r="S18" i="138"/>
  <c r="R18" i="138"/>
  <c r="R19" i="138" s="1"/>
  <c r="Q18" i="138"/>
  <c r="P18" i="138"/>
  <c r="O18" i="138"/>
  <c r="O19" i="138" s="1"/>
  <c r="N18" i="138"/>
  <c r="L18" i="138"/>
  <c r="K18" i="138"/>
  <c r="O11" i="138" s="1"/>
  <c r="AL17" i="138"/>
  <c r="AK17" i="138"/>
  <c r="AJ17" i="138"/>
  <c r="AI17" i="138"/>
  <c r="AH17" i="138"/>
  <c r="AG17" i="138"/>
  <c r="AF17" i="138"/>
  <c r="AE17" i="138"/>
  <c r="AD17" i="138"/>
  <c r="AC17" i="138"/>
  <c r="AB17" i="138"/>
  <c r="AA17" i="138"/>
  <c r="AA19" i="138" s="1"/>
  <c r="Y17" i="138"/>
  <c r="X17" i="138"/>
  <c r="W17" i="138"/>
  <c r="V17" i="138"/>
  <c r="U17" i="138"/>
  <c r="L10" i="138" s="1"/>
  <c r="T17" i="138"/>
  <c r="S17" i="138"/>
  <c r="R17" i="138"/>
  <c r="Q17" i="138"/>
  <c r="P17" i="138"/>
  <c r="O17" i="138"/>
  <c r="N17" i="138"/>
  <c r="AL18" i="139"/>
  <c r="AK18" i="139"/>
  <c r="AK19" i="139" s="1"/>
  <c r="AJ18" i="139"/>
  <c r="AJ19" i="139" s="1"/>
  <c r="AI18" i="139"/>
  <c r="AH18" i="139"/>
  <c r="AG18" i="139"/>
  <c r="AG19" i="139" s="1"/>
  <c r="AF18" i="139"/>
  <c r="AE18" i="139"/>
  <c r="AD18" i="139"/>
  <c r="AC18" i="139"/>
  <c r="AB18" i="139"/>
  <c r="AA18" i="139"/>
  <c r="Y18" i="139"/>
  <c r="Y19" i="139" s="1"/>
  <c r="X18" i="139"/>
  <c r="X19" i="139" s="1"/>
  <c r="W18" i="139"/>
  <c r="V18" i="139"/>
  <c r="U18" i="139"/>
  <c r="T18" i="139"/>
  <c r="S18" i="139"/>
  <c r="S19" i="139" s="1"/>
  <c r="R18" i="139"/>
  <c r="Q18" i="139"/>
  <c r="P18" i="139"/>
  <c r="O18" i="139"/>
  <c r="O19" i="139" s="1"/>
  <c r="N18" i="139"/>
  <c r="L18" i="139"/>
  <c r="AL17" i="139"/>
  <c r="AL19" i="139" s="1"/>
  <c r="AK17" i="139"/>
  <c r="AJ17" i="139"/>
  <c r="AI17" i="139"/>
  <c r="AH17" i="139"/>
  <c r="AG17" i="139"/>
  <c r="AF17" i="139"/>
  <c r="AF19" i="139" s="1"/>
  <c r="AE17" i="139"/>
  <c r="AE19" i="139" s="1"/>
  <c r="AD17" i="139"/>
  <c r="AD19" i="139" s="1"/>
  <c r="AC17" i="139"/>
  <c r="AB17" i="139"/>
  <c r="AB19" i="139" s="1"/>
  <c r="AA17" i="139"/>
  <c r="AA19" i="139" s="1"/>
  <c r="Y17" i="139"/>
  <c r="X17" i="139"/>
  <c r="W17" i="139"/>
  <c r="V17" i="139"/>
  <c r="U17" i="139"/>
  <c r="T17" i="139"/>
  <c r="S17" i="139"/>
  <c r="R17" i="139"/>
  <c r="R19" i="139" s="1"/>
  <c r="Q17" i="139"/>
  <c r="Q19" i="139" s="1"/>
  <c r="P17" i="139"/>
  <c r="P19" i="139" s="1"/>
  <c r="O17" i="139"/>
  <c r="N17" i="139"/>
  <c r="N19" i="139" s="1"/>
  <c r="L17" i="139"/>
  <c r="AL18" i="140"/>
  <c r="AK18" i="140"/>
  <c r="AJ18" i="140"/>
  <c r="AJ19" i="140" s="1"/>
  <c r="AI18" i="140"/>
  <c r="AI19" i="140" s="1"/>
  <c r="AH18" i="140"/>
  <c r="AH19" i="140" s="1"/>
  <c r="AG18" i="140"/>
  <c r="AG19" i="140" s="1"/>
  <c r="AF18" i="140"/>
  <c r="AE18" i="140"/>
  <c r="AE19" i="140" s="1"/>
  <c r="AD18" i="140"/>
  <c r="AD19" i="140" s="1"/>
  <c r="AC18" i="140"/>
  <c r="AB18" i="140"/>
  <c r="AA18" i="140"/>
  <c r="Y18" i="140"/>
  <c r="X18" i="140"/>
  <c r="W18" i="140"/>
  <c r="V18" i="140"/>
  <c r="L11" i="140" s="1"/>
  <c r="U18" i="140"/>
  <c r="T18" i="140"/>
  <c r="S18" i="140"/>
  <c r="R18" i="140"/>
  <c r="R19" i="140" s="1"/>
  <c r="Q18" i="140"/>
  <c r="P18" i="140"/>
  <c r="O18" i="140"/>
  <c r="N18" i="140"/>
  <c r="N19" i="140" s="1"/>
  <c r="L18" i="140"/>
  <c r="L19" i="140" s="1"/>
  <c r="J56" i="64" s="1"/>
  <c r="K18" i="140"/>
  <c r="O11" i="140" s="1"/>
  <c r="AL17" i="140"/>
  <c r="AL19" i="140" s="1"/>
  <c r="AK17" i="140"/>
  <c r="AK19" i="140" s="1"/>
  <c r="AJ17" i="140"/>
  <c r="AI17" i="140"/>
  <c r="AH17" i="140"/>
  <c r="AG17" i="140"/>
  <c r="AF17" i="140"/>
  <c r="AF19" i="140" s="1"/>
  <c r="AE17" i="140"/>
  <c r="AD17" i="140"/>
  <c r="AC17" i="140"/>
  <c r="AC19" i="140" s="1"/>
  <c r="AB17" i="140"/>
  <c r="AB19" i="140" s="1"/>
  <c r="AA17" i="140"/>
  <c r="AA19" i="140" s="1"/>
  <c r="Y17" i="140"/>
  <c r="X17" i="140"/>
  <c r="W17" i="140"/>
  <c r="W19" i="140" s="1"/>
  <c r="V17" i="140"/>
  <c r="L10" i="140" s="1"/>
  <c r="U17" i="140"/>
  <c r="T17" i="140"/>
  <c r="T19" i="140" s="1"/>
  <c r="S17" i="140"/>
  <c r="R17" i="140"/>
  <c r="Q17" i="140"/>
  <c r="P17" i="140"/>
  <c r="O17" i="140"/>
  <c r="O19" i="140" s="1"/>
  <c r="N17" i="140"/>
  <c r="L17" i="140"/>
  <c r="AL18" i="141"/>
  <c r="AK18" i="141"/>
  <c r="AK19" i="141" s="1"/>
  <c r="AJ18" i="141"/>
  <c r="AI18" i="141"/>
  <c r="AH18" i="141"/>
  <c r="AG18" i="141"/>
  <c r="AF18" i="141"/>
  <c r="AE18" i="141"/>
  <c r="AE19" i="141" s="1"/>
  <c r="AD18" i="141"/>
  <c r="AD19" i="141" s="1"/>
  <c r="AC18" i="141"/>
  <c r="AC19" i="141" s="1"/>
  <c r="AB18" i="141"/>
  <c r="AB19" i="141" s="1"/>
  <c r="AA18" i="141"/>
  <c r="Y18" i="141"/>
  <c r="X18" i="141"/>
  <c r="W18" i="141"/>
  <c r="V18" i="141"/>
  <c r="L11" i="141" s="1"/>
  <c r="U18" i="141"/>
  <c r="T18" i="141"/>
  <c r="T19" i="141" s="1"/>
  <c r="S18" i="141"/>
  <c r="R18" i="141"/>
  <c r="Q18" i="141"/>
  <c r="P18" i="141"/>
  <c r="O18" i="141"/>
  <c r="N18" i="141"/>
  <c r="N19" i="141" s="1"/>
  <c r="L18" i="141"/>
  <c r="K18" i="141"/>
  <c r="O11" i="141" s="1"/>
  <c r="AL17" i="141"/>
  <c r="AK17" i="141"/>
  <c r="AJ17" i="141"/>
  <c r="AJ19" i="141" s="1"/>
  <c r="AI17" i="141"/>
  <c r="AI19" i="141" s="1"/>
  <c r="AH17" i="141"/>
  <c r="AH19" i="141" s="1"/>
  <c r="AG17" i="141"/>
  <c r="AG19" i="141" s="1"/>
  <c r="AF17" i="141"/>
  <c r="AF19" i="141" s="1"/>
  <c r="AE17" i="141"/>
  <c r="AD17" i="141"/>
  <c r="AC17" i="141"/>
  <c r="AB17" i="141"/>
  <c r="AA17" i="141"/>
  <c r="Y17" i="141"/>
  <c r="X17" i="141"/>
  <c r="X19" i="141" s="1"/>
  <c r="W17" i="141"/>
  <c r="V17" i="141"/>
  <c r="L10" i="141" s="1"/>
  <c r="U17" i="141"/>
  <c r="T17" i="141"/>
  <c r="S17" i="141"/>
  <c r="S19" i="141" s="1"/>
  <c r="R17" i="141"/>
  <c r="Q17" i="141"/>
  <c r="Q19" i="141" s="1"/>
  <c r="P17" i="141"/>
  <c r="O17" i="141"/>
  <c r="N17" i="141"/>
  <c r="AL18" i="142"/>
  <c r="AL19" i="142" s="1"/>
  <c r="AK18" i="142"/>
  <c r="AK19" i="142" s="1"/>
  <c r="AJ18" i="142"/>
  <c r="AI18" i="142"/>
  <c r="AH18" i="142"/>
  <c r="AG18" i="142"/>
  <c r="AF18" i="142"/>
  <c r="AE18" i="142"/>
  <c r="AD18" i="142"/>
  <c r="AD19" i="142" s="1"/>
  <c r="AC18" i="142"/>
  <c r="AB18" i="142"/>
  <c r="AA18" i="142"/>
  <c r="Y18" i="142"/>
  <c r="X18" i="142"/>
  <c r="W18" i="142"/>
  <c r="V18" i="142"/>
  <c r="L11" i="142" s="1"/>
  <c r="U18" i="142"/>
  <c r="U19" i="142" s="1"/>
  <c r="T18" i="142"/>
  <c r="S18" i="142"/>
  <c r="R18" i="142"/>
  <c r="Q18" i="142"/>
  <c r="P18" i="142"/>
  <c r="O18" i="142"/>
  <c r="N18" i="142"/>
  <c r="N19" i="142" s="1"/>
  <c r="L18" i="142"/>
  <c r="K18" i="142"/>
  <c r="O11" i="142" s="1"/>
  <c r="AL17" i="142"/>
  <c r="AK17" i="142"/>
  <c r="AJ17" i="142"/>
  <c r="AJ19" i="142" s="1"/>
  <c r="AI17" i="142"/>
  <c r="AI19" i="142" s="1"/>
  <c r="AH17" i="142"/>
  <c r="AH19" i="142" s="1"/>
  <c r="AG17" i="142"/>
  <c r="AF17" i="142"/>
  <c r="AE17" i="142"/>
  <c r="AD17" i="142"/>
  <c r="AC17" i="142"/>
  <c r="AB17" i="142"/>
  <c r="AB19" i="142" s="1"/>
  <c r="AA17" i="142"/>
  <c r="AA19" i="142" s="1"/>
  <c r="Y17" i="142"/>
  <c r="Y19" i="142" s="1"/>
  <c r="X17" i="142"/>
  <c r="W17" i="142"/>
  <c r="V17" i="142"/>
  <c r="U17" i="142"/>
  <c r="T17" i="142"/>
  <c r="S17" i="142"/>
  <c r="S19" i="142" s="1"/>
  <c r="R17" i="142"/>
  <c r="Q17" i="142"/>
  <c r="Q19" i="142" s="1"/>
  <c r="P17" i="142"/>
  <c r="O17" i="142"/>
  <c r="O19" i="142" s="1"/>
  <c r="N17" i="142"/>
  <c r="L17" i="142"/>
  <c r="L19" i="142" s="1"/>
  <c r="J58" i="64" s="1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P18" i="143"/>
  <c r="O18" i="143"/>
  <c r="N18" i="143"/>
  <c r="L18" i="143"/>
  <c r="K18" i="143"/>
  <c r="O11" i="143"/>
  <c r="J18" i="143"/>
  <c r="AL17" i="143"/>
  <c r="AK17" i="143"/>
  <c r="AJ17" i="143"/>
  <c r="AI17" i="143"/>
  <c r="AH17" i="143"/>
  <c r="AG17" i="143"/>
  <c r="AF17" i="143"/>
  <c r="AE17" i="143"/>
  <c r="AD17" i="143"/>
  <c r="AC17" i="143"/>
  <c r="AB17" i="143"/>
  <c r="AA17" i="143"/>
  <c r="Y17" i="143"/>
  <c r="X17" i="143"/>
  <c r="W17" i="143"/>
  <c r="V17" i="143"/>
  <c r="U17" i="143"/>
  <c r="T17" i="143"/>
  <c r="S17" i="143"/>
  <c r="R17" i="143"/>
  <c r="Q17" i="143"/>
  <c r="P17" i="143"/>
  <c r="O17" i="143"/>
  <c r="N17" i="143"/>
  <c r="L17" i="143"/>
  <c r="K17" i="143"/>
  <c r="O10" i="143"/>
  <c r="J17" i="143"/>
  <c r="AL18" i="144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V18" i="144"/>
  <c r="U18" i="144"/>
  <c r="T18" i="144"/>
  <c r="S18" i="144"/>
  <c r="R18" i="144"/>
  <c r="Q18" i="144"/>
  <c r="P18" i="144"/>
  <c r="O18" i="144"/>
  <c r="N18" i="144"/>
  <c r="L18" i="144"/>
  <c r="K18" i="144"/>
  <c r="O11" i="144"/>
  <c r="J18" i="144"/>
  <c r="AL17" i="144"/>
  <c r="AK17" i="144"/>
  <c r="AJ17" i="144"/>
  <c r="AI17" i="144"/>
  <c r="AH17" i="144"/>
  <c r="AG17" i="144"/>
  <c r="AF17" i="144"/>
  <c r="AE17" i="144"/>
  <c r="AD17" i="144"/>
  <c r="AC17" i="144"/>
  <c r="AB17" i="144"/>
  <c r="AA17" i="144"/>
  <c r="Y17" i="144"/>
  <c r="X17" i="144"/>
  <c r="W17" i="144"/>
  <c r="V17" i="144"/>
  <c r="U17" i="144"/>
  <c r="T17" i="144"/>
  <c r="S17" i="144"/>
  <c r="R17" i="144"/>
  <c r="Q17" i="144"/>
  <c r="P17" i="144"/>
  <c r="O17" i="144"/>
  <c r="N17" i="144"/>
  <c r="L17" i="144"/>
  <c r="K17" i="144"/>
  <c r="O10" i="144"/>
  <c r="J17" i="144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O11" i="145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O10" i="145"/>
  <c r="J17" i="145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O11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O10" i="146"/>
  <c r="J17" i="146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O11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O10" i="147"/>
  <c r="J17" i="147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O11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O10" i="148"/>
  <c r="J17" i="148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O11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O10" i="149"/>
  <c r="J17" i="149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O11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O10" i="150"/>
  <c r="J17" i="150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O11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O10" i="151"/>
  <c r="J17" i="151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O11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O10" i="152"/>
  <c r="J17" i="152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O11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O10" i="153"/>
  <c r="J17" i="153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O11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O10" i="154"/>
  <c r="J17" i="154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O11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O10" i="155"/>
  <c r="J17" i="15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1" i="105"/>
  <c r="L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N17" i="105"/>
  <c r="L10" i="105"/>
  <c r="L17" i="105"/>
  <c r="E2" i="157"/>
  <c r="O11" i="109"/>
  <c r="O10" i="109"/>
  <c r="O10" i="110"/>
  <c r="O11" i="110"/>
  <c r="B11" i="157"/>
  <c r="B49" i="157"/>
  <c r="B93" i="157"/>
  <c r="J24" i="147"/>
  <c r="J24" i="152"/>
  <c r="U19" i="112"/>
  <c r="AJ19" i="109"/>
  <c r="AD19" i="108"/>
  <c r="AE19" i="108"/>
  <c r="J24" i="110"/>
  <c r="J24" i="155"/>
  <c r="Q19" i="155"/>
  <c r="AH19" i="155"/>
  <c r="J19" i="154"/>
  <c r="AB19" i="154"/>
  <c r="J24" i="153"/>
  <c r="U19" i="106"/>
  <c r="AL19" i="106"/>
  <c r="J24" i="143"/>
  <c r="J24" i="109"/>
  <c r="O12" i="151"/>
  <c r="O12" i="143"/>
  <c r="O12" i="148"/>
  <c r="O12" i="153"/>
  <c r="O12" i="145"/>
  <c r="O12" i="150"/>
  <c r="O12" i="155"/>
  <c r="O12" i="147"/>
  <c r="O12" i="152"/>
  <c r="O12" i="144"/>
  <c r="N19" i="152"/>
  <c r="O12" i="149"/>
  <c r="T19" i="145"/>
  <c r="N19" i="144"/>
  <c r="R19" i="142"/>
  <c r="O12" i="111"/>
  <c r="O12" i="108"/>
  <c r="J24" i="105"/>
  <c r="J24" i="148"/>
  <c r="J24" i="119"/>
  <c r="AC19" i="113"/>
  <c r="V19" i="112"/>
  <c r="P19" i="111"/>
  <c r="AK19" i="109"/>
  <c r="O12" i="112"/>
  <c r="W19" i="135"/>
  <c r="O12" i="154"/>
  <c r="O12" i="146"/>
  <c r="T19" i="106"/>
  <c r="AK19" i="106"/>
  <c r="J24" i="149"/>
  <c r="J24" i="145"/>
  <c r="J24" i="108"/>
  <c r="O12" i="106"/>
  <c r="J24" i="56"/>
  <c r="J17" i="56"/>
  <c r="K18" i="56"/>
  <c r="B12" i="156"/>
  <c r="B10" i="156"/>
  <c r="B11" i="156"/>
  <c r="J24" i="150"/>
  <c r="J24" i="146"/>
  <c r="P19" i="152"/>
  <c r="AI19" i="139"/>
  <c r="W19" i="145"/>
  <c r="AJ19" i="131"/>
  <c r="AI19" i="144"/>
  <c r="N19" i="122"/>
  <c r="AB19" i="148"/>
  <c r="AH19" i="115"/>
  <c r="W19" i="110"/>
  <c r="T19" i="139"/>
  <c r="AG19" i="125"/>
  <c r="U19" i="155"/>
  <c r="O19" i="146"/>
  <c r="J24" i="151"/>
  <c r="U19" i="153"/>
  <c r="P19" i="144"/>
  <c r="AJ19" i="155"/>
  <c r="AF19" i="149"/>
  <c r="AA19" i="105"/>
  <c r="AC19" i="143"/>
  <c r="P19" i="141"/>
  <c r="O19" i="154"/>
  <c r="AI19" i="147"/>
  <c r="V19" i="145"/>
  <c r="Q19" i="144"/>
  <c r="N19" i="146"/>
  <c r="N19" i="130"/>
  <c r="AH19" i="139"/>
  <c r="AC19" i="146"/>
  <c r="S19" i="155"/>
  <c r="Q19" i="152"/>
  <c r="J19" i="143"/>
  <c r="N19" i="154"/>
  <c r="T19" i="147"/>
  <c r="AE19" i="130"/>
  <c r="P19" i="125"/>
  <c r="AG19" i="112"/>
  <c r="AA19" i="111"/>
  <c r="Q19" i="112"/>
  <c r="AH19" i="112"/>
  <c r="J19" i="111"/>
  <c r="AB19" i="111"/>
  <c r="U19" i="110"/>
  <c r="V19" i="110"/>
  <c r="AH19" i="106"/>
  <c r="J24" i="106"/>
  <c r="J24" i="107"/>
  <c r="J18" i="107"/>
  <c r="J24" i="154"/>
  <c r="W19" i="112"/>
  <c r="Q19" i="111"/>
  <c r="AJ19" i="149"/>
  <c r="Y19" i="150"/>
  <c r="W19" i="147"/>
  <c r="L19" i="148"/>
  <c r="AC19" i="132"/>
  <c r="AF19" i="151"/>
  <c r="AD19" i="148"/>
  <c r="AL19" i="152"/>
  <c r="S19" i="149"/>
  <c r="Q19" i="146"/>
  <c r="N19" i="113"/>
  <c r="AC19" i="153"/>
  <c r="AG19" i="143"/>
  <c r="W19" i="152"/>
  <c r="AI19" i="151"/>
  <c r="AC19" i="150"/>
  <c r="V19" i="149"/>
  <c r="P19" i="148"/>
  <c r="P19" i="140"/>
  <c r="AG19" i="151"/>
  <c r="T19" i="149"/>
  <c r="AH19" i="143"/>
  <c r="U19" i="141"/>
  <c r="J19" i="155"/>
  <c r="AL19" i="154"/>
  <c r="AF19" i="153"/>
  <c r="AF19" i="145"/>
  <c r="Y19" i="144"/>
  <c r="S19" i="143"/>
  <c r="Q19" i="140"/>
  <c r="V19" i="152"/>
  <c r="P19" i="143"/>
  <c r="AK19" i="111"/>
  <c r="AC19" i="147"/>
  <c r="P19" i="145"/>
  <c r="AG19" i="145"/>
  <c r="AA19" i="144"/>
  <c r="T19" i="143"/>
  <c r="AE19" i="142"/>
  <c r="U19" i="108"/>
  <c r="P19" i="151"/>
  <c r="V19" i="144"/>
  <c r="AD19" i="110"/>
  <c r="W19" i="154"/>
  <c r="Q19" i="153"/>
  <c r="AH19" i="153"/>
  <c r="AE19" i="112"/>
  <c r="X19" i="111"/>
  <c r="R19" i="110"/>
  <c r="AI19" i="110"/>
  <c r="L19" i="106"/>
  <c r="J14" i="64"/>
  <c r="AI19" i="154"/>
  <c r="P19" i="127"/>
  <c r="AD19" i="153"/>
  <c r="Y19" i="111"/>
  <c r="T19" i="107"/>
  <c r="N19" i="106"/>
  <c r="AA19" i="150"/>
  <c r="N19" i="148"/>
  <c r="AG19" i="127"/>
  <c r="AI19" i="122"/>
  <c r="AJ19" i="111"/>
  <c r="J24" i="137"/>
  <c r="J18" i="137" s="1"/>
  <c r="J24" i="131"/>
  <c r="J18" i="131" s="1"/>
  <c r="J24" i="126"/>
  <c r="J18" i="126" s="1"/>
  <c r="AI19" i="105"/>
  <c r="P19" i="105"/>
  <c r="Q19" i="105"/>
  <c r="O19" i="105"/>
  <c r="K17" i="56"/>
  <c r="B19" i="157"/>
  <c r="B228" i="157"/>
  <c r="B220" i="157"/>
  <c r="B212" i="157"/>
  <c r="B204" i="157"/>
  <c r="B196" i="157"/>
  <c r="B227" i="157"/>
  <c r="B219" i="157"/>
  <c r="B211" i="157"/>
  <c r="B203" i="157"/>
  <c r="B226" i="157"/>
  <c r="B218" i="157"/>
  <c r="B210" i="157"/>
  <c r="B202" i="157"/>
  <c r="B194" i="157"/>
  <c r="B183" i="157"/>
  <c r="B175" i="157"/>
  <c r="B167" i="157"/>
  <c r="B159" i="157"/>
  <c r="B151" i="157"/>
  <c r="B143" i="157"/>
  <c r="B135" i="157"/>
  <c r="B230" i="157"/>
  <c r="B216" i="157"/>
  <c r="B207" i="157"/>
  <c r="B190" i="157"/>
  <c r="B182" i="157"/>
  <c r="B174" i="157"/>
  <c r="B166" i="157"/>
  <c r="B158" i="157"/>
  <c r="B150" i="157"/>
  <c r="B142" i="157"/>
  <c r="B134" i="157"/>
  <c r="B224" i="157"/>
  <c r="B197" i="157"/>
  <c r="B191" i="157"/>
  <c r="B217" i="157"/>
  <c r="B208" i="157"/>
  <c r="B189" i="157"/>
  <c r="B181" i="157"/>
  <c r="B173" i="157"/>
  <c r="B231" i="157"/>
  <c r="B198" i="157"/>
  <c r="B192" i="157"/>
  <c r="B188" i="157"/>
  <c r="B180" i="157"/>
  <c r="B225" i="157"/>
  <c r="B221" i="157"/>
  <c r="B209" i="157"/>
  <c r="B199" i="157"/>
  <c r="B193" i="157"/>
  <c r="B213" i="157"/>
  <c r="B187" i="157"/>
  <c r="B179" i="157"/>
  <c r="B171" i="157"/>
  <c r="B163" i="157"/>
  <c r="B155" i="157"/>
  <c r="B232" i="157"/>
  <c r="B200" i="157"/>
  <c r="B185" i="157"/>
  <c r="B177" i="157"/>
  <c r="B195" i="157"/>
  <c r="B168" i="157"/>
  <c r="B165" i="157"/>
  <c r="B130" i="157"/>
  <c r="B122" i="157"/>
  <c r="B114" i="157"/>
  <c r="B106" i="157"/>
  <c r="B98" i="157"/>
  <c r="B90" i="157"/>
  <c r="B82" i="157"/>
  <c r="B74" i="157"/>
  <c r="B215" i="157"/>
  <c r="B162" i="157"/>
  <c r="B129" i="157"/>
  <c r="B148" i="157"/>
  <c r="B136" i="157"/>
  <c r="B223" i="157"/>
  <c r="B214" i="157"/>
  <c r="B206" i="157"/>
  <c r="B169" i="157"/>
  <c r="B152" i="157"/>
  <c r="B128" i="157"/>
  <c r="B120" i="157"/>
  <c r="B112" i="157"/>
  <c r="B137" i="157"/>
  <c r="B222" i="157"/>
  <c r="B201" i="157"/>
  <c r="B156" i="157"/>
  <c r="B149" i="157"/>
  <c r="B127" i="157"/>
  <c r="B119" i="157"/>
  <c r="B111" i="157"/>
  <c r="B205" i="157"/>
  <c r="B172" i="157"/>
  <c r="B144" i="157"/>
  <c r="B138" i="157"/>
  <c r="B184" i="157"/>
  <c r="B153" i="157"/>
  <c r="B170" i="157"/>
  <c r="B145" i="157"/>
  <c r="B139" i="157"/>
  <c r="B160" i="157"/>
  <c r="B157" i="157"/>
  <c r="B125" i="157"/>
  <c r="B117" i="157"/>
  <c r="B229" i="157"/>
  <c r="B186" i="157"/>
  <c r="B133" i="157"/>
  <c r="B124" i="157"/>
  <c r="B103" i="157"/>
  <c r="B94" i="157"/>
  <c r="B64" i="157"/>
  <c r="B56" i="157"/>
  <c r="B48" i="157"/>
  <c r="B40" i="157"/>
  <c r="B32" i="157"/>
  <c r="B161" i="157"/>
  <c r="B95" i="157"/>
  <c r="B115" i="157"/>
  <c r="B83" i="157"/>
  <c r="B63" i="157"/>
  <c r="B55" i="157"/>
  <c r="B47" i="157"/>
  <c r="B39" i="157"/>
  <c r="B31" i="157"/>
  <c r="B233" i="157"/>
  <c r="B176" i="157"/>
  <c r="B108" i="157"/>
  <c r="B104" i="157"/>
  <c r="B96" i="157"/>
  <c r="B84" i="157"/>
  <c r="B147" i="157"/>
  <c r="B113" i="157"/>
  <c r="B97" i="157"/>
  <c r="B85" i="157"/>
  <c r="B62" i="157"/>
  <c r="B54" i="157"/>
  <c r="B46" i="157"/>
  <c r="B38" i="157"/>
  <c r="B164" i="157"/>
  <c r="B132" i="157"/>
  <c r="B86" i="157"/>
  <c r="B146" i="157"/>
  <c r="B118" i="157"/>
  <c r="B105" i="157"/>
  <c r="B87" i="157"/>
  <c r="B73" i="157"/>
  <c r="B72" i="157"/>
  <c r="B71" i="157"/>
  <c r="B70" i="157"/>
  <c r="B69" i="157"/>
  <c r="B61" i="157"/>
  <c r="B53" i="157"/>
  <c r="B154" i="157"/>
  <c r="B116" i="157"/>
  <c r="B109" i="157"/>
  <c r="B99" i="157"/>
  <c r="B88" i="157"/>
  <c r="B76" i="157"/>
  <c r="B75" i="157"/>
  <c r="B68" i="157"/>
  <c r="B60" i="157"/>
  <c r="B52" i="157"/>
  <c r="B44" i="157"/>
  <c r="B89" i="157"/>
  <c r="B77" i="157"/>
  <c r="B131" i="157"/>
  <c r="B123" i="157"/>
  <c r="B100" i="157"/>
  <c r="B78" i="157"/>
  <c r="B67" i="157"/>
  <c r="B59" i="157"/>
  <c r="B51" i="157"/>
  <c r="B107" i="157"/>
  <c r="B66" i="157"/>
  <c r="B42" i="157"/>
  <c r="B36" i="157"/>
  <c r="B25" i="157"/>
  <c r="B17" i="157"/>
  <c r="B9" i="157"/>
  <c r="B140" i="157"/>
  <c r="B92" i="157"/>
  <c r="B43" i="157"/>
  <c r="B37" i="157"/>
  <c r="B24" i="157"/>
  <c r="B16" i="157"/>
  <c r="B8" i="157"/>
  <c r="B81" i="157"/>
  <c r="B102" i="157"/>
  <c r="B50" i="157"/>
  <c r="B23" i="157"/>
  <c r="B15" i="157"/>
  <c r="B7" i="157"/>
  <c r="B91" i="157"/>
  <c r="B121" i="157"/>
  <c r="B110" i="157"/>
  <c r="B58" i="157"/>
  <c r="B30" i="157"/>
  <c r="B22" i="157"/>
  <c r="B14" i="157"/>
  <c r="B6" i="157"/>
  <c r="B101" i="157"/>
  <c r="B80" i="157"/>
  <c r="B65" i="157"/>
  <c r="B29" i="157"/>
  <c r="B21" i="157"/>
  <c r="B13" i="157"/>
  <c r="B178" i="157"/>
  <c r="B126" i="157"/>
  <c r="B45" i="157"/>
  <c r="B79" i="157"/>
  <c r="B33" i="157"/>
  <c r="B28" i="157"/>
  <c r="B20" i="157"/>
  <c r="B12" i="157"/>
  <c r="B141" i="157"/>
  <c r="B57" i="157"/>
  <c r="B41" i="157"/>
  <c r="B35" i="157"/>
  <c r="B26" i="157"/>
  <c r="B18" i="157"/>
  <c r="B10" i="157"/>
  <c r="G4" i="157"/>
  <c r="B34" i="157"/>
  <c r="B23" i="156"/>
  <c r="B24" i="156"/>
  <c r="H11" i="156"/>
  <c r="B22" i="156"/>
  <c r="A8" i="157"/>
  <c r="W19" i="150"/>
  <c r="J19" i="148"/>
  <c r="Q19" i="143"/>
  <c r="X19" i="105"/>
  <c r="AE19" i="153"/>
  <c r="R19" i="151"/>
  <c r="K19" i="150"/>
  <c r="D68" i="64"/>
  <c r="AK19" i="150"/>
  <c r="AE19" i="149"/>
  <c r="R19" i="147"/>
  <c r="K19" i="146"/>
  <c r="D63" i="64"/>
  <c r="AK19" i="146"/>
  <c r="AK19" i="134"/>
  <c r="AK19" i="126"/>
  <c r="X19" i="118"/>
  <c r="AE19" i="117"/>
  <c r="AH19" i="113"/>
  <c r="AH19" i="111"/>
  <c r="AB19" i="110"/>
  <c r="U19" i="109"/>
  <c r="AB19" i="108"/>
  <c r="AK19" i="107"/>
  <c r="R19" i="106"/>
  <c r="AE19" i="106"/>
  <c r="AL19" i="122"/>
  <c r="AL19" i="118"/>
  <c r="AF19" i="117"/>
  <c r="P19" i="112"/>
  <c r="AC19" i="112"/>
  <c r="AI19" i="111"/>
  <c r="AI19" i="109"/>
  <c r="AC19" i="108"/>
  <c r="AE19" i="152"/>
  <c r="AK19" i="147"/>
  <c r="AE19" i="146"/>
  <c r="X19" i="145"/>
  <c r="AK19" i="145"/>
  <c r="R19" i="144"/>
  <c r="AE19" i="144"/>
  <c r="K19" i="143"/>
  <c r="D60" i="64"/>
  <c r="X19" i="143"/>
  <c r="AK19" i="143"/>
  <c r="R19" i="105"/>
  <c r="R19" i="154"/>
  <c r="AE19" i="148"/>
  <c r="Y19" i="155"/>
  <c r="L19" i="153"/>
  <c r="J72" i="64"/>
  <c r="AL19" i="153"/>
  <c r="AF19" i="146"/>
  <c r="AL19" i="141"/>
  <c r="AL19" i="137"/>
  <c r="K19" i="153"/>
  <c r="D72" i="64"/>
  <c r="AL19" i="155"/>
  <c r="AF19" i="154"/>
  <c r="Y19" i="153"/>
  <c r="Y19" i="147"/>
  <c r="AG19" i="105"/>
  <c r="AA19" i="155"/>
  <c r="N19" i="153"/>
  <c r="AG19" i="152"/>
  <c r="AA19" i="151"/>
  <c r="T19" i="150"/>
  <c r="N19" i="149"/>
  <c r="AG19" i="148"/>
  <c r="AA19" i="147"/>
  <c r="T19" i="146"/>
  <c r="AG19" i="144"/>
  <c r="AA19" i="143"/>
  <c r="T19" i="142"/>
  <c r="AH19" i="105"/>
  <c r="AB19" i="155"/>
  <c r="U19" i="154"/>
  <c r="O19" i="153"/>
  <c r="U19" i="152"/>
  <c r="AH19" i="152"/>
  <c r="O19" i="151"/>
  <c r="O19" i="149"/>
  <c r="AH19" i="146"/>
  <c r="AH19" i="144"/>
  <c r="AB19" i="143"/>
  <c r="O19" i="141"/>
  <c r="U19" i="140"/>
  <c r="AB19" i="133"/>
  <c r="O19" i="117"/>
  <c r="AB19" i="117"/>
  <c r="X19" i="112"/>
  <c r="R19" i="111"/>
  <c r="X19" i="110"/>
  <c r="R19" i="109"/>
  <c r="X19" i="108"/>
  <c r="AL19" i="112"/>
  <c r="S19" i="111"/>
  <c r="L19" i="110"/>
  <c r="AL19" i="110"/>
  <c r="S19" i="109"/>
  <c r="L19" i="108"/>
  <c r="J16" i="64"/>
  <c r="Y19" i="108"/>
  <c r="AG19" i="111"/>
  <c r="AA19" i="110"/>
  <c r="T19" i="109"/>
  <c r="AG19" i="109"/>
  <c r="N19" i="108"/>
  <c r="Q19" i="106"/>
  <c r="AD19" i="106"/>
  <c r="AL19" i="109"/>
  <c r="P19" i="109"/>
  <c r="AB19" i="109"/>
  <c r="AC19" i="109"/>
  <c r="AJ19" i="105"/>
  <c r="AC19" i="105"/>
  <c r="AH19" i="107"/>
  <c r="R19" i="107"/>
  <c r="AA19" i="107"/>
  <c r="AI19" i="107"/>
  <c r="Q19" i="107"/>
  <c r="N19" i="112"/>
  <c r="K19" i="109"/>
  <c r="D18" i="64"/>
  <c r="N19" i="117"/>
  <c r="T19" i="153"/>
  <c r="K19" i="147"/>
  <c r="D64" i="64"/>
  <c r="K19" i="108"/>
  <c r="D16" i="64"/>
  <c r="K19" i="155"/>
  <c r="D74" i="64"/>
  <c r="AC19" i="155"/>
  <c r="W19" i="149"/>
  <c r="Q19" i="148"/>
  <c r="AH19" i="148"/>
  <c r="O19" i="145"/>
  <c r="AL19" i="105"/>
  <c r="N19" i="155"/>
  <c r="AE19" i="155"/>
  <c r="AB19" i="152"/>
  <c r="U19" i="151"/>
  <c r="AL19" i="151"/>
  <c r="O19" i="150"/>
  <c r="AF19" i="150"/>
  <c r="Y19" i="149"/>
  <c r="S19" i="148"/>
  <c r="AJ19" i="148"/>
  <c r="W19" i="146"/>
  <c r="J19" i="144"/>
  <c r="AB19" i="144"/>
  <c r="AF19" i="142"/>
  <c r="U19" i="105"/>
  <c r="K19" i="152"/>
  <c r="D71" i="64"/>
  <c r="AC19" i="152"/>
  <c r="V19" i="151"/>
  <c r="AA19" i="149"/>
  <c r="T19" i="148"/>
  <c r="AK19" i="148"/>
  <c r="X19" i="146"/>
  <c r="W19" i="109"/>
  <c r="AA19" i="154"/>
  <c r="AK19" i="153"/>
  <c r="L19" i="152"/>
  <c r="AD19" i="152"/>
  <c r="W19" i="151"/>
  <c r="J19" i="149"/>
  <c r="AB19" i="149"/>
  <c r="U19" i="148"/>
  <c r="AL19" i="148"/>
  <c r="AG19" i="126"/>
  <c r="N19" i="123"/>
  <c r="AE19" i="123"/>
  <c r="AA19" i="117"/>
  <c r="J19" i="112"/>
  <c r="AB19" i="112"/>
  <c r="AC19" i="107"/>
  <c r="R19" i="155"/>
  <c r="AI19" i="155"/>
  <c r="V19" i="153"/>
  <c r="Y19" i="151"/>
  <c r="S19" i="150"/>
  <c r="AJ19" i="150"/>
  <c r="Q19" i="147"/>
  <c r="AH19" i="147"/>
  <c r="U19" i="145"/>
  <c r="AL19" i="145"/>
  <c r="Y19" i="143"/>
  <c r="AC19" i="133"/>
  <c r="AG19" i="131"/>
  <c r="AC19" i="125"/>
  <c r="AI19" i="118"/>
  <c r="AK19" i="113"/>
  <c r="L19" i="112"/>
  <c r="J21" i="64"/>
  <c r="AD19" i="112"/>
  <c r="K19" i="111"/>
  <c r="D20" i="64"/>
  <c r="P19" i="110"/>
  <c r="AG19" i="110"/>
  <c r="AA19" i="109"/>
  <c r="T19" i="108"/>
  <c r="AK19" i="108"/>
  <c r="N19" i="107"/>
  <c r="AE19" i="107"/>
  <c r="AL19" i="108"/>
  <c r="L19" i="105"/>
  <c r="J13" i="64"/>
  <c r="V19" i="155"/>
  <c r="AD19" i="105"/>
  <c r="T19" i="152"/>
  <c r="AK19" i="152"/>
  <c r="R19" i="149"/>
  <c r="AI19" i="149"/>
  <c r="K19" i="148"/>
  <c r="D66" i="64"/>
  <c r="AC19" i="148"/>
  <c r="V19" i="147"/>
  <c r="P19" i="146"/>
  <c r="AG19" i="146"/>
  <c r="AA19" i="145"/>
  <c r="T19" i="144"/>
  <c r="AK19" i="144"/>
  <c r="N19" i="143"/>
  <c r="AE19" i="143"/>
  <c r="R19" i="141"/>
  <c r="V19" i="109"/>
  <c r="X19" i="154"/>
  <c r="R19" i="153"/>
  <c r="AI19" i="153"/>
  <c r="S19" i="151"/>
  <c r="AJ19" i="151"/>
  <c r="Q19" i="130"/>
  <c r="N19" i="127"/>
  <c r="AE19" i="127"/>
  <c r="N19" i="110"/>
  <c r="AE19" i="110"/>
  <c r="X19" i="109"/>
  <c r="AI19" i="106"/>
  <c r="Y19" i="154"/>
  <c r="S19" i="153"/>
  <c r="AJ19" i="153"/>
  <c r="J19" i="152"/>
  <c r="T19" i="151"/>
  <c r="AK19" i="151"/>
  <c r="N19" i="150"/>
  <c r="AE19" i="150"/>
  <c r="X19" i="149"/>
  <c r="R19" i="148"/>
  <c r="AI19" i="148"/>
  <c r="J19" i="147"/>
  <c r="AB19" i="147"/>
  <c r="N19" i="145"/>
  <c r="AE19" i="145"/>
  <c r="X19" i="144"/>
  <c r="R19" i="143"/>
  <c r="AI19" i="143"/>
  <c r="AC19" i="142"/>
  <c r="AG19" i="117"/>
  <c r="V19" i="113"/>
  <c r="O19" i="112"/>
  <c r="AF19" i="112"/>
  <c r="W19" i="111"/>
  <c r="AB19" i="107"/>
  <c r="V19" i="105"/>
  <c r="W19" i="105"/>
  <c r="P19" i="155"/>
  <c r="AG19" i="155"/>
  <c r="R19" i="112"/>
  <c r="AI19" i="112"/>
  <c r="L19" i="154"/>
  <c r="AD19" i="154"/>
  <c r="O19" i="152"/>
  <c r="AF19" i="152"/>
  <c r="X19" i="151"/>
  <c r="R19" i="150"/>
  <c r="AI19" i="150"/>
  <c r="K19" i="149"/>
  <c r="D67" i="64"/>
  <c r="AC19" i="149"/>
  <c r="V19" i="148"/>
  <c r="Y19" i="146"/>
  <c r="R19" i="145"/>
  <c r="AI19" i="145"/>
  <c r="K19" i="144"/>
  <c r="D61" i="64"/>
  <c r="AC19" i="144"/>
  <c r="V19" i="143"/>
  <c r="P19" i="142"/>
  <c r="AG19" i="142"/>
  <c r="S19" i="140"/>
  <c r="AH19" i="114"/>
  <c r="S19" i="110"/>
  <c r="AJ19" i="110"/>
  <c r="L19" i="109"/>
  <c r="J18" i="64"/>
  <c r="AD19" i="109"/>
  <c r="V19" i="108"/>
  <c r="O19" i="107"/>
  <c r="AF19" i="107"/>
  <c r="AE19" i="154"/>
  <c r="L19" i="149"/>
  <c r="J67" i="64"/>
  <c r="P19" i="147"/>
  <c r="AG19" i="147"/>
  <c r="AA19" i="146"/>
  <c r="S19" i="145"/>
  <c r="AJ19" i="145"/>
  <c r="L19" i="144"/>
  <c r="J61" i="64"/>
  <c r="AD19" i="144"/>
  <c r="W19" i="143"/>
  <c r="X19" i="115"/>
  <c r="T19" i="112"/>
  <c r="AK19" i="112"/>
  <c r="AC19" i="111"/>
  <c r="T19" i="110"/>
  <c r="AK19" i="110"/>
  <c r="N19" i="109"/>
  <c r="AE19" i="109"/>
  <c r="W19" i="108"/>
  <c r="P19" i="107"/>
  <c r="AG19" i="107"/>
  <c r="U19" i="107"/>
  <c r="AL19" i="107"/>
  <c r="N19" i="105"/>
  <c r="AE19" i="105"/>
  <c r="W19" i="155"/>
  <c r="AA19" i="153"/>
  <c r="R19" i="152"/>
  <c r="AI19" i="152"/>
  <c r="J19" i="151"/>
  <c r="AB19" i="151"/>
  <c r="U19" i="150"/>
  <c r="AL19" i="150"/>
  <c r="U19" i="139"/>
  <c r="AF19" i="105"/>
  <c r="X19" i="155"/>
  <c r="Q19" i="154"/>
  <c r="AH19" i="154"/>
  <c r="J19" i="153"/>
  <c r="AB19" i="153"/>
  <c r="S19" i="152"/>
  <c r="AJ19" i="152"/>
  <c r="V19" i="150"/>
  <c r="P19" i="149"/>
  <c r="AG19" i="149"/>
  <c r="AA19" i="148"/>
  <c r="S19" i="147"/>
  <c r="AJ19" i="147"/>
  <c r="L19" i="146"/>
  <c r="J63" i="64"/>
  <c r="AD19" i="146"/>
  <c r="AA19" i="152"/>
  <c r="N19" i="151"/>
  <c r="AE19" i="151"/>
  <c r="X19" i="150"/>
  <c r="T19" i="105"/>
  <c r="AK19" i="105"/>
  <c r="L19" i="155"/>
  <c r="J74" i="64"/>
  <c r="AD19" i="155"/>
  <c r="V19" i="154"/>
  <c r="X19" i="152"/>
  <c r="Q19" i="151"/>
  <c r="AH19" i="151"/>
  <c r="J19" i="150"/>
  <c r="AB19" i="150"/>
  <c r="U19" i="149"/>
  <c r="X19" i="147"/>
  <c r="R19" i="146"/>
  <c r="AI19" i="146"/>
  <c r="J19" i="145"/>
  <c r="AB19" i="145"/>
  <c r="U19" i="144"/>
  <c r="AL19" i="144"/>
  <c r="O19" i="143"/>
  <c r="AF19" i="143"/>
  <c r="AL19" i="126"/>
  <c r="K19" i="112"/>
  <c r="T19" i="111"/>
  <c r="K19" i="110"/>
  <c r="D19" i="64"/>
  <c r="AC19" i="110"/>
  <c r="O19" i="108"/>
  <c r="X19" i="107"/>
  <c r="AD19" i="107"/>
  <c r="O19" i="148"/>
  <c r="AF19" i="148"/>
  <c r="U19" i="147"/>
  <c r="AL19" i="147"/>
  <c r="L19" i="139"/>
  <c r="J55" i="64" s="1"/>
  <c r="S19" i="105"/>
  <c r="T19" i="155"/>
  <c r="AK19" i="155"/>
  <c r="AL19" i="131"/>
  <c r="O19" i="144"/>
  <c r="AF19" i="144"/>
  <c r="U19" i="143"/>
  <c r="AL19" i="143"/>
  <c r="AL19" i="113"/>
  <c r="Y19" i="112"/>
  <c r="O19" i="110"/>
  <c r="AF19" i="110"/>
  <c r="O19" i="109"/>
  <c r="AF19" i="109"/>
  <c r="P19" i="108"/>
  <c r="AG19" i="108"/>
  <c r="S19" i="107"/>
  <c r="AJ19" i="107"/>
  <c r="V19" i="106"/>
  <c r="AB19" i="106"/>
  <c r="Y19" i="145"/>
  <c r="AC19" i="139"/>
  <c r="L19" i="125"/>
  <c r="J37" i="64"/>
  <c r="AD19" i="125"/>
  <c r="AA19" i="112"/>
  <c r="L19" i="111"/>
  <c r="J20" i="64"/>
  <c r="AD19" i="111"/>
  <c r="Q19" i="108"/>
  <c r="AH19" i="108"/>
  <c r="W19" i="106"/>
  <c r="K19" i="154"/>
  <c r="D73" i="64"/>
  <c r="AC19" i="154"/>
  <c r="P19" i="153"/>
  <c r="AG19" i="153"/>
  <c r="S19" i="146"/>
  <c r="AJ19" i="146"/>
  <c r="N19" i="111"/>
  <c r="AE19" i="111"/>
  <c r="Q19" i="110"/>
  <c r="AH19" i="110"/>
  <c r="Q19" i="109"/>
  <c r="AH19" i="109"/>
  <c r="R19" i="108"/>
  <c r="AI19" i="108"/>
  <c r="X19" i="106"/>
  <c r="W19" i="148"/>
  <c r="L19" i="147"/>
  <c r="AD19" i="147"/>
  <c r="AJ19" i="143"/>
  <c r="O19" i="111"/>
  <c r="AF19" i="111"/>
  <c r="S19" i="108"/>
  <c r="AJ19" i="108"/>
  <c r="V19" i="107"/>
  <c r="Y19" i="106"/>
  <c r="W19" i="107"/>
  <c r="AA19" i="106"/>
  <c r="AB19" i="105"/>
  <c r="P19" i="154"/>
  <c r="AG19" i="154"/>
  <c r="L19" i="150"/>
  <c r="J68" i="64"/>
  <c r="AD19" i="150"/>
  <c r="Q19" i="149"/>
  <c r="AH19" i="149"/>
  <c r="AJ19" i="130"/>
  <c r="Y19" i="107"/>
  <c r="K19" i="106"/>
  <c r="D14" i="64"/>
  <c r="AC19" i="106"/>
  <c r="Y19" i="123"/>
  <c r="W19" i="144"/>
  <c r="L19" i="143"/>
  <c r="J60" i="64"/>
  <c r="AD19" i="143"/>
  <c r="S19" i="106"/>
  <c r="AJ19" i="106"/>
  <c r="Y19" i="105"/>
  <c r="O19" i="155"/>
  <c r="AF19" i="155"/>
  <c r="S19" i="154"/>
  <c r="AJ19" i="154"/>
  <c r="W19" i="153"/>
  <c r="Y19" i="152"/>
  <c r="K19" i="151"/>
  <c r="D69" i="64"/>
  <c r="AC19" i="151"/>
  <c r="P19" i="150"/>
  <c r="AG19" i="150"/>
  <c r="AK19" i="149"/>
  <c r="X19" i="148"/>
  <c r="N19" i="147"/>
  <c r="AE19" i="147"/>
  <c r="U19" i="146"/>
  <c r="AL19" i="146"/>
  <c r="K19" i="145"/>
  <c r="D62" i="64"/>
  <c r="AC19" i="145"/>
  <c r="Q19" i="145"/>
  <c r="AH19" i="145"/>
  <c r="S19" i="144"/>
  <c r="AJ19" i="144"/>
  <c r="Q19" i="126"/>
  <c r="O19" i="122"/>
  <c r="U19" i="111"/>
  <c r="AL19" i="111"/>
  <c r="O19" i="106"/>
  <c r="AF19" i="106"/>
  <c r="T19" i="154"/>
  <c r="AK19" i="154"/>
  <c r="X19" i="153"/>
  <c r="L19" i="151"/>
  <c r="J69" i="64"/>
  <c r="AD19" i="151"/>
  <c r="Q19" i="150"/>
  <c r="AH19" i="150"/>
  <c r="Y19" i="148"/>
  <c r="O19" i="147"/>
  <c r="AF19" i="147"/>
  <c r="V19" i="146"/>
  <c r="J19" i="146"/>
  <c r="AB19" i="146"/>
  <c r="L19" i="145"/>
  <c r="J62" i="64"/>
  <c r="AD19" i="145"/>
  <c r="S19" i="137"/>
  <c r="AJ19" i="137"/>
  <c r="R19" i="130"/>
  <c r="AI19" i="130"/>
  <c r="AD19" i="126"/>
  <c r="Q19" i="125"/>
  <c r="AH19" i="125"/>
  <c r="S19" i="112"/>
  <c r="AJ19" i="112"/>
  <c r="V19" i="111"/>
  <c r="Y19" i="110"/>
  <c r="Y19" i="109"/>
  <c r="AA19" i="108"/>
  <c r="AF19" i="108"/>
  <c r="P19" i="106"/>
  <c r="AG19" i="106"/>
  <c r="AD19" i="149"/>
  <c r="AL19" i="149"/>
  <c r="AJ19" i="126"/>
  <c r="AJ19" i="122"/>
  <c r="J18" i="56"/>
  <c r="G6" i="117"/>
  <c r="L9" i="117"/>
  <c r="G6" i="121"/>
  <c r="L9" i="121" s="1"/>
  <c r="G6" i="125"/>
  <c r="J9" i="125"/>
  <c r="G6" i="129"/>
  <c r="J9" i="129" s="1"/>
  <c r="G6" i="133"/>
  <c r="G6" i="137"/>
  <c r="J9" i="137"/>
  <c r="G6" i="141"/>
  <c r="J9" i="141"/>
  <c r="G6" i="56"/>
  <c r="J9" i="56"/>
  <c r="J66" i="64"/>
  <c r="J12" i="106"/>
  <c r="B14" i="64"/>
  <c r="H12" i="106"/>
  <c r="G6" i="106"/>
  <c r="J9" i="106"/>
  <c r="J12" i="107"/>
  <c r="B15" i="64"/>
  <c r="H12" i="107"/>
  <c r="G6" i="107"/>
  <c r="J9" i="107"/>
  <c r="J12" i="108"/>
  <c r="B16" i="64"/>
  <c r="H12" i="108"/>
  <c r="G6" i="108"/>
  <c r="L9" i="108"/>
  <c r="J12" i="109"/>
  <c r="B18" i="64"/>
  <c r="H12" i="109"/>
  <c r="G6" i="109"/>
  <c r="J9" i="109"/>
  <c r="J12" i="110"/>
  <c r="B19" i="64"/>
  <c r="H12" i="110"/>
  <c r="G6" i="110"/>
  <c r="J9" i="110"/>
  <c r="J12" i="111"/>
  <c r="B20" i="64"/>
  <c r="H12" i="111"/>
  <c r="G6" i="111"/>
  <c r="J9" i="111"/>
  <c r="J12" i="112"/>
  <c r="B21" i="64"/>
  <c r="H12" i="112"/>
  <c r="G6" i="112"/>
  <c r="J9" i="112"/>
  <c r="J12" i="113"/>
  <c r="B23" i="64"/>
  <c r="H12" i="113"/>
  <c r="G6" i="113"/>
  <c r="J9" i="113"/>
  <c r="J12" i="114"/>
  <c r="B24" i="64"/>
  <c r="H12" i="114"/>
  <c r="G6" i="114"/>
  <c r="J9" i="114"/>
  <c r="J12" i="115"/>
  <c r="B25" i="64" s="1"/>
  <c r="H12" i="115"/>
  <c r="G6" i="115"/>
  <c r="J9" i="115" s="1"/>
  <c r="J12" i="116"/>
  <c r="B26" i="64" s="1"/>
  <c r="H12" i="116"/>
  <c r="G6" i="116"/>
  <c r="J9" i="116"/>
  <c r="J12" i="117"/>
  <c r="B28" i="64" s="1"/>
  <c r="H12" i="117"/>
  <c r="J12" i="118"/>
  <c r="B29" i="64"/>
  <c r="H12" i="118"/>
  <c r="G6" i="118"/>
  <c r="J9" i="118"/>
  <c r="J12" i="119"/>
  <c r="B30" i="64" s="1"/>
  <c r="H12" i="119"/>
  <c r="G6" i="119"/>
  <c r="J9" i="119"/>
  <c r="J12" i="120"/>
  <c r="B31" i="64" s="1"/>
  <c r="H12" i="120"/>
  <c r="G6" i="120"/>
  <c r="J9" i="120" s="1"/>
  <c r="J12" i="121"/>
  <c r="B32" i="64" s="1"/>
  <c r="H12" i="121"/>
  <c r="J12" i="122"/>
  <c r="B34" i="64" s="1"/>
  <c r="H12" i="122"/>
  <c r="G6" i="122"/>
  <c r="J12" i="123"/>
  <c r="B35" i="64"/>
  <c r="H12" i="123"/>
  <c r="G6" i="123"/>
  <c r="J9" i="123"/>
  <c r="J12" i="124"/>
  <c r="B36" i="64" s="1"/>
  <c r="H12" i="124"/>
  <c r="G6" i="124"/>
  <c r="J8" i="124"/>
  <c r="J12" i="125"/>
  <c r="B37" i="64" s="1"/>
  <c r="H12" i="125"/>
  <c r="J12" i="126"/>
  <c r="B39" i="64" s="1"/>
  <c r="H12" i="126"/>
  <c r="G6" i="126"/>
  <c r="J12" i="127"/>
  <c r="B40" i="64" s="1"/>
  <c r="H12" i="127"/>
  <c r="G6" i="127"/>
  <c r="J8" i="127" s="1"/>
  <c r="J9" i="127"/>
  <c r="J12" i="128"/>
  <c r="B41" i="64" s="1"/>
  <c r="H12" i="128"/>
  <c r="G6" i="128"/>
  <c r="L9" i="128" s="1"/>
  <c r="J9" i="128"/>
  <c r="J12" i="129"/>
  <c r="B42" i="64" s="1"/>
  <c r="H12" i="129"/>
  <c r="J12" i="130"/>
  <c r="B44" i="64" s="1"/>
  <c r="H12" i="130"/>
  <c r="G6" i="130"/>
  <c r="J9" i="130"/>
  <c r="J12" i="131"/>
  <c r="B45" i="64"/>
  <c r="H12" i="131"/>
  <c r="G6" i="131"/>
  <c r="J9" i="131"/>
  <c r="J12" i="132"/>
  <c r="B46" i="64" s="1"/>
  <c r="H12" i="132"/>
  <c r="G6" i="132"/>
  <c r="J9" i="132"/>
  <c r="J12" i="133"/>
  <c r="B47" i="64" s="1"/>
  <c r="H12" i="133"/>
  <c r="J12" i="134"/>
  <c r="B48" i="64"/>
  <c r="H12" i="134"/>
  <c r="G6" i="134"/>
  <c r="J9" i="134" s="1"/>
  <c r="J12" i="135"/>
  <c r="B50" i="64" s="1"/>
  <c r="H12" i="135"/>
  <c r="G6" i="135"/>
  <c r="J9" i="135"/>
  <c r="J12" i="136"/>
  <c r="B51" i="64" s="1"/>
  <c r="H12" i="136"/>
  <c r="G6" i="136"/>
  <c r="L9" i="136" s="1"/>
  <c r="J9" i="136"/>
  <c r="J12" i="137"/>
  <c r="B52" i="64" s="1"/>
  <c r="H12" i="137"/>
  <c r="J12" i="138"/>
  <c r="B53" i="64" s="1"/>
  <c r="H12" i="138"/>
  <c r="G6" i="138"/>
  <c r="J9" i="138"/>
  <c r="J12" i="139"/>
  <c r="B55" i="64" s="1"/>
  <c r="H12" i="139"/>
  <c r="G6" i="139"/>
  <c r="J9" i="139"/>
  <c r="J12" i="140"/>
  <c r="B56" i="64"/>
  <c r="H12" i="140"/>
  <c r="G6" i="140"/>
  <c r="J8" i="140"/>
  <c r="J12" i="141"/>
  <c r="B57" i="64" s="1"/>
  <c r="H12" i="141"/>
  <c r="J12" i="142"/>
  <c r="B58" i="64" s="1"/>
  <c r="H12" i="142"/>
  <c r="G6" i="142"/>
  <c r="J8" i="142"/>
  <c r="J12" i="143"/>
  <c r="B60" i="64"/>
  <c r="H12" i="143"/>
  <c r="G6" i="143"/>
  <c r="J12" i="144"/>
  <c r="B61" i="64"/>
  <c r="H12" i="144"/>
  <c r="G6" i="144"/>
  <c r="J9" i="144"/>
  <c r="J12" i="145"/>
  <c r="B62" i="64"/>
  <c r="H12" i="145"/>
  <c r="G6" i="145"/>
  <c r="J9" i="145"/>
  <c r="J12" i="146"/>
  <c r="B63" i="64"/>
  <c r="H12" i="146"/>
  <c r="G6" i="146"/>
  <c r="J9" i="146"/>
  <c r="J12" i="147"/>
  <c r="B64" i="64"/>
  <c r="H12" i="147"/>
  <c r="G6" i="147"/>
  <c r="J9" i="147"/>
  <c r="J12" i="148"/>
  <c r="B66" i="64"/>
  <c r="H12" i="148"/>
  <c r="G6" i="148"/>
  <c r="J8" i="148"/>
  <c r="J12" i="149"/>
  <c r="B67" i="64"/>
  <c r="H12" i="149"/>
  <c r="G6" i="149"/>
  <c r="J9" i="149"/>
  <c r="J12" i="150"/>
  <c r="B68" i="64"/>
  <c r="H12" i="150"/>
  <c r="G6" i="150"/>
  <c r="L9" i="150"/>
  <c r="J12" i="151"/>
  <c r="B69" i="64"/>
  <c r="H12" i="151"/>
  <c r="G6" i="151"/>
  <c r="J9" i="151"/>
  <c r="J12" i="152"/>
  <c r="B71" i="64"/>
  <c r="H12" i="152"/>
  <c r="G6" i="152"/>
  <c r="J9" i="152"/>
  <c r="J12" i="153"/>
  <c r="B72" i="64"/>
  <c r="H12" i="153"/>
  <c r="G6" i="153"/>
  <c r="J9" i="153"/>
  <c r="J12" i="154"/>
  <c r="B73" i="64"/>
  <c r="H12" i="154"/>
  <c r="G6" i="154"/>
  <c r="J9" i="154"/>
  <c r="J12" i="155"/>
  <c r="B74" i="64"/>
  <c r="H12" i="155"/>
  <c r="G6" i="155"/>
  <c r="J9" i="155"/>
  <c r="J12" i="105"/>
  <c r="B13" i="64"/>
  <c r="G6" i="105"/>
  <c r="J9" i="105"/>
  <c r="L17" i="107"/>
  <c r="L19" i="107"/>
  <c r="J15" i="64"/>
  <c r="K17" i="107"/>
  <c r="L17" i="114"/>
  <c r="K17" i="105"/>
  <c r="H12" i="56"/>
  <c r="J12" i="56"/>
  <c r="B12" i="64"/>
  <c r="O17" i="56"/>
  <c r="P17" i="56"/>
  <c r="Q17" i="56"/>
  <c r="R17" i="56"/>
  <c r="S17" i="56"/>
  <c r="T17" i="56"/>
  <c r="U17" i="56"/>
  <c r="V17" i="56"/>
  <c r="W17" i="56"/>
  <c r="X17" i="56"/>
  <c r="Y17" i="56"/>
  <c r="AA17" i="56"/>
  <c r="AB17" i="56"/>
  <c r="AC17" i="56"/>
  <c r="AD17" i="56"/>
  <c r="AE17" i="56"/>
  <c r="AF17" i="56"/>
  <c r="AG17" i="56"/>
  <c r="AH17" i="56"/>
  <c r="AI17" i="56"/>
  <c r="AJ17" i="56"/>
  <c r="AK17" i="56"/>
  <c r="AL17" i="56"/>
  <c r="N18" i="56"/>
  <c r="P18" i="56"/>
  <c r="Q18" i="56"/>
  <c r="R18" i="56"/>
  <c r="T18" i="56"/>
  <c r="U18" i="56"/>
  <c r="V18" i="56"/>
  <c r="W18" i="56"/>
  <c r="X18" i="56"/>
  <c r="Y18" i="56"/>
  <c r="AA18" i="56"/>
  <c r="AB18" i="56"/>
  <c r="AD18" i="56"/>
  <c r="AE18" i="56"/>
  <c r="AF18" i="56"/>
  <c r="AG18" i="56"/>
  <c r="AH18" i="56"/>
  <c r="AI18" i="56"/>
  <c r="AJ18" i="56"/>
  <c r="AK18" i="56"/>
  <c r="AL18" i="56"/>
  <c r="L18" i="56"/>
  <c r="D4" i="72"/>
  <c r="J17" i="107"/>
  <c r="L12" i="106"/>
  <c r="L12" i="108"/>
  <c r="L12" i="146"/>
  <c r="L12" i="153"/>
  <c r="L12" i="152"/>
  <c r="L12" i="144"/>
  <c r="L12" i="111"/>
  <c r="L12" i="154"/>
  <c r="L12" i="155"/>
  <c r="L12" i="151"/>
  <c r="L12" i="107"/>
  <c r="L12" i="143"/>
  <c r="L12" i="112"/>
  <c r="L12" i="145"/>
  <c r="L12" i="149"/>
  <c r="L12" i="147"/>
  <c r="L12" i="148"/>
  <c r="L12" i="110"/>
  <c r="L12" i="150"/>
  <c r="L12" i="109"/>
  <c r="L17" i="56"/>
  <c r="L12" i="105"/>
  <c r="H12" i="105"/>
  <c r="H9" i="141"/>
  <c r="H9" i="131"/>
  <c r="H9" i="127"/>
  <c r="H9" i="121"/>
  <c r="H9" i="135"/>
  <c r="H9" i="139"/>
  <c r="H9" i="119"/>
  <c r="H9" i="137"/>
  <c r="H9" i="133"/>
  <c r="H9" i="129"/>
  <c r="H9" i="125"/>
  <c r="H9" i="117"/>
  <c r="H9" i="153"/>
  <c r="H9" i="151"/>
  <c r="H9" i="143"/>
  <c r="H9" i="115"/>
  <c r="H9" i="109"/>
  <c r="H9" i="147"/>
  <c r="H9" i="123"/>
  <c r="H9" i="111"/>
  <c r="H9" i="105"/>
  <c r="H9" i="154"/>
  <c r="H9" i="152"/>
  <c r="H9" i="150"/>
  <c r="H9" i="148"/>
  <c r="H9" i="146"/>
  <c r="H9" i="144"/>
  <c r="H9" i="142"/>
  <c r="H9" i="140"/>
  <c r="H9" i="138"/>
  <c r="H9" i="136"/>
  <c r="H9" i="134"/>
  <c r="H9" i="132"/>
  <c r="H9" i="130"/>
  <c r="H9" i="128"/>
  <c r="H9" i="126"/>
  <c r="H9" i="124"/>
  <c r="H9" i="122"/>
  <c r="H9" i="120"/>
  <c r="H9" i="118"/>
  <c r="H9" i="116"/>
  <c r="H9" i="114"/>
  <c r="H9" i="112"/>
  <c r="H9" i="110"/>
  <c r="H9" i="108"/>
  <c r="H9" i="106"/>
  <c r="H9" i="155"/>
  <c r="H9" i="149"/>
  <c r="H9" i="145"/>
  <c r="H9" i="113"/>
  <c r="H9" i="107"/>
  <c r="H9" i="56"/>
  <c r="O12" i="110"/>
  <c r="J18" i="109"/>
  <c r="J19" i="109"/>
  <c r="J17" i="108"/>
  <c r="J18" i="108"/>
  <c r="J19" i="107"/>
  <c r="J17" i="106"/>
  <c r="J18" i="106"/>
  <c r="J17" i="105"/>
  <c r="J18" i="105"/>
  <c r="N19" i="56"/>
  <c r="L11" i="56"/>
  <c r="L12" i="56"/>
  <c r="O11" i="56"/>
  <c r="O10" i="56"/>
  <c r="O10" i="105"/>
  <c r="O12" i="105"/>
  <c r="O12" i="109"/>
  <c r="J18" i="110"/>
  <c r="J17" i="110"/>
  <c r="F14" i="64"/>
  <c r="K19" i="107"/>
  <c r="D15" i="64"/>
  <c r="F15" i="64"/>
  <c r="O10" i="107"/>
  <c r="F8" i="113"/>
  <c r="F16" i="113"/>
  <c r="F8" i="114"/>
  <c r="F16" i="114"/>
  <c r="F8" i="115"/>
  <c r="F16" i="115"/>
  <c r="F8" i="116"/>
  <c r="F16" i="116"/>
  <c r="F8" i="117"/>
  <c r="F16" i="117"/>
  <c r="F8" i="131"/>
  <c r="F16" i="131"/>
  <c r="F8" i="145"/>
  <c r="F16" i="145"/>
  <c r="F8" i="118"/>
  <c r="F16" i="118"/>
  <c r="F8" i="132"/>
  <c r="F16" i="132"/>
  <c r="F8" i="146"/>
  <c r="F16" i="146"/>
  <c r="F8" i="105"/>
  <c r="F16" i="105"/>
  <c r="F8" i="119"/>
  <c r="F16" i="119" s="1"/>
  <c r="F8" i="133"/>
  <c r="F16" i="133"/>
  <c r="F8" i="147"/>
  <c r="F16" i="147"/>
  <c r="F8" i="106"/>
  <c r="F16" i="106"/>
  <c r="F8" i="120"/>
  <c r="F16" i="120" s="1"/>
  <c r="F8" i="134"/>
  <c r="F16" i="134" s="1"/>
  <c r="F8" i="148"/>
  <c r="F16" i="148"/>
  <c r="F8" i="107"/>
  <c r="F16" i="107"/>
  <c r="F8" i="121"/>
  <c r="F16" i="121" s="1"/>
  <c r="F8" i="135"/>
  <c r="F16" i="135"/>
  <c r="F8" i="149"/>
  <c r="F16" i="149"/>
  <c r="F8" i="108"/>
  <c r="F16" i="108"/>
  <c r="F8" i="122"/>
  <c r="F16" i="122"/>
  <c r="F8" i="136"/>
  <c r="F16" i="136"/>
  <c r="F8" i="150"/>
  <c r="F16" i="150"/>
  <c r="F8" i="109"/>
  <c r="F16" i="109"/>
  <c r="F8" i="123"/>
  <c r="F16" i="123"/>
  <c r="F8" i="137"/>
  <c r="F16" i="137"/>
  <c r="F8" i="151"/>
  <c r="F16" i="151"/>
  <c r="F8" i="110"/>
  <c r="F16" i="110"/>
  <c r="F8" i="124"/>
  <c r="F16" i="124"/>
  <c r="F8" i="138"/>
  <c r="F16" i="138" s="1"/>
  <c r="F8" i="152"/>
  <c r="F16" i="152"/>
  <c r="F8" i="111"/>
  <c r="F16" i="111"/>
  <c r="F8" i="125"/>
  <c r="F16" i="125"/>
  <c r="F8" i="139"/>
  <c r="F16" i="139"/>
  <c r="F8" i="153"/>
  <c r="F16" i="153"/>
  <c r="F8" i="112"/>
  <c r="F16" i="112"/>
  <c r="F8" i="126"/>
  <c r="F16" i="126"/>
  <c r="F8" i="140"/>
  <c r="F16" i="140"/>
  <c r="F8" i="154"/>
  <c r="F16" i="154"/>
  <c r="F8" i="127"/>
  <c r="F16" i="127"/>
  <c r="F8" i="141"/>
  <c r="F16" i="141"/>
  <c r="F8" i="155"/>
  <c r="F16" i="155"/>
  <c r="F8" i="128"/>
  <c r="F16" i="128"/>
  <c r="F8" i="142"/>
  <c r="F16" i="142"/>
  <c r="F8" i="56"/>
  <c r="F16" i="56"/>
  <c r="F8" i="129"/>
  <c r="F16" i="129" s="1"/>
  <c r="F8" i="143"/>
  <c r="F16" i="143"/>
  <c r="F8" i="130"/>
  <c r="F16" i="130"/>
  <c r="F8" i="144"/>
  <c r="F16" i="144"/>
  <c r="J8" i="105"/>
  <c r="J8" i="107"/>
  <c r="L9" i="109"/>
  <c r="L9" i="125"/>
  <c r="J9" i="150"/>
  <c r="J8" i="150"/>
  <c r="J8" i="154"/>
  <c r="AG19" i="56"/>
  <c r="AF19" i="56"/>
  <c r="P19" i="56"/>
  <c r="J9" i="142"/>
  <c r="J8" i="128"/>
  <c r="L9" i="135"/>
  <c r="H4" i="157"/>
  <c r="B461" i="157"/>
  <c r="B453" i="157"/>
  <c r="B445" i="157"/>
  <c r="B437" i="157"/>
  <c r="B429" i="157"/>
  <c r="B421" i="157"/>
  <c r="B413" i="157"/>
  <c r="B405" i="157"/>
  <c r="B397" i="157"/>
  <c r="B389" i="157"/>
  <c r="B460" i="157"/>
  <c r="B452" i="157"/>
  <c r="B444" i="157"/>
  <c r="B436" i="157"/>
  <c r="B428" i="157"/>
  <c r="B420" i="157"/>
  <c r="B412" i="157"/>
  <c r="B404" i="157"/>
  <c r="B396" i="157"/>
  <c r="B388" i="157"/>
  <c r="B459" i="157"/>
  <c r="B451" i="157"/>
  <c r="B443" i="157"/>
  <c r="B435" i="157"/>
  <c r="B427" i="157"/>
  <c r="B419" i="157"/>
  <c r="B411" i="157"/>
  <c r="B403" i="157"/>
  <c r="B395" i="157"/>
  <c r="B387" i="157"/>
  <c r="B458" i="157"/>
  <c r="B450" i="157"/>
  <c r="B442" i="157"/>
  <c r="B434" i="157"/>
  <c r="B426" i="157"/>
  <c r="B418" i="157"/>
  <c r="B410" i="157"/>
  <c r="B402" i="157"/>
  <c r="B394" i="157"/>
  <c r="B455" i="157"/>
  <c r="B447" i="157"/>
  <c r="B439" i="157"/>
  <c r="B431" i="157"/>
  <c r="B423" i="157"/>
  <c r="B415" i="157"/>
  <c r="B407" i="157"/>
  <c r="B399" i="157"/>
  <c r="B391" i="157"/>
  <c r="B454" i="157"/>
  <c r="B446" i="157"/>
  <c r="B438" i="157"/>
  <c r="B430" i="157"/>
  <c r="B422" i="157"/>
  <c r="B414" i="157"/>
  <c r="B406" i="157"/>
  <c r="B398" i="157"/>
  <c r="B390" i="157"/>
  <c r="B433" i="157"/>
  <c r="B386" i="157"/>
  <c r="B378" i="157"/>
  <c r="B370" i="157"/>
  <c r="B362" i="157"/>
  <c r="B354" i="157"/>
  <c r="B346" i="157"/>
  <c r="B338" i="157"/>
  <c r="B440" i="157"/>
  <c r="B417" i="157"/>
  <c r="B385" i="157"/>
  <c r="B377" i="157"/>
  <c r="B369" i="157"/>
  <c r="B361" i="157"/>
  <c r="B353" i="157"/>
  <c r="B345" i="157"/>
  <c r="B401" i="157"/>
  <c r="B457" i="157"/>
  <c r="B425" i="157"/>
  <c r="B408" i="157"/>
  <c r="B392" i="157"/>
  <c r="B384" i="157"/>
  <c r="B376" i="157"/>
  <c r="B368" i="157"/>
  <c r="B360" i="157"/>
  <c r="B352" i="157"/>
  <c r="B344" i="157"/>
  <c r="B432" i="157"/>
  <c r="B383" i="157"/>
  <c r="B375" i="157"/>
  <c r="B367" i="157"/>
  <c r="B359" i="157"/>
  <c r="B351" i="157"/>
  <c r="B343" i="157"/>
  <c r="B416" i="157"/>
  <c r="B449" i="157"/>
  <c r="B382" i="157"/>
  <c r="B374" i="157"/>
  <c r="B366" i="157"/>
  <c r="B358" i="157"/>
  <c r="B350" i="157"/>
  <c r="B342" i="157"/>
  <c r="B456" i="157"/>
  <c r="B393" i="157"/>
  <c r="B424" i="157"/>
  <c r="B357" i="157"/>
  <c r="B330" i="157"/>
  <c r="B322" i="157"/>
  <c r="B314" i="157"/>
  <c r="B306" i="157"/>
  <c r="B298" i="157"/>
  <c r="B379" i="157"/>
  <c r="B364" i="157"/>
  <c r="B349" i="157"/>
  <c r="B329" i="157"/>
  <c r="B321" i="157"/>
  <c r="B313" i="157"/>
  <c r="B305" i="157"/>
  <c r="B297" i="157"/>
  <c r="B371" i="157"/>
  <c r="B337" i="157"/>
  <c r="B339" i="157"/>
  <c r="B336" i="157"/>
  <c r="B328" i="157"/>
  <c r="B320" i="157"/>
  <c r="B312" i="157"/>
  <c r="B304" i="157"/>
  <c r="B441" i="157"/>
  <c r="B355" i="157"/>
  <c r="B340" i="157"/>
  <c r="B335" i="157"/>
  <c r="B327" i="157"/>
  <c r="B365" i="157"/>
  <c r="B347" i="157"/>
  <c r="B380" i="157"/>
  <c r="B341" i="157"/>
  <c r="B334" i="157"/>
  <c r="B326" i="157"/>
  <c r="B318" i="157"/>
  <c r="B310" i="157"/>
  <c r="B302" i="157"/>
  <c r="B348" i="157"/>
  <c r="B332" i="157"/>
  <c r="B324" i="157"/>
  <c r="B316" i="157"/>
  <c r="B308" i="157"/>
  <c r="B448" i="157"/>
  <c r="B323" i="157"/>
  <c r="B287" i="157"/>
  <c r="B279" i="157"/>
  <c r="B271" i="157"/>
  <c r="B263" i="157"/>
  <c r="B255" i="157"/>
  <c r="B381" i="157"/>
  <c r="B363" i="157"/>
  <c r="B319" i="157"/>
  <c r="B307" i="157"/>
  <c r="B300" i="157"/>
  <c r="B294" i="157"/>
  <c r="B286" i="157"/>
  <c r="B278" i="157"/>
  <c r="B270" i="157"/>
  <c r="B262" i="157"/>
  <c r="B254" i="157"/>
  <c r="B409" i="157"/>
  <c r="B295" i="157"/>
  <c r="B293" i="157"/>
  <c r="B285" i="157"/>
  <c r="B277" i="157"/>
  <c r="B269" i="157"/>
  <c r="B261" i="157"/>
  <c r="B253" i="157"/>
  <c r="B373" i="157"/>
  <c r="B356" i="157"/>
  <c r="B317" i="157"/>
  <c r="B301" i="157"/>
  <c r="B296" i="157"/>
  <c r="B372" i="157"/>
  <c r="B400" i="157"/>
  <c r="B268" i="157"/>
  <c r="B259" i="157"/>
  <c r="B244" i="157"/>
  <c r="B236" i="157"/>
  <c r="B315" i="157"/>
  <c r="B311" i="157"/>
  <c r="B290" i="157"/>
  <c r="B281" i="157"/>
  <c r="B272" i="157"/>
  <c r="B243" i="157"/>
  <c r="B235" i="157"/>
  <c r="B260" i="157"/>
  <c r="B291" i="157"/>
  <c r="B282" i="157"/>
  <c r="B273" i="157"/>
  <c r="B264" i="157"/>
  <c r="B250" i="157"/>
  <c r="B242" i="157"/>
  <c r="B234" i="157"/>
  <c r="B251" i="157"/>
  <c r="B331" i="157"/>
  <c r="B249" i="157"/>
  <c r="B241" i="157"/>
  <c r="B292" i="157"/>
  <c r="B283" i="157"/>
  <c r="B274" i="157"/>
  <c r="B265" i="157"/>
  <c r="B256" i="157"/>
  <c r="B252" i="157"/>
  <c r="B309" i="157"/>
  <c r="B299" i="157"/>
  <c r="B276" i="157"/>
  <c r="B325" i="157"/>
  <c r="B303" i="157"/>
  <c r="B258" i="157"/>
  <c r="B245" i="157"/>
  <c r="B240" i="157"/>
  <c r="B267" i="157"/>
  <c r="B248" i="157"/>
  <c r="B237" i="157"/>
  <c r="B257" i="157"/>
  <c r="B266" i="157"/>
  <c r="B246" i="157"/>
  <c r="B238" i="157"/>
  <c r="B333" i="157"/>
  <c r="B289" i="157"/>
  <c r="B284" i="157"/>
  <c r="B275" i="157"/>
  <c r="B247" i="157"/>
  <c r="B280" i="157"/>
  <c r="B239" i="157"/>
  <c r="B288" i="157"/>
  <c r="A236" i="157"/>
  <c r="A9" i="157"/>
  <c r="F16" i="64"/>
  <c r="F72" i="64"/>
  <c r="J8" i="110"/>
  <c r="J8" i="109"/>
  <c r="J8" i="132"/>
  <c r="J9" i="143"/>
  <c r="J8" i="143"/>
  <c r="L9" i="138"/>
  <c r="J8" i="120"/>
  <c r="L9" i="142"/>
  <c r="J8" i="138"/>
  <c r="L9" i="143"/>
  <c r="J8" i="125"/>
  <c r="L9" i="127"/>
  <c r="L9" i="118"/>
  <c r="J8" i="153"/>
  <c r="J8" i="119"/>
  <c r="L9" i="145"/>
  <c r="L9" i="111"/>
  <c r="L9" i="105"/>
  <c r="L9" i="119"/>
  <c r="J8" i="111"/>
  <c r="L9" i="107"/>
  <c r="W19" i="56"/>
  <c r="L9" i="148"/>
  <c r="K19" i="105"/>
  <c r="F62" i="64"/>
  <c r="J8" i="133"/>
  <c r="L9" i="133"/>
  <c r="J8" i="113"/>
  <c r="AI19" i="56"/>
  <c r="R19" i="56"/>
  <c r="F61" i="64"/>
  <c r="F60" i="64"/>
  <c r="AA19" i="56"/>
  <c r="L9" i="126"/>
  <c r="J8" i="116"/>
  <c r="L9" i="151"/>
  <c r="J9" i="126"/>
  <c r="J8" i="151"/>
  <c r="J8" i="126"/>
  <c r="L9" i="116"/>
  <c r="O19" i="56"/>
  <c r="J8" i="117"/>
  <c r="J9" i="117"/>
  <c r="F74" i="64"/>
  <c r="F71" i="64"/>
  <c r="L9" i="134"/>
  <c r="L9" i="122"/>
  <c r="L9" i="147"/>
  <c r="J8" i="147"/>
  <c r="J8" i="155"/>
  <c r="L9" i="155"/>
  <c r="J19" i="56"/>
  <c r="J21" i="56"/>
  <c r="AK19" i="56"/>
  <c r="AC19" i="56"/>
  <c r="T19" i="56"/>
  <c r="U19" i="56"/>
  <c r="L19" i="56"/>
  <c r="J12" i="64"/>
  <c r="AH19" i="56"/>
  <c r="AE19" i="56"/>
  <c r="V19" i="56"/>
  <c r="F19" i="64"/>
  <c r="F73" i="64"/>
  <c r="F63" i="64"/>
  <c r="L9" i="139"/>
  <c r="AJ19" i="56"/>
  <c r="AB19" i="56"/>
  <c r="S19" i="56"/>
  <c r="AD19" i="56"/>
  <c r="Y19" i="56"/>
  <c r="Q19" i="56"/>
  <c r="J73" i="64"/>
  <c r="J71" i="64"/>
  <c r="J19" i="64"/>
  <c r="J64" i="64"/>
  <c r="D21" i="64"/>
  <c r="F21" i="64"/>
  <c r="X19" i="56"/>
  <c r="AL19" i="56"/>
  <c r="K19" i="56"/>
  <c r="J9" i="133"/>
  <c r="J8" i="123"/>
  <c r="J8" i="118"/>
  <c r="L9" i="137"/>
  <c r="J8" i="152"/>
  <c r="J8" i="139"/>
  <c r="J8" i="122"/>
  <c r="J8" i="135"/>
  <c r="L9" i="123"/>
  <c r="J9" i="122"/>
  <c r="J8" i="137"/>
  <c r="J9" i="148"/>
  <c r="L9" i="152"/>
  <c r="L9" i="153"/>
  <c r="J8" i="145"/>
  <c r="F69" i="64"/>
  <c r="F64" i="64"/>
  <c r="F20" i="64"/>
  <c r="F18" i="64"/>
  <c r="F66" i="64"/>
  <c r="H66" i="64"/>
  <c r="F67" i="64"/>
  <c r="F68" i="64"/>
  <c r="L9" i="144"/>
  <c r="L9" i="130"/>
  <c r="L9" i="110"/>
  <c r="J8" i="144"/>
  <c r="L9" i="112"/>
  <c r="J8" i="112"/>
  <c r="J8" i="141"/>
  <c r="L9" i="132"/>
  <c r="J8" i="108"/>
  <c r="J8" i="130"/>
  <c r="L9" i="140"/>
  <c r="J9" i="108"/>
  <c r="L9" i="113"/>
  <c r="L9" i="124"/>
  <c r="L9" i="149"/>
  <c r="J9" i="124"/>
  <c r="L9" i="115"/>
  <c r="J9" i="140"/>
  <c r="J8" i="115"/>
  <c r="J8" i="149"/>
  <c r="L9" i="141"/>
  <c r="L9" i="129"/>
  <c r="L9" i="114"/>
  <c r="J8" i="146"/>
  <c r="J8" i="56"/>
  <c r="L9" i="56"/>
  <c r="J8" i="129"/>
  <c r="J8" i="114"/>
  <c r="L9" i="106"/>
  <c r="L9" i="146"/>
  <c r="J8" i="106"/>
  <c r="L9" i="131"/>
  <c r="J8" i="131"/>
  <c r="L9" i="154"/>
  <c r="J19" i="110"/>
  <c r="J21" i="110"/>
  <c r="J19" i="108"/>
  <c r="J21" i="108"/>
  <c r="J19" i="106"/>
  <c r="J21" i="106"/>
  <c r="J19" i="105"/>
  <c r="J21" i="105"/>
  <c r="O12" i="56"/>
  <c r="H15" i="64"/>
  <c r="D13" i="64"/>
  <c r="F13" i="64"/>
  <c r="H14" i="64"/>
  <c r="D12" i="64"/>
  <c r="H12" i="64"/>
  <c r="H16" i="64"/>
  <c r="O12" i="107"/>
  <c r="H73" i="64"/>
  <c r="A237" i="157"/>
  <c r="A10" i="157"/>
  <c r="I4" i="157"/>
  <c r="H63" i="64"/>
  <c r="H72" i="64"/>
  <c r="H64" i="64"/>
  <c r="H62" i="64"/>
  <c r="H61" i="64"/>
  <c r="H71" i="64"/>
  <c r="J21" i="152"/>
  <c r="J21" i="144"/>
  <c r="J21" i="107"/>
  <c r="J21" i="112"/>
  <c r="J21" i="149"/>
  <c r="J21" i="109"/>
  <c r="J21" i="148"/>
  <c r="J21" i="111"/>
  <c r="J21" i="151"/>
  <c r="J21" i="146"/>
  <c r="J21" i="143"/>
  <c r="J21" i="150"/>
  <c r="J21" i="145"/>
  <c r="J21" i="155"/>
  <c r="J21" i="147"/>
  <c r="J21" i="154"/>
  <c r="J21" i="153"/>
  <c r="H74" i="64"/>
  <c r="H20" i="64"/>
  <c r="H68" i="64"/>
  <c r="H67" i="64"/>
  <c r="H21" i="64"/>
  <c r="H18" i="64"/>
  <c r="H19" i="64"/>
  <c r="H69" i="64"/>
  <c r="F12" i="64"/>
  <c r="H13" i="64"/>
  <c r="J4" i="157"/>
  <c r="A238" i="157"/>
  <c r="A11" i="157"/>
  <c r="A239" i="157"/>
  <c r="A12" i="157"/>
  <c r="A240" i="157"/>
  <c r="A13" i="157"/>
  <c r="A241" i="157"/>
  <c r="A14" i="157"/>
  <c r="A242" i="157"/>
  <c r="A15" i="157"/>
  <c r="A243" i="157"/>
  <c r="A16" i="157"/>
  <c r="A244" i="157"/>
  <c r="A17" i="157"/>
  <c r="A245" i="157"/>
  <c r="A18" i="157"/>
  <c r="A246" i="157"/>
  <c r="A19" i="157"/>
  <c r="A247" i="157"/>
  <c r="A20" i="157"/>
  <c r="A248" i="157"/>
  <c r="A21" i="157"/>
  <c r="A249" i="157"/>
  <c r="A22" i="157"/>
  <c r="A250" i="157"/>
  <c r="A23" i="157"/>
  <c r="A251" i="157"/>
  <c r="A24" i="157"/>
  <c r="A252" i="157"/>
  <c r="A25" i="157"/>
  <c r="A253" i="157"/>
  <c r="A26" i="157"/>
  <c r="A254" i="157"/>
  <c r="A27" i="157"/>
  <c r="A255" i="157"/>
  <c r="A28" i="157"/>
  <c r="A256" i="157"/>
  <c r="A29" i="157"/>
  <c r="A257" i="157"/>
  <c r="A30" i="157"/>
  <c r="A258" i="157"/>
  <c r="A31" i="157"/>
  <c r="A259" i="157"/>
  <c r="A32" i="157"/>
  <c r="A260" i="157"/>
  <c r="A33" i="157"/>
  <c r="A261" i="157"/>
  <c r="A34" i="157"/>
  <c r="A262" i="157"/>
  <c r="A35" i="157"/>
  <c r="A263" i="157"/>
  <c r="A36" i="157"/>
  <c r="A264" i="157"/>
  <c r="A37" i="157"/>
  <c r="A265" i="157"/>
  <c r="A38" i="157"/>
  <c r="A266" i="157"/>
  <c r="A39" i="157"/>
  <c r="A267" i="157"/>
  <c r="A40" i="157"/>
  <c r="A268" i="157"/>
  <c r="A41" i="157"/>
  <c r="A269" i="157"/>
  <c r="A42" i="157"/>
  <c r="A270" i="157"/>
  <c r="A43" i="157"/>
  <c r="A271" i="157"/>
  <c r="A44" i="157"/>
  <c r="A272" i="157"/>
  <c r="A45" i="157"/>
  <c r="A273" i="157"/>
  <c r="A46" i="157"/>
  <c r="A274" i="157"/>
  <c r="A47" i="157"/>
  <c r="A48" i="157"/>
  <c r="A275" i="157"/>
  <c r="A276" i="157"/>
  <c r="A49" i="157"/>
  <c r="A277" i="157"/>
  <c r="A50" i="157"/>
  <c r="A278" i="157"/>
  <c r="A51" i="157"/>
  <c r="A279" i="157"/>
  <c r="A52" i="157"/>
  <c r="A280" i="157"/>
  <c r="A53" i="157"/>
  <c r="A281" i="157"/>
  <c r="A54" i="157"/>
  <c r="A282" i="157"/>
  <c r="A55" i="157"/>
  <c r="A283" i="157"/>
  <c r="A56" i="157"/>
  <c r="A284" i="157"/>
  <c r="A57" i="157"/>
  <c r="A285" i="157"/>
  <c r="A58" i="157"/>
  <c r="A286" i="157"/>
  <c r="A59" i="157"/>
  <c r="A287" i="157"/>
  <c r="A60" i="157"/>
  <c r="A288" i="157"/>
  <c r="A61" i="157"/>
  <c r="A289" i="157"/>
  <c r="A62" i="157"/>
  <c r="A290" i="157"/>
  <c r="A63" i="157"/>
  <c r="A291" i="157"/>
  <c r="A64" i="157"/>
  <c r="A292" i="157"/>
  <c r="A65" i="157"/>
  <c r="A293" i="157"/>
  <c r="A66" i="157"/>
  <c r="A294" i="157"/>
  <c r="A67" i="157"/>
  <c r="A295" i="157"/>
  <c r="A68" i="157"/>
  <c r="A296" i="157"/>
  <c r="A69" i="157"/>
  <c r="A297" i="157"/>
  <c r="A70" i="157"/>
  <c r="A298" i="157"/>
  <c r="A71" i="157"/>
  <c r="A299" i="157"/>
  <c r="A72" i="157"/>
  <c r="A300" i="157"/>
  <c r="A73" i="157"/>
  <c r="A301" i="157"/>
  <c r="A74" i="157"/>
  <c r="A302" i="157"/>
  <c r="A75" i="157"/>
  <c r="A303" i="157"/>
  <c r="A76" i="157"/>
  <c r="A304" i="157"/>
  <c r="A77" i="157"/>
  <c r="A305" i="157"/>
  <c r="A78" i="157"/>
  <c r="A306" i="157"/>
  <c r="A79" i="157"/>
  <c r="A307" i="157"/>
  <c r="A80" i="157"/>
  <c r="A308" i="157"/>
  <c r="A81" i="157"/>
  <c r="A309" i="157"/>
  <c r="A82" i="157"/>
  <c r="A310" i="157"/>
  <c r="A83" i="157"/>
  <c r="A311" i="157"/>
  <c r="A84" i="157"/>
  <c r="A312" i="157"/>
  <c r="A85" i="157"/>
  <c r="A313" i="157"/>
  <c r="A86" i="157"/>
  <c r="A314" i="157"/>
  <c r="A87" i="157"/>
  <c r="A315" i="157"/>
  <c r="A88" i="157"/>
  <c r="A316" i="157"/>
  <c r="A89" i="157"/>
  <c r="A317" i="157"/>
  <c r="A90" i="157"/>
  <c r="A318" i="157"/>
  <c r="A91" i="157"/>
  <c r="A319" i="157"/>
  <c r="A92" i="157"/>
  <c r="A320" i="157"/>
  <c r="A93" i="157"/>
  <c r="A321" i="157"/>
  <c r="A94" i="157"/>
  <c r="A322" i="157"/>
  <c r="A95" i="157"/>
  <c r="A323" i="157"/>
  <c r="A96" i="157"/>
  <c r="A324" i="157"/>
  <c r="A97" i="157"/>
  <c r="A325" i="157"/>
  <c r="A98" i="157"/>
  <c r="A326" i="157"/>
  <c r="A99" i="157"/>
  <c r="A327" i="157"/>
  <c r="A100" i="157"/>
  <c r="A328" i="157"/>
  <c r="A101" i="157"/>
  <c r="A329" i="157"/>
  <c r="A102" i="157"/>
  <c r="A330" i="157"/>
  <c r="A103" i="157"/>
  <c r="A331" i="157"/>
  <c r="A104" i="157"/>
  <c r="A332" i="157"/>
  <c r="A105" i="157"/>
  <c r="A333" i="157"/>
  <c r="A106" i="157"/>
  <c r="A334" i="157"/>
  <c r="A107" i="157"/>
  <c r="A335" i="157"/>
  <c r="A108" i="157"/>
  <c r="A336" i="157"/>
  <c r="A109" i="157"/>
  <c r="A337" i="157"/>
  <c r="A110" i="157"/>
  <c r="A338" i="157"/>
  <c r="A111" i="157"/>
  <c r="A339" i="157"/>
  <c r="A112" i="157"/>
  <c r="A113" i="157"/>
  <c r="A340" i="157"/>
  <c r="A341" i="157"/>
  <c r="A114" i="157"/>
  <c r="A342" i="157"/>
  <c r="A115" i="157"/>
  <c r="A343" i="157"/>
  <c r="A116" i="157"/>
  <c r="A344" i="157"/>
  <c r="A117" i="157"/>
  <c r="A345" i="157"/>
  <c r="A118" i="157"/>
  <c r="A346" i="157"/>
  <c r="A119" i="157"/>
  <c r="A347" i="157"/>
  <c r="A120" i="157"/>
  <c r="A348" i="157"/>
  <c r="A121" i="157"/>
  <c r="A349" i="157"/>
  <c r="A122" i="157"/>
  <c r="A350" i="157"/>
  <c r="A123" i="157"/>
  <c r="A351" i="157"/>
  <c r="A124" i="157"/>
  <c r="A352" i="157"/>
  <c r="A125" i="157"/>
  <c r="A353" i="157"/>
  <c r="A126" i="157"/>
  <c r="A354" i="157"/>
  <c r="A127" i="157"/>
  <c r="A355" i="157"/>
  <c r="A128" i="157"/>
  <c r="A356" i="157"/>
  <c r="A129" i="157"/>
  <c r="A357" i="157"/>
  <c r="A130" i="157"/>
  <c r="A358" i="157"/>
  <c r="A131" i="157"/>
  <c r="A359" i="157"/>
  <c r="A132" i="157"/>
  <c r="A360" i="157"/>
  <c r="A133" i="157"/>
  <c r="A361" i="157"/>
  <c r="A134" i="157"/>
  <c r="A362" i="157"/>
  <c r="A135" i="157"/>
  <c r="A363" i="157"/>
  <c r="A136" i="157"/>
  <c r="A364" i="157"/>
  <c r="A137" i="157"/>
  <c r="A365" i="157"/>
  <c r="A138" i="157"/>
  <c r="A366" i="157"/>
  <c r="A139" i="157"/>
  <c r="A367" i="157"/>
  <c r="A140" i="157"/>
  <c r="A368" i="157"/>
  <c r="A141" i="157"/>
  <c r="A369" i="157"/>
  <c r="A142" i="157"/>
  <c r="A370" i="157"/>
  <c r="A143" i="157"/>
  <c r="A371" i="157"/>
  <c r="A144" i="157"/>
  <c r="A372" i="157"/>
  <c r="A145" i="157"/>
  <c r="A373" i="157"/>
  <c r="A146" i="157"/>
  <c r="A374" i="157"/>
  <c r="A147" i="157"/>
  <c r="A375" i="157"/>
  <c r="A148" i="157"/>
  <c r="A376" i="157"/>
  <c r="A149" i="157"/>
  <c r="A377" i="157"/>
  <c r="A150" i="157"/>
  <c r="A378" i="157"/>
  <c r="A151" i="157"/>
  <c r="A379" i="157"/>
  <c r="A152" i="157"/>
  <c r="A380" i="157"/>
  <c r="A153" i="157"/>
  <c r="A381" i="157"/>
  <c r="A154" i="157"/>
  <c r="A382" i="157"/>
  <c r="A155" i="157"/>
  <c r="A383" i="157"/>
  <c r="A156" i="157"/>
  <c r="A384" i="157"/>
  <c r="A157" i="157"/>
  <c r="A385" i="157"/>
  <c r="A158" i="157"/>
  <c r="A386" i="157"/>
  <c r="A159" i="157"/>
  <c r="A387" i="157"/>
  <c r="A160" i="157"/>
  <c r="A388" i="157"/>
  <c r="A161" i="157"/>
  <c r="A389" i="157"/>
  <c r="A162" i="157"/>
  <c r="A390" i="157"/>
  <c r="A163" i="157"/>
  <c r="A391" i="157"/>
  <c r="A164" i="157"/>
  <c r="A392" i="157"/>
  <c r="A165" i="157"/>
  <c r="A393" i="157"/>
  <c r="A166" i="157"/>
  <c r="A394" i="157"/>
  <c r="A167" i="157"/>
  <c r="A395" i="157"/>
  <c r="A168" i="157"/>
  <c r="A396" i="157"/>
  <c r="A169" i="157"/>
  <c r="A397" i="157"/>
  <c r="A170" i="157"/>
  <c r="A398" i="157"/>
  <c r="A171" i="157"/>
  <c r="A399" i="157"/>
  <c r="A172" i="157"/>
  <c r="A400" i="157"/>
  <c r="A173" i="157"/>
  <c r="A401" i="157"/>
  <c r="A174" i="157"/>
  <c r="A402" i="157"/>
  <c r="A175" i="157"/>
  <c r="A403" i="157"/>
  <c r="A176" i="157"/>
  <c r="A404" i="157"/>
  <c r="A177" i="157"/>
  <c r="A405" i="157"/>
  <c r="A178" i="157"/>
  <c r="A406" i="157"/>
  <c r="A179" i="157"/>
  <c r="A407" i="157"/>
  <c r="A180" i="157"/>
  <c r="A408" i="157"/>
  <c r="A181" i="157"/>
  <c r="A409" i="157"/>
  <c r="A182" i="157"/>
  <c r="A410" i="157"/>
  <c r="A183" i="157"/>
  <c r="A411" i="157"/>
  <c r="A184" i="157"/>
  <c r="A412" i="157"/>
  <c r="A185" i="157"/>
  <c r="A413" i="157"/>
  <c r="A186" i="157"/>
  <c r="A414" i="157"/>
  <c r="A187" i="157"/>
  <c r="A415" i="157"/>
  <c r="A188" i="157"/>
  <c r="A416" i="157"/>
  <c r="A189" i="157"/>
  <c r="A417" i="157"/>
  <c r="A190" i="157"/>
  <c r="A418" i="157"/>
  <c r="A191" i="157"/>
  <c r="A419" i="157"/>
  <c r="A192" i="157"/>
  <c r="A420" i="157"/>
  <c r="A193" i="157"/>
  <c r="A421" i="157"/>
  <c r="A194" i="157"/>
  <c r="A422" i="157"/>
  <c r="A195" i="157"/>
  <c r="A423" i="157"/>
  <c r="A196" i="157"/>
  <c r="A424" i="157"/>
  <c r="A197" i="157"/>
  <c r="A425" i="157"/>
  <c r="A198" i="157"/>
  <c r="A426" i="157"/>
  <c r="A199" i="157"/>
  <c r="A427" i="157"/>
  <c r="A200" i="157"/>
  <c r="A428" i="157"/>
  <c r="A201" i="157"/>
  <c r="A429" i="157"/>
  <c r="A202" i="157"/>
  <c r="A430" i="157"/>
  <c r="A203" i="157"/>
  <c r="A431" i="157"/>
  <c r="A204" i="157"/>
  <c r="A432" i="157"/>
  <c r="A205" i="157"/>
  <c r="A433" i="157"/>
  <c r="A206" i="157"/>
  <c r="A434" i="157"/>
  <c r="A207" i="157"/>
  <c r="A435" i="157"/>
  <c r="A208" i="157"/>
  <c r="A436" i="157"/>
  <c r="A209" i="157"/>
  <c r="A437" i="157"/>
  <c r="A210" i="157"/>
  <c r="A438" i="157"/>
  <c r="A211" i="157"/>
  <c r="A439" i="157"/>
  <c r="A212" i="157"/>
  <c r="A440" i="157"/>
  <c r="A213" i="157"/>
  <c r="A441" i="157"/>
  <c r="A214" i="157"/>
  <c r="A442" i="157"/>
  <c r="A215" i="157"/>
  <c r="A443" i="157"/>
  <c r="A216" i="157"/>
  <c r="A444" i="157"/>
  <c r="A217" i="157"/>
  <c r="A445" i="157"/>
  <c r="A218" i="157"/>
  <c r="A446" i="157"/>
  <c r="A219" i="157"/>
  <c r="A447" i="157"/>
  <c r="A220" i="157"/>
  <c r="A448" i="157"/>
  <c r="A221" i="157"/>
  <c r="A449" i="157"/>
  <c r="A222" i="157"/>
  <c r="A450" i="157"/>
  <c r="A223" i="157"/>
  <c r="A451" i="157"/>
  <c r="A224" i="157"/>
  <c r="A452" i="157"/>
  <c r="A225" i="157"/>
  <c r="A453" i="157"/>
  <c r="A226" i="157"/>
  <c r="A454" i="157"/>
  <c r="A227" i="157"/>
  <c r="A455" i="157"/>
  <c r="A228" i="157"/>
  <c r="A456" i="157"/>
  <c r="A229" i="157"/>
  <c r="A457" i="157"/>
  <c r="A230" i="157"/>
  <c r="A458" i="157"/>
  <c r="A231" i="157"/>
  <c r="A459" i="157"/>
  <c r="A232" i="157"/>
  <c r="A460" i="157"/>
  <c r="A233" i="157"/>
  <c r="A461" i="157"/>
  <c r="K17" i="142" l="1"/>
  <c r="O10" i="142" s="1"/>
  <c r="O12" i="142" s="1"/>
  <c r="J17" i="142"/>
  <c r="J19" i="142" s="1"/>
  <c r="J21" i="142" s="1"/>
  <c r="L12" i="142"/>
  <c r="W19" i="142"/>
  <c r="X19" i="142"/>
  <c r="V19" i="142"/>
  <c r="L17" i="141"/>
  <c r="L19" i="141" s="1"/>
  <c r="J57" i="64" s="1"/>
  <c r="J41" i="141"/>
  <c r="J17" i="141" s="1"/>
  <c r="J19" i="141" s="1"/>
  <c r="J21" i="141" s="1"/>
  <c r="Y19" i="141"/>
  <c r="AA19" i="141"/>
  <c r="J35" i="141"/>
  <c r="K17" i="141"/>
  <c r="O10" i="141" s="1"/>
  <c r="O12" i="141" s="1"/>
  <c r="L12" i="141"/>
  <c r="V19" i="141"/>
  <c r="W19" i="141"/>
  <c r="V19" i="140"/>
  <c r="K17" i="140"/>
  <c r="K19" i="140" s="1"/>
  <c r="D56" i="64" s="1"/>
  <c r="F56" i="64" s="1"/>
  <c r="L12" i="140"/>
  <c r="J17" i="140"/>
  <c r="J19" i="140" s="1"/>
  <c r="J21" i="140" s="1"/>
  <c r="Y19" i="140"/>
  <c r="X19" i="140"/>
  <c r="L12" i="139"/>
  <c r="J17" i="139"/>
  <c r="J19" i="139" s="1"/>
  <c r="J21" i="139" s="1"/>
  <c r="V19" i="139"/>
  <c r="W19" i="139"/>
  <c r="K18" i="139"/>
  <c r="O11" i="139" s="1"/>
  <c r="K17" i="139"/>
  <c r="P19" i="138"/>
  <c r="AG19" i="138"/>
  <c r="AB19" i="138"/>
  <c r="N19" i="138"/>
  <c r="AD19" i="138"/>
  <c r="J28" i="138"/>
  <c r="J35" i="138"/>
  <c r="J42" i="138"/>
  <c r="AH19" i="138"/>
  <c r="AI19" i="138"/>
  <c r="X19" i="138"/>
  <c r="AF19" i="138"/>
  <c r="S19" i="138"/>
  <c r="AJ19" i="138"/>
  <c r="T19" i="138"/>
  <c r="AK19" i="138"/>
  <c r="AL19" i="138"/>
  <c r="AC19" i="138"/>
  <c r="Q19" i="138"/>
  <c r="AE19" i="138"/>
  <c r="W19" i="138"/>
  <c r="J17" i="138"/>
  <c r="J19" i="138" s="1"/>
  <c r="J21" i="138" s="1"/>
  <c r="K17" i="138"/>
  <c r="Y19" i="138"/>
  <c r="L12" i="138"/>
  <c r="V19" i="138"/>
  <c r="U19" i="138"/>
  <c r="X19" i="136"/>
  <c r="V19" i="137"/>
  <c r="J28" i="137"/>
  <c r="J35" i="137"/>
  <c r="J17" i="137" s="1"/>
  <c r="J19" i="137" s="1"/>
  <c r="J21" i="137" s="1"/>
  <c r="R19" i="137"/>
  <c r="AI19" i="137"/>
  <c r="J31" i="137"/>
  <c r="J51" i="137"/>
  <c r="X19" i="137"/>
  <c r="N19" i="137"/>
  <c r="AK19" i="137"/>
  <c r="W19" i="137"/>
  <c r="AF19" i="137"/>
  <c r="J25" i="137"/>
  <c r="K17" i="137"/>
  <c r="O10" i="137" s="1"/>
  <c r="O12" i="137" s="1"/>
  <c r="Y19" i="137"/>
  <c r="L12" i="137"/>
  <c r="U19" i="137"/>
  <c r="J248" i="136"/>
  <c r="J8" i="136"/>
  <c r="J24" i="136"/>
  <c r="J18" i="136" s="1"/>
  <c r="J167" i="136"/>
  <c r="J242" i="136"/>
  <c r="J137" i="136"/>
  <c r="J149" i="136"/>
  <c r="J161" i="136"/>
  <c r="J64" i="136"/>
  <c r="J88" i="136"/>
  <c r="J101" i="136"/>
  <c r="J113" i="136"/>
  <c r="J156" i="136"/>
  <c r="J162" i="136"/>
  <c r="J187" i="136"/>
  <c r="J193" i="136"/>
  <c r="Y19" i="136"/>
  <c r="J25" i="136"/>
  <c r="J41" i="136"/>
  <c r="J96" i="136"/>
  <c r="J121" i="136"/>
  <c r="J133" i="136"/>
  <c r="J139" i="136"/>
  <c r="J145" i="136"/>
  <c r="J201" i="136"/>
  <c r="J213" i="136"/>
  <c r="J245" i="136"/>
  <c r="AA19" i="136"/>
  <c r="L17" i="136"/>
  <c r="L19" i="136" s="1"/>
  <c r="J51" i="64" s="1"/>
  <c r="AB19" i="136"/>
  <c r="J35" i="136"/>
  <c r="J42" i="136"/>
  <c r="J97" i="136"/>
  <c r="J171" i="136"/>
  <c r="J177" i="136"/>
  <c r="J183" i="136"/>
  <c r="J227" i="136"/>
  <c r="AD19" i="136"/>
  <c r="AC19" i="136"/>
  <c r="AE19" i="136"/>
  <c r="J123" i="136"/>
  <c r="J153" i="136"/>
  <c r="J178" i="136"/>
  <c r="J203" i="136"/>
  <c r="J215" i="136"/>
  <c r="J247" i="136"/>
  <c r="J27" i="136"/>
  <c r="O19" i="136"/>
  <c r="AF19" i="136"/>
  <c r="AG19" i="136"/>
  <c r="Q19" i="136"/>
  <c r="AH19" i="136"/>
  <c r="J37" i="136"/>
  <c r="J48" i="136"/>
  <c r="T19" i="136"/>
  <c r="AK19" i="136"/>
  <c r="W19" i="136"/>
  <c r="K17" i="136"/>
  <c r="O10" i="136" s="1"/>
  <c r="O12" i="136" s="1"/>
  <c r="L12" i="136"/>
  <c r="J17" i="136"/>
  <c r="J19" i="136" s="1"/>
  <c r="J21" i="136" s="1"/>
  <c r="J26" i="136"/>
  <c r="V19" i="136"/>
  <c r="U19" i="136"/>
  <c r="AI19" i="135"/>
  <c r="AJ19" i="135"/>
  <c r="Y19" i="135"/>
  <c r="O19" i="135"/>
  <c r="P19" i="135"/>
  <c r="AG19" i="135"/>
  <c r="Q19" i="135"/>
  <c r="AH19" i="135"/>
  <c r="AF19" i="135"/>
  <c r="AB19" i="135"/>
  <c r="AC19" i="135"/>
  <c r="V19" i="135"/>
  <c r="K17" i="135"/>
  <c r="K19" i="135" s="1"/>
  <c r="D50" i="64" s="1"/>
  <c r="F50" i="64" s="1"/>
  <c r="X19" i="135"/>
  <c r="L12" i="135"/>
  <c r="J17" i="135"/>
  <c r="J24" i="135"/>
  <c r="J18" i="135" s="1"/>
  <c r="U19" i="135"/>
  <c r="J186" i="134"/>
  <c r="J116" i="134"/>
  <c r="J199" i="134"/>
  <c r="J213" i="134"/>
  <c r="J77" i="134"/>
  <c r="J8" i="134"/>
  <c r="L17" i="134"/>
  <c r="L19" i="134" s="1"/>
  <c r="J48" i="64" s="1"/>
  <c r="J221" i="134"/>
  <c r="J26" i="134"/>
  <c r="J34" i="134"/>
  <c r="J71" i="134"/>
  <c r="J85" i="134"/>
  <c r="J124" i="134"/>
  <c r="J143" i="134"/>
  <c r="J168" i="134"/>
  <c r="J55" i="134"/>
  <c r="J87" i="134"/>
  <c r="J151" i="134"/>
  <c r="J170" i="134"/>
  <c r="J183" i="134"/>
  <c r="J243" i="134"/>
  <c r="J156" i="134"/>
  <c r="J202" i="134"/>
  <c r="J248" i="134"/>
  <c r="AF19" i="134"/>
  <c r="AA19" i="134"/>
  <c r="AB19" i="134"/>
  <c r="J60" i="134"/>
  <c r="J210" i="134"/>
  <c r="AI19" i="134"/>
  <c r="J88" i="134"/>
  <c r="O19" i="134"/>
  <c r="R19" i="134"/>
  <c r="AD19" i="134"/>
  <c r="AL19" i="134"/>
  <c r="J82" i="134"/>
  <c r="J95" i="134"/>
  <c r="J109" i="134"/>
  <c r="J121" i="134"/>
  <c r="J140" i="134"/>
  <c r="J159" i="134"/>
  <c r="J232" i="134"/>
  <c r="S19" i="134"/>
  <c r="J24" i="134"/>
  <c r="J18" i="134" s="1"/>
  <c r="Q19" i="134"/>
  <c r="J29" i="134"/>
  <c r="J17" i="134" s="1"/>
  <c r="N19" i="134"/>
  <c r="J30" i="134"/>
  <c r="J36" i="134"/>
  <c r="AE19" i="134"/>
  <c r="AC19" i="134"/>
  <c r="J31" i="134"/>
  <c r="W19" i="134"/>
  <c r="Y19" i="134"/>
  <c r="K18" i="134"/>
  <c r="O11" i="134" s="1"/>
  <c r="U19" i="134"/>
  <c r="L12" i="134"/>
  <c r="T19" i="134"/>
  <c r="K17" i="134"/>
  <c r="O10" i="134" s="1"/>
  <c r="V19" i="134"/>
  <c r="X19" i="134"/>
  <c r="L19" i="133"/>
  <c r="J47" i="64" s="1"/>
  <c r="O19" i="133"/>
  <c r="P19" i="133"/>
  <c r="Q19" i="133"/>
  <c r="AH19" i="133"/>
  <c r="AI19" i="133"/>
  <c r="AE19" i="133"/>
  <c r="AF19" i="133"/>
  <c r="AG19" i="133"/>
  <c r="AK19" i="133"/>
  <c r="N19" i="133"/>
  <c r="AL19" i="133"/>
  <c r="AD19" i="133"/>
  <c r="S19" i="133"/>
  <c r="R19" i="133"/>
  <c r="Y19" i="133"/>
  <c r="X19" i="133"/>
  <c r="W19" i="133"/>
  <c r="K17" i="133"/>
  <c r="O10" i="133" s="1"/>
  <c r="L12" i="133"/>
  <c r="U19" i="133"/>
  <c r="V19" i="133"/>
  <c r="K18" i="133"/>
  <c r="O11" i="133" s="1"/>
  <c r="J25" i="133"/>
  <c r="J17" i="133" s="1"/>
  <c r="J19" i="133" s="1"/>
  <c r="J21" i="133" s="1"/>
  <c r="T19" i="133"/>
  <c r="AI19" i="132"/>
  <c r="O19" i="132"/>
  <c r="AF19" i="132"/>
  <c r="AH19" i="132"/>
  <c r="P19" i="132"/>
  <c r="AG19" i="132"/>
  <c r="X19" i="132"/>
  <c r="L19" i="132"/>
  <c r="J46" i="64" s="1"/>
  <c r="AD19" i="132"/>
  <c r="N19" i="132"/>
  <c r="AE19" i="132"/>
  <c r="Q19" i="132"/>
  <c r="R19" i="132"/>
  <c r="Y19" i="132"/>
  <c r="K17" i="132"/>
  <c r="O10" i="132" s="1"/>
  <c r="J17" i="132"/>
  <c r="J19" i="132" s="1"/>
  <c r="J21" i="132" s="1"/>
  <c r="L12" i="132"/>
  <c r="U19" i="132"/>
  <c r="V19" i="132"/>
  <c r="W19" i="132"/>
  <c r="K18" i="132"/>
  <c r="O11" i="132" s="1"/>
  <c r="T19" i="132"/>
  <c r="L12" i="131"/>
  <c r="AK19" i="131"/>
  <c r="V19" i="131"/>
  <c r="AH19" i="131"/>
  <c r="S19" i="131"/>
  <c r="N19" i="131"/>
  <c r="AE19" i="131"/>
  <c r="AI19" i="131"/>
  <c r="O19" i="131"/>
  <c r="AF19" i="131"/>
  <c r="U19" i="131"/>
  <c r="X19" i="131"/>
  <c r="K17" i="131"/>
  <c r="K19" i="131" s="1"/>
  <c r="D45" i="64" s="1"/>
  <c r="F45" i="64" s="1"/>
  <c r="J17" i="131"/>
  <c r="J19" i="131" s="1"/>
  <c r="J21" i="131" s="1"/>
  <c r="T19" i="131"/>
  <c r="W19" i="131"/>
  <c r="U19" i="130"/>
  <c r="X19" i="130"/>
  <c r="L12" i="130"/>
  <c r="K17" i="130"/>
  <c r="O10" i="130" s="1"/>
  <c r="J17" i="130"/>
  <c r="J19" i="130" s="1"/>
  <c r="J21" i="130" s="1"/>
  <c r="Y19" i="130"/>
  <c r="T19" i="130"/>
  <c r="J30" i="129"/>
  <c r="Y19" i="129"/>
  <c r="J32" i="129"/>
  <c r="J39" i="129"/>
  <c r="X19" i="129"/>
  <c r="W19" i="129"/>
  <c r="U19" i="129"/>
  <c r="T19" i="129"/>
  <c r="J17" i="129"/>
  <c r="J19" i="129" s="1"/>
  <c r="J21" i="129" s="1"/>
  <c r="S19" i="129"/>
  <c r="K17" i="129"/>
  <c r="K18" i="129"/>
  <c r="O11" i="129" s="1"/>
  <c r="L12" i="129"/>
  <c r="Y19" i="128"/>
  <c r="AG19" i="128"/>
  <c r="AH19" i="128"/>
  <c r="P19" i="128"/>
  <c r="R19" i="128"/>
  <c r="AI19" i="128"/>
  <c r="AC19" i="128"/>
  <c r="L19" i="128"/>
  <c r="J41" i="64" s="1"/>
  <c r="AD19" i="128"/>
  <c r="N19" i="128"/>
  <c r="AE19" i="128"/>
  <c r="AL19" i="128"/>
  <c r="O19" i="128"/>
  <c r="V19" i="128"/>
  <c r="Q19" i="128"/>
  <c r="U19" i="128"/>
  <c r="X19" i="128"/>
  <c r="W19" i="128"/>
  <c r="J17" i="128"/>
  <c r="J19" i="128" s="1"/>
  <c r="J21" i="128" s="1"/>
  <c r="K18" i="128"/>
  <c r="O11" i="128" s="1"/>
  <c r="K17" i="128"/>
  <c r="S19" i="128"/>
  <c r="L12" i="128"/>
  <c r="T19" i="128"/>
  <c r="J25" i="127"/>
  <c r="Y19" i="127"/>
  <c r="J27" i="127"/>
  <c r="J39" i="127"/>
  <c r="J52" i="127"/>
  <c r="X19" i="127"/>
  <c r="T19" i="127"/>
  <c r="L12" i="127"/>
  <c r="K17" i="127"/>
  <c r="O10" i="127" s="1"/>
  <c r="J17" i="127"/>
  <c r="J19" i="127" s="1"/>
  <c r="J21" i="127" s="1"/>
  <c r="V19" i="127"/>
  <c r="W19" i="127"/>
  <c r="S19" i="127"/>
  <c r="L12" i="126"/>
  <c r="S19" i="126"/>
  <c r="K17" i="126"/>
  <c r="K19" i="126" s="1"/>
  <c r="D39" i="64" s="1"/>
  <c r="F39" i="64" s="1"/>
  <c r="T19" i="126"/>
  <c r="J17" i="126"/>
  <c r="J19" i="126" s="1"/>
  <c r="J21" i="126" s="1"/>
  <c r="V19" i="126"/>
  <c r="W19" i="126"/>
  <c r="X19" i="126"/>
  <c r="U19" i="125"/>
  <c r="Y19" i="125"/>
  <c r="K18" i="125"/>
  <c r="O11" i="125" s="1"/>
  <c r="V19" i="125"/>
  <c r="S19" i="125"/>
  <c r="X19" i="125"/>
  <c r="K17" i="125"/>
  <c r="L12" i="125"/>
  <c r="T19" i="125"/>
  <c r="J17" i="125"/>
  <c r="J19" i="125" s="1"/>
  <c r="J21" i="125" s="1"/>
  <c r="W19" i="125"/>
  <c r="R19" i="125"/>
  <c r="AL19" i="124"/>
  <c r="AC19" i="124"/>
  <c r="AK19" i="124"/>
  <c r="L17" i="124"/>
  <c r="L19" i="124" s="1"/>
  <c r="J36" i="64" s="1"/>
  <c r="Y19" i="124"/>
  <c r="N19" i="124"/>
  <c r="O19" i="124"/>
  <c r="S19" i="124"/>
  <c r="K17" i="124"/>
  <c r="O10" i="124" s="1"/>
  <c r="L12" i="124"/>
  <c r="U19" i="124"/>
  <c r="O11" i="124"/>
  <c r="J17" i="124"/>
  <c r="T19" i="124"/>
  <c r="W19" i="124"/>
  <c r="J24" i="124"/>
  <c r="J18" i="124" s="1"/>
  <c r="X19" i="124"/>
  <c r="R19" i="124"/>
  <c r="L19" i="123"/>
  <c r="J35" i="64" s="1"/>
  <c r="P19" i="123"/>
  <c r="AG19" i="123"/>
  <c r="AI19" i="123"/>
  <c r="AA19" i="123"/>
  <c r="W19" i="123"/>
  <c r="S19" i="123"/>
  <c r="L12" i="123"/>
  <c r="K17" i="123"/>
  <c r="J17" i="123"/>
  <c r="U19" i="123"/>
  <c r="V19" i="123"/>
  <c r="J24" i="123"/>
  <c r="J18" i="123" s="1"/>
  <c r="X19" i="123"/>
  <c r="T19" i="123"/>
  <c r="R19" i="123"/>
  <c r="V19" i="122"/>
  <c r="T19" i="122"/>
  <c r="K18" i="122"/>
  <c r="O11" i="122" s="1"/>
  <c r="S19" i="122"/>
  <c r="W19" i="122"/>
  <c r="U19" i="122"/>
  <c r="L12" i="122"/>
  <c r="J17" i="122"/>
  <c r="J19" i="122" s="1"/>
  <c r="J21" i="122" s="1"/>
  <c r="K17" i="122"/>
  <c r="X19" i="122"/>
  <c r="R19" i="122"/>
  <c r="L19" i="121"/>
  <c r="J32" i="64" s="1"/>
  <c r="AG19" i="121"/>
  <c r="J9" i="121"/>
  <c r="AJ19" i="121"/>
  <c r="AE19" i="121"/>
  <c r="J8" i="121"/>
  <c r="AL19" i="121"/>
  <c r="J32" i="121"/>
  <c r="J38" i="121"/>
  <c r="R19" i="121"/>
  <c r="Y19" i="121"/>
  <c r="P19" i="121"/>
  <c r="J26" i="121"/>
  <c r="AA19" i="121"/>
  <c r="T19" i="121"/>
  <c r="S19" i="121"/>
  <c r="J24" i="121"/>
  <c r="J18" i="121" s="1"/>
  <c r="K17" i="121"/>
  <c r="K19" i="121" s="1"/>
  <c r="D32" i="64" s="1"/>
  <c r="F32" i="64" s="1"/>
  <c r="L12" i="121"/>
  <c r="W19" i="121"/>
  <c r="Q19" i="121"/>
  <c r="V19" i="121"/>
  <c r="J50" i="120"/>
  <c r="J57" i="120"/>
  <c r="J65" i="120"/>
  <c r="J88" i="120"/>
  <c r="J135" i="120"/>
  <c r="J150" i="120"/>
  <c r="J158" i="120"/>
  <c r="J35" i="120"/>
  <c r="J43" i="120"/>
  <c r="J81" i="120"/>
  <c r="J143" i="120"/>
  <c r="J166" i="120"/>
  <c r="J174" i="120"/>
  <c r="J182" i="120"/>
  <c r="J198" i="120"/>
  <c r="J222" i="120"/>
  <c r="J245" i="120"/>
  <c r="AL19" i="120"/>
  <c r="J199" i="120"/>
  <c r="J215" i="120"/>
  <c r="J202" i="120"/>
  <c r="J83" i="120"/>
  <c r="J122" i="120"/>
  <c r="J200" i="120"/>
  <c r="J224" i="120"/>
  <c r="J239" i="120"/>
  <c r="J247" i="120"/>
  <c r="L9" i="120"/>
  <c r="J30" i="120"/>
  <c r="J38" i="120"/>
  <c r="J76" i="120"/>
  <c r="J169" i="120"/>
  <c r="J177" i="120"/>
  <c r="J193" i="120"/>
  <c r="J209" i="120"/>
  <c r="J217" i="120"/>
  <c r="J225" i="120"/>
  <c r="J232" i="120"/>
  <c r="J97" i="120"/>
  <c r="J139" i="120"/>
  <c r="J82" i="120"/>
  <c r="O19" i="120"/>
  <c r="AF19" i="120"/>
  <c r="J71" i="120"/>
  <c r="J94" i="120"/>
  <c r="J140" i="120"/>
  <c r="J171" i="120"/>
  <c r="J187" i="120"/>
  <c r="J240" i="120"/>
  <c r="J98" i="120"/>
  <c r="J220" i="120"/>
  <c r="J190" i="120"/>
  <c r="J108" i="120"/>
  <c r="L17" i="120"/>
  <c r="L19" i="120" s="1"/>
  <c r="J31" i="64" s="1"/>
  <c r="J85" i="120"/>
  <c r="J116" i="120"/>
  <c r="J124" i="120"/>
  <c r="J153" i="120"/>
  <c r="J161" i="120"/>
  <c r="J176" i="120"/>
  <c r="J184" i="120"/>
  <c r="J192" i="120"/>
  <c r="J207" i="120"/>
  <c r="J236" i="120"/>
  <c r="AK19" i="120"/>
  <c r="J104" i="120"/>
  <c r="J112" i="120"/>
  <c r="J134" i="120"/>
  <c r="J218" i="120"/>
  <c r="J67" i="120"/>
  <c r="J74" i="120"/>
  <c r="J127" i="120"/>
  <c r="J203" i="120"/>
  <c r="J226" i="120"/>
  <c r="J29" i="120"/>
  <c r="J45" i="120"/>
  <c r="J52" i="120"/>
  <c r="J142" i="120"/>
  <c r="J165" i="120"/>
  <c r="J196" i="120"/>
  <c r="J211" i="120"/>
  <c r="J219" i="120"/>
  <c r="J248" i="120"/>
  <c r="J168" i="120"/>
  <c r="Y19" i="120"/>
  <c r="P19" i="120"/>
  <c r="J90" i="120"/>
  <c r="J105" i="120"/>
  <c r="J155" i="120"/>
  <c r="J185" i="120"/>
  <c r="J243" i="120"/>
  <c r="J250" i="120"/>
  <c r="J18" i="120"/>
  <c r="J113" i="120"/>
  <c r="J120" i="120"/>
  <c r="J208" i="120"/>
  <c r="J206" i="120"/>
  <c r="J75" i="120"/>
  <c r="J96" i="120"/>
  <c r="J32" i="120"/>
  <c r="J40" i="120"/>
  <c r="J47" i="120"/>
  <c r="J70" i="120"/>
  <c r="J91" i="120"/>
  <c r="J156" i="120"/>
  <c r="J163" i="120"/>
  <c r="J178" i="120"/>
  <c r="J201" i="120"/>
  <c r="J216" i="120"/>
  <c r="J223" i="120"/>
  <c r="J237" i="120"/>
  <c r="J55" i="120"/>
  <c r="J63" i="120"/>
  <c r="J92" i="120"/>
  <c r="J157" i="120"/>
  <c r="J179" i="120"/>
  <c r="AJ19" i="120"/>
  <c r="J102" i="120"/>
  <c r="J131" i="120"/>
  <c r="J145" i="120"/>
  <c r="J167" i="120"/>
  <c r="J227" i="120"/>
  <c r="J48" i="120"/>
  <c r="J64" i="120"/>
  <c r="J129" i="120"/>
  <c r="J123" i="120"/>
  <c r="J86" i="120"/>
  <c r="J130" i="120"/>
  <c r="J59" i="120"/>
  <c r="J87" i="120"/>
  <c r="J110" i="120"/>
  <c r="J138" i="120"/>
  <c r="J205" i="120"/>
  <c r="J241" i="120"/>
  <c r="U19" i="120"/>
  <c r="K17" i="120"/>
  <c r="O10" i="120" s="1"/>
  <c r="Q10" i="120" s="1"/>
  <c r="T19" i="120"/>
  <c r="S19" i="120"/>
  <c r="L12" i="120"/>
  <c r="K18" i="120"/>
  <c r="O11" i="120" s="1"/>
  <c r="J27" i="120"/>
  <c r="J37" i="120"/>
  <c r="X19" i="120"/>
  <c r="J41" i="120"/>
  <c r="Q19" i="120"/>
  <c r="J36" i="120"/>
  <c r="V19" i="120"/>
  <c r="AI19" i="120"/>
  <c r="N19" i="120"/>
  <c r="AE19" i="120"/>
  <c r="W19" i="120"/>
  <c r="AB19" i="120"/>
  <c r="J27" i="119"/>
  <c r="AA19" i="119"/>
  <c r="AD19" i="120"/>
  <c r="U19" i="119"/>
  <c r="AL19" i="119"/>
  <c r="AC19" i="120"/>
  <c r="AG19" i="120"/>
  <c r="AE19" i="119"/>
  <c r="J43" i="119"/>
  <c r="L12" i="119"/>
  <c r="J37" i="119"/>
  <c r="J17" i="119" s="1"/>
  <c r="R19" i="120"/>
  <c r="J38" i="119"/>
  <c r="J26" i="119"/>
  <c r="AB19" i="119"/>
  <c r="AI19" i="119"/>
  <c r="N19" i="119"/>
  <c r="AD19" i="119"/>
  <c r="O19" i="119"/>
  <c r="AF19" i="119"/>
  <c r="V19" i="119"/>
  <c r="P19" i="119"/>
  <c r="AG19" i="119"/>
  <c r="W19" i="119"/>
  <c r="AH19" i="119"/>
  <c r="Y19" i="119"/>
  <c r="X19" i="119"/>
  <c r="S19" i="119"/>
  <c r="R19" i="119"/>
  <c r="K17" i="119"/>
  <c r="O10" i="119" s="1"/>
  <c r="J18" i="119"/>
  <c r="K18" i="119"/>
  <c r="O11" i="119" s="1"/>
  <c r="Q19" i="119"/>
  <c r="K18" i="118"/>
  <c r="O11" i="118" s="1"/>
  <c r="U19" i="118"/>
  <c r="J25" i="118"/>
  <c r="J18" i="118"/>
  <c r="T19" i="118"/>
  <c r="R19" i="118"/>
  <c r="L12" i="118"/>
  <c r="J17" i="118"/>
  <c r="K17" i="118"/>
  <c r="P19" i="118"/>
  <c r="AF19" i="118"/>
  <c r="AG19" i="118"/>
  <c r="V19" i="118"/>
  <c r="S19" i="118"/>
  <c r="AJ19" i="118"/>
  <c r="W19" i="118"/>
  <c r="O19" i="118"/>
  <c r="Q19" i="118"/>
  <c r="U19" i="117"/>
  <c r="K18" i="117"/>
  <c r="O11" i="117" s="1"/>
  <c r="W19" i="117"/>
  <c r="R19" i="117"/>
  <c r="S19" i="117"/>
  <c r="L12" i="117"/>
  <c r="Q19" i="117"/>
  <c r="K17" i="117"/>
  <c r="O10" i="117" s="1"/>
  <c r="J17" i="117"/>
  <c r="J24" i="117"/>
  <c r="P19" i="117"/>
  <c r="L19" i="116"/>
  <c r="J26" i="64" s="1"/>
  <c r="AC19" i="116"/>
  <c r="AG19" i="116"/>
  <c r="J35" i="116"/>
  <c r="AB19" i="116"/>
  <c r="AA19" i="116"/>
  <c r="J36" i="116"/>
  <c r="N19" i="116"/>
  <c r="AE19" i="116"/>
  <c r="AL19" i="116"/>
  <c r="O19" i="116"/>
  <c r="Y19" i="116"/>
  <c r="L12" i="116"/>
  <c r="AJ19" i="116"/>
  <c r="T19" i="116"/>
  <c r="AK19" i="116"/>
  <c r="V19" i="116"/>
  <c r="AD19" i="116"/>
  <c r="AH19" i="116"/>
  <c r="X19" i="116"/>
  <c r="AI19" i="116"/>
  <c r="J18" i="116"/>
  <c r="K17" i="116"/>
  <c r="O10" i="116" s="1"/>
  <c r="P19" i="116"/>
  <c r="J17" i="116"/>
  <c r="K18" i="116"/>
  <c r="O11" i="116" s="1"/>
  <c r="Q19" i="116"/>
  <c r="U19" i="116"/>
  <c r="R19" i="116"/>
  <c r="S19" i="116"/>
  <c r="J27" i="115"/>
  <c r="J33" i="115"/>
  <c r="J40" i="115"/>
  <c r="O19" i="115"/>
  <c r="Y19" i="115"/>
  <c r="L19" i="115"/>
  <c r="J25" i="64" s="1"/>
  <c r="AL19" i="115"/>
  <c r="K18" i="115"/>
  <c r="O11" i="115" s="1"/>
  <c r="J25" i="115"/>
  <c r="J18" i="115" s="1"/>
  <c r="AK19" i="115"/>
  <c r="AB19" i="115"/>
  <c r="AC19" i="115"/>
  <c r="J37" i="115"/>
  <c r="Q19" i="115"/>
  <c r="K17" i="115"/>
  <c r="O10" i="115" s="1"/>
  <c r="J17" i="115"/>
  <c r="R19" i="115"/>
  <c r="L12" i="115"/>
  <c r="S19" i="115"/>
  <c r="U19" i="115"/>
  <c r="P19" i="115"/>
  <c r="J18" i="114"/>
  <c r="U19" i="114"/>
  <c r="T19" i="114"/>
  <c r="S19" i="114"/>
  <c r="L12" i="114"/>
  <c r="J17" i="114"/>
  <c r="J19" i="114" s="1"/>
  <c r="J21" i="114" s="1"/>
  <c r="K17" i="114"/>
  <c r="O10" i="114" s="1"/>
  <c r="K18" i="114"/>
  <c r="O11" i="114" s="1"/>
  <c r="R19" i="114"/>
  <c r="AI19" i="114"/>
  <c r="X19" i="114"/>
  <c r="P19" i="114"/>
  <c r="Y19" i="114"/>
  <c r="L19" i="114"/>
  <c r="J24" i="64" s="1"/>
  <c r="AE19" i="114"/>
  <c r="N19" i="114"/>
  <c r="AA19" i="114"/>
  <c r="AC19" i="114"/>
  <c r="AL19" i="114"/>
  <c r="J17" i="113"/>
  <c r="Q19" i="113"/>
  <c r="K17" i="113"/>
  <c r="O10" i="113" s="1"/>
  <c r="O12" i="113" s="1"/>
  <c r="J18" i="113"/>
  <c r="S19" i="113"/>
  <c r="R19" i="113"/>
  <c r="L12" i="113"/>
  <c r="P19" i="113"/>
  <c r="K19" i="142" l="1"/>
  <c r="D58" i="64" s="1"/>
  <c r="F58" i="64" s="1"/>
  <c r="H60" i="64" s="1"/>
  <c r="K19" i="141"/>
  <c r="D57" i="64" s="1"/>
  <c r="F57" i="64" s="1"/>
  <c r="O10" i="140"/>
  <c r="O12" i="140" s="1"/>
  <c r="O10" i="139"/>
  <c r="O12" i="139" s="1"/>
  <c r="K19" i="139"/>
  <c r="D55" i="64" s="1"/>
  <c r="F55" i="64" s="1"/>
  <c r="H56" i="64" s="1"/>
  <c r="O10" i="138"/>
  <c r="O12" i="138" s="1"/>
  <c r="K19" i="138"/>
  <c r="D53" i="64" s="1"/>
  <c r="F53" i="64" s="1"/>
  <c r="K19" i="137"/>
  <c r="D52" i="64" s="1"/>
  <c r="F52" i="64" s="1"/>
  <c r="K19" i="136"/>
  <c r="D51" i="64" s="1"/>
  <c r="F51" i="64" s="1"/>
  <c r="O10" i="135"/>
  <c r="O12" i="135" s="1"/>
  <c r="J19" i="135"/>
  <c r="J21" i="135" s="1"/>
  <c r="J19" i="134"/>
  <c r="J21" i="134" s="1"/>
  <c r="O12" i="134"/>
  <c r="K19" i="134"/>
  <c r="D48" i="64" s="1"/>
  <c r="F48" i="64" s="1"/>
  <c r="H50" i="64" s="1"/>
  <c r="K19" i="133"/>
  <c r="D47" i="64" s="1"/>
  <c r="F47" i="64" s="1"/>
  <c r="O12" i="133"/>
  <c r="O12" i="132"/>
  <c r="K19" i="132"/>
  <c r="D46" i="64" s="1"/>
  <c r="F46" i="64" s="1"/>
  <c r="O10" i="131"/>
  <c r="K19" i="130"/>
  <c r="D44" i="64" s="1"/>
  <c r="F44" i="64" s="1"/>
  <c r="H45" i="64" s="1"/>
  <c r="O12" i="130"/>
  <c r="K19" i="129"/>
  <c r="D42" i="64" s="1"/>
  <c r="F42" i="64" s="1"/>
  <c r="O10" i="129"/>
  <c r="O12" i="129" s="1"/>
  <c r="K19" i="128"/>
  <c r="D41" i="64" s="1"/>
  <c r="F41" i="64" s="1"/>
  <c r="O10" i="128"/>
  <c r="K19" i="127"/>
  <c r="D40" i="64" s="1"/>
  <c r="F40" i="64" s="1"/>
  <c r="O12" i="127"/>
  <c r="O10" i="126"/>
  <c r="K19" i="125"/>
  <c r="D37" i="64" s="1"/>
  <c r="F37" i="64" s="1"/>
  <c r="H39" i="64" s="1"/>
  <c r="O10" i="125"/>
  <c r="O12" i="124"/>
  <c r="K19" i="124"/>
  <c r="D36" i="64" s="1"/>
  <c r="F36" i="64" s="1"/>
  <c r="J19" i="124"/>
  <c r="J21" i="124" s="1"/>
  <c r="J19" i="123"/>
  <c r="J21" i="123" s="1"/>
  <c r="K19" i="123"/>
  <c r="D35" i="64" s="1"/>
  <c r="F35" i="64" s="1"/>
  <c r="O10" i="123"/>
  <c r="K19" i="122"/>
  <c r="D34" i="64" s="1"/>
  <c r="F34" i="64" s="1"/>
  <c r="O10" i="122"/>
  <c r="J17" i="121"/>
  <c r="J19" i="121" s="1"/>
  <c r="J21" i="121" s="1"/>
  <c r="O10" i="121"/>
  <c r="J17" i="120"/>
  <c r="J19" i="120" s="1"/>
  <c r="J21" i="120" s="1"/>
  <c r="O12" i="120"/>
  <c r="K19" i="120"/>
  <c r="D31" i="64" s="1"/>
  <c r="F31" i="64" s="1"/>
  <c r="H32" i="64" s="1"/>
  <c r="J19" i="119"/>
  <c r="J21" i="119" s="1"/>
  <c r="K19" i="119"/>
  <c r="D30" i="64" s="1"/>
  <c r="F30" i="64" s="1"/>
  <c r="O12" i="119"/>
  <c r="J19" i="118"/>
  <c r="J21" i="118" s="1"/>
  <c r="K19" i="118"/>
  <c r="D29" i="64" s="1"/>
  <c r="F29" i="64" s="1"/>
  <c r="O10" i="118"/>
  <c r="K19" i="117"/>
  <c r="D28" i="64" s="1"/>
  <c r="F28" i="64" s="1"/>
  <c r="J18" i="117"/>
  <c r="J19" i="117" s="1"/>
  <c r="J21" i="117" s="1"/>
  <c r="O12" i="117"/>
  <c r="J19" i="116"/>
  <c r="J21" i="116" s="1"/>
  <c r="O12" i="116"/>
  <c r="K19" i="116"/>
  <c r="D26" i="64" s="1"/>
  <c r="F26" i="64" s="1"/>
  <c r="K19" i="115"/>
  <c r="D25" i="64" s="1"/>
  <c r="F25" i="64" s="1"/>
  <c r="O12" i="115"/>
  <c r="J19" i="115"/>
  <c r="J21" i="115" s="1"/>
  <c r="O12" i="114"/>
  <c r="K19" i="114"/>
  <c r="D24" i="64" s="1"/>
  <c r="F24" i="64" s="1"/>
  <c r="J19" i="113"/>
  <c r="J21" i="113" s="1"/>
  <c r="K19" i="113"/>
  <c r="D23" i="64" s="1"/>
  <c r="F23" i="64" s="1"/>
  <c r="H23" i="64" s="1"/>
  <c r="H58" i="64" l="1"/>
  <c r="H57" i="64"/>
  <c r="H55" i="64"/>
  <c r="H53" i="64"/>
  <c r="H52" i="64"/>
  <c r="H51" i="64"/>
  <c r="H48" i="64"/>
  <c r="H47" i="64"/>
  <c r="H46" i="64"/>
  <c r="O12" i="131"/>
  <c r="H44" i="64"/>
  <c r="H42" i="64"/>
  <c r="O12" i="128"/>
  <c r="H41" i="64"/>
  <c r="H40" i="64"/>
  <c r="O12" i="126"/>
  <c r="H37" i="64"/>
  <c r="O12" i="125"/>
  <c r="H36" i="64"/>
  <c r="O12" i="123"/>
  <c r="Q10" i="123"/>
  <c r="H35" i="64"/>
  <c r="H34" i="64"/>
  <c r="O12" i="122"/>
  <c r="O12" i="121"/>
  <c r="H31" i="64"/>
  <c r="H30" i="64"/>
  <c r="H29" i="64"/>
  <c r="O12" i="118"/>
  <c r="H28" i="64"/>
  <c r="H26" i="64"/>
  <c r="H25" i="64"/>
  <c r="H24" i="64"/>
  <c r="H299" i="157" a="1"/>
  <c r="H255" i="157" a="1"/>
  <c r="J338" i="157" a="1"/>
  <c r="I449" i="157" a="1"/>
  <c r="J90" i="157" a="1"/>
  <c r="I132" i="157" a="1"/>
  <c r="E337" i="157" a="1"/>
  <c r="J258" i="157" a="1"/>
  <c r="I64" i="157" a="1"/>
  <c r="E93" i="157" a="1"/>
  <c r="J342" i="157" a="1"/>
  <c r="C302" i="157" a="1"/>
  <c r="J132" i="157" a="1"/>
  <c r="G243" i="157" a="1"/>
  <c r="E114" i="157" a="1"/>
  <c r="D321" i="157" a="1"/>
  <c r="P10" i="105" a="1"/>
  <c r="H58" i="157" a="1"/>
  <c r="F30" i="157" a="1"/>
  <c r="H370" i="157" a="1"/>
  <c r="I32" i="157" a="1"/>
  <c r="G424" i="157" a="1"/>
  <c r="I256" i="157" a="1"/>
  <c r="E241" i="157" a="1"/>
  <c r="E448" i="157" a="1"/>
  <c r="C327" i="157" a="1"/>
  <c r="D294" i="157" a="1"/>
  <c r="D159" i="157" a="1"/>
  <c r="J147" i="157" a="1"/>
  <c r="G233" i="157" a="1"/>
  <c r="D77" i="157" a="1"/>
  <c r="C151" i="157" a="1"/>
  <c r="G419" i="157" a="1"/>
  <c r="D150" i="157" a="1"/>
  <c r="H139" i="157" a="1"/>
  <c r="D134" i="157" a="1"/>
  <c r="I428" i="157" a="1"/>
  <c r="D16" i="157" a="1"/>
  <c r="J353" i="157" a="1"/>
  <c r="I329" i="157" a="1"/>
  <c r="E176" i="157" a="1"/>
  <c r="G446" i="157" a="1"/>
  <c r="G108" i="157" a="1"/>
  <c r="G128" i="157" a="1"/>
  <c r="F123" i="157" a="1"/>
  <c r="H41" i="157" a="1"/>
  <c r="J279" i="157" a="1"/>
  <c r="I371" i="157" a="1"/>
  <c r="F323" i="157" a="1"/>
  <c r="D52" i="157" a="1"/>
  <c r="F314" i="157" a="1"/>
  <c r="C277" i="157" a="1"/>
  <c r="I237" i="157" a="1"/>
  <c r="H205" i="157" a="1"/>
  <c r="D460" i="157" a="1"/>
  <c r="P10" i="154" a="1"/>
  <c r="F182" i="157" a="1"/>
  <c r="J213" i="157" a="1"/>
  <c r="E229" i="157" a="1"/>
  <c r="G83" i="157" a="1"/>
  <c r="C420" i="157" a="1"/>
  <c r="C454" i="157" a="1"/>
  <c r="C428" i="157" a="1"/>
  <c r="F231" i="157" a="1"/>
  <c r="E103" i="157" a="1"/>
  <c r="C188" i="157" a="1"/>
  <c r="H317" i="157" a="1"/>
  <c r="J59" i="157" a="1"/>
  <c r="G281" i="157" a="1"/>
  <c r="F127" i="157" a="1"/>
  <c r="J313" i="157" a="1"/>
  <c r="J260" i="157" a="1"/>
  <c r="E281" i="157" a="1"/>
  <c r="I434" i="157" a="1"/>
  <c r="J22" i="157" a="1"/>
  <c r="J8" i="157" a="1"/>
  <c r="P11" i="151" a="1"/>
  <c r="F26" i="157" a="1"/>
  <c r="D115" i="157" a="1"/>
  <c r="E305" i="157" a="1"/>
  <c r="J224" i="157" a="1"/>
  <c r="E383" i="157" a="1"/>
  <c r="E116" i="157" a="1"/>
  <c r="D149" i="157" a="1"/>
  <c r="E320" i="157" a="1"/>
  <c r="H420" i="157" a="1"/>
  <c r="F240" i="157" a="1"/>
  <c r="E23" i="157" a="1"/>
  <c r="D305" i="157" a="1"/>
  <c r="I212" i="157" a="1"/>
  <c r="C334" i="157" a="1"/>
  <c r="D210" i="157" a="1"/>
  <c r="C211" i="157" a="1"/>
  <c r="H78" i="157" a="1"/>
  <c r="F369" i="157" a="1"/>
  <c r="I313" i="157" a="1"/>
  <c r="F328" i="157" a="1"/>
  <c r="G347" i="157" a="1"/>
  <c r="E206" i="157" a="1"/>
  <c r="I117" i="157" a="1"/>
  <c r="F460" i="157" a="1"/>
  <c r="J140" i="157" a="1"/>
  <c r="G402" i="157" a="1"/>
  <c r="J10" i="156" a="1"/>
  <c r="C299" i="157" a="1"/>
  <c r="F327" i="157" a="1"/>
  <c r="F448" i="157" a="1"/>
  <c r="I293" i="157" a="1"/>
  <c r="H203" i="157" a="1"/>
  <c r="D258" i="157" a="1"/>
  <c r="E300" i="157" a="1"/>
  <c r="E291" i="157" a="1"/>
  <c r="E111" i="157" a="1"/>
  <c r="D318" i="157" a="1"/>
  <c r="I73" i="157" a="1"/>
  <c r="F95" i="157" a="1"/>
  <c r="F206" i="157" a="1"/>
  <c r="F241" i="157" a="1"/>
  <c r="F397" i="157" a="1"/>
  <c r="I95" i="157" a="1"/>
  <c r="G360" i="157" a="1"/>
  <c r="H238" i="157" a="1"/>
  <c r="J20" i="157" a="1"/>
  <c r="D28" i="157" a="1"/>
  <c r="D447" i="157" a="1"/>
  <c r="E334" i="157" a="1"/>
  <c r="G343" i="157" a="1"/>
  <c r="E149" i="157" a="1"/>
  <c r="P11" i="153" a="1"/>
  <c r="I11" i="157" a="1"/>
  <c r="D310" i="157" a="1"/>
  <c r="I104" i="157" a="1"/>
  <c r="F433" i="157" a="1"/>
  <c r="D385" i="157" a="1"/>
  <c r="G55" i="157" a="1"/>
  <c r="H289" i="157" a="1"/>
  <c r="H235" i="157" a="1"/>
  <c r="D450" i="157" a="1"/>
  <c r="D170" i="157" a="1"/>
  <c r="J122" i="157" a="1"/>
  <c r="F164" i="157" a="1"/>
  <c r="E330" i="157" a="1"/>
  <c r="G321" i="157" a="1"/>
  <c r="I304" i="157" a="1"/>
  <c r="J386" i="157" a="1"/>
  <c r="E427" i="157" a="1"/>
  <c r="J25" i="157" a="1"/>
  <c r="H152" i="157" a="1"/>
  <c r="F353" i="157" a="1"/>
  <c r="J322" i="157" a="1"/>
  <c r="F171" i="157" a="1"/>
  <c r="F207" i="157" a="1"/>
  <c r="E346" i="157" a="1"/>
  <c r="I129" i="157" a="1"/>
  <c r="H80" i="157" a="1"/>
  <c r="C56" i="157" a="1"/>
  <c r="C199" i="157" a="1"/>
  <c r="C44" i="157" a="1"/>
  <c r="G41" i="157" a="1"/>
  <c r="C264" i="157" a="1"/>
  <c r="I429" i="157" a="1"/>
  <c r="G363" i="157" a="1"/>
  <c r="D274" i="157" a="1"/>
  <c r="I280" i="157" a="1"/>
  <c r="H426" i="157" a="1"/>
  <c r="F9" i="157" a="1"/>
  <c r="G313" i="157" a="1"/>
  <c r="D215" i="157" a="1"/>
  <c r="J375" i="157" a="1"/>
  <c r="J337" i="157" a="1"/>
  <c r="H55" i="157" a="1"/>
  <c r="F449" i="157" a="1"/>
  <c r="E49" i="157" a="1"/>
  <c r="C89" i="157" a="1"/>
  <c r="G331" i="157" a="1"/>
  <c r="J364" i="157" a="1"/>
  <c r="G161" i="157" a="1"/>
  <c r="D145" i="157" a="1"/>
  <c r="J14" i="157" a="1"/>
  <c r="H40" i="157" a="1"/>
  <c r="E118" i="157" a="1"/>
  <c r="D181" i="157" a="1"/>
  <c r="D320" i="157" a="1"/>
  <c r="G297" i="157" a="1"/>
  <c r="J181" i="157" a="1"/>
  <c r="F254" i="157" a="1"/>
  <c r="G256" i="157" a="1"/>
  <c r="D427" i="157" a="1"/>
  <c r="H44" i="157" a="1"/>
  <c r="F178" i="157" a="1"/>
  <c r="E200" i="157" a="1"/>
  <c r="E302" i="157" a="1"/>
  <c r="H249" i="157" a="1"/>
  <c r="C22" i="157" a="1"/>
  <c r="E458" i="157" a="1"/>
  <c r="E442" i="157" a="1"/>
  <c r="H308" i="157" a="1"/>
  <c r="I387" i="157" a="1"/>
  <c r="G49" i="157" a="1"/>
  <c r="C376" i="157" a="1"/>
  <c r="G450" i="157" a="1"/>
  <c r="C26" i="157" a="1"/>
  <c r="G411" i="157" a="1"/>
  <c r="I224" i="157" a="1"/>
  <c r="F32" i="157" a="1"/>
  <c r="E235" i="157" a="1"/>
  <c r="C419" i="157" a="1"/>
  <c r="F414" i="157" a="1"/>
  <c r="D357" i="157" a="1"/>
  <c r="C183" i="157" a="1"/>
  <c r="D163" i="157" a="1"/>
  <c r="E237" i="157" a="1"/>
  <c r="H414" i="157" a="1"/>
  <c r="H259" i="157" a="1"/>
  <c r="P10" i="144" a="1"/>
  <c r="C305" i="157" a="1"/>
  <c r="J390" i="157" a="1"/>
  <c r="I426" i="157" a="1"/>
  <c r="I21" i="157" a="1"/>
  <c r="E304" i="157" a="1"/>
  <c r="I37" i="157" a="1"/>
  <c r="E308" i="157" a="1"/>
  <c r="F91" i="157" a="1"/>
  <c r="E202" i="157" a="1"/>
  <c r="I268" i="157" a="1"/>
  <c r="F342" i="157" a="1"/>
  <c r="C290" i="157" a="1"/>
  <c r="I345" i="157" a="1"/>
  <c r="I75" i="157" a="1"/>
  <c r="C388" i="157" a="1"/>
  <c r="D162" i="157" a="1"/>
  <c r="F349" i="157" a="1"/>
  <c r="G23" i="157" a="1"/>
  <c r="F221" i="157" a="1"/>
  <c r="J305" i="157" a="1"/>
  <c r="G170" i="157" a="1"/>
  <c r="E406" i="157" a="1"/>
  <c r="G390" i="157" a="1"/>
  <c r="E140" i="157" a="1"/>
  <c r="E256" i="157" a="1"/>
  <c r="I175" i="157" a="1"/>
  <c r="F228" i="157" a="1"/>
  <c r="F28" i="157" a="1"/>
  <c r="F133" i="157" a="1"/>
  <c r="C25" i="157" a="1"/>
  <c r="E254" i="157" a="1"/>
  <c r="E143" i="157" a="1"/>
  <c r="J19" i="157" a="1"/>
  <c r="D123" i="157" a="1"/>
  <c r="D216" i="157" a="1"/>
  <c r="G312" i="157" a="1"/>
  <c r="H390" i="157" a="1"/>
  <c r="G290" i="157" a="1"/>
  <c r="G280" i="157" a="1"/>
  <c r="D306" i="157" a="1"/>
  <c r="I448" i="157" a="1"/>
  <c r="F368" i="157" a="1"/>
  <c r="I259" i="157" a="1"/>
  <c r="F242" i="157" a="1"/>
  <c r="C156" i="157" a="1"/>
  <c r="C28" i="157" a="1"/>
  <c r="G153" i="157" a="1"/>
  <c r="C391" i="157" a="1"/>
  <c r="H185" i="157" a="1"/>
  <c r="F249" i="157" a="1"/>
  <c r="D255" i="157" a="1"/>
  <c r="I60" i="157" a="1"/>
  <c r="E418" i="157" a="1"/>
  <c r="P11" i="138" a="1"/>
  <c r="D98" i="157" a="1"/>
  <c r="P10" i="110" a="1"/>
  <c r="I327" i="157" a="1"/>
  <c r="F384" i="157" a="1"/>
  <c r="J163" i="157" a="1"/>
  <c r="D167" i="157" a="1"/>
  <c r="G13" i="157" a="1"/>
  <c r="F41" i="157" a="1"/>
  <c r="H57" i="157" a="1"/>
  <c r="J135" i="157" a="1"/>
  <c r="J124" i="157" a="1"/>
  <c r="F320" i="157" a="1"/>
  <c r="G337" i="157" a="1"/>
  <c r="F255" i="157" a="1"/>
  <c r="P11" i="118" a="1"/>
  <c r="C362" i="157" a="1"/>
  <c r="J401" i="157" a="1"/>
  <c r="I425" i="157" a="1"/>
  <c r="G157" i="157" a="1"/>
  <c r="J45" i="157" a="1"/>
  <c r="J136" i="157" a="1"/>
  <c r="G12" i="157" a="1"/>
  <c r="C135" i="157" a="1"/>
  <c r="I317" i="157" a="1"/>
  <c r="I380" i="157" a="1"/>
  <c r="G25" i="157" a="1"/>
  <c r="F399" i="157" a="1"/>
  <c r="P11" i="128" a="1"/>
  <c r="E319" i="157" a="1"/>
  <c r="G197" i="157" a="1"/>
  <c r="D242" i="157" a="1"/>
  <c r="I199" i="157" a="1"/>
  <c r="F159" i="157" a="1"/>
  <c r="E322" i="157" a="1"/>
  <c r="I424" i="157" a="1"/>
  <c r="C278" i="157" a="1"/>
  <c r="G342" i="157" a="1"/>
  <c r="G31" i="157" a="1"/>
  <c r="D175" i="157" a="1"/>
  <c r="F379" i="157" a="1"/>
  <c r="J171" i="157" a="1"/>
  <c r="I413" i="157" a="1"/>
  <c r="H73" i="157" a="1"/>
  <c r="G385" i="157" a="1"/>
  <c r="H303" i="157" a="1"/>
  <c r="C390" i="157" a="1"/>
  <c r="F454" i="157" a="1"/>
  <c r="D221" i="157" a="1"/>
  <c r="E276" i="157" a="1"/>
  <c r="C17" i="156" a="1"/>
  <c r="D272" i="157" a="1"/>
  <c r="C404" i="157" a="1"/>
  <c r="I257" i="157" a="1"/>
  <c r="E193" i="157" a="1"/>
  <c r="P10" i="133" a="1"/>
  <c r="E99" i="157" a="1"/>
  <c r="C426" i="157" a="1"/>
  <c r="H17" i="157" a="1"/>
  <c r="H283" i="157" a="1"/>
  <c r="D63" i="157" a="1"/>
  <c r="I43" i="157" a="1"/>
  <c r="J434" i="157" a="1"/>
  <c r="D78" i="157" a="1"/>
  <c r="I90" i="157" a="1"/>
  <c r="E437" i="157" a="1"/>
  <c r="C410" i="157" a="1"/>
  <c r="D311" i="157" a="1"/>
  <c r="H263" i="157" a="1"/>
  <c r="H330" i="157" a="1"/>
  <c r="J61" i="157" a="1"/>
  <c r="G173" i="157" a="1"/>
  <c r="C175" i="157" a="1"/>
  <c r="C272" i="157" a="1"/>
  <c r="H310" i="157" a="1"/>
  <c r="G239" i="157" a="1"/>
  <c r="F217" i="157" a="1"/>
  <c r="F339" i="157" a="1"/>
  <c r="C261" i="157" a="1"/>
  <c r="G230" i="157" a="1"/>
  <c r="C76" i="157" a="1"/>
  <c r="G140" i="157" a="1"/>
  <c r="D23" i="156" a="1"/>
  <c r="H363" i="157" a="1"/>
  <c r="G251" i="157" a="1"/>
  <c r="G24" i="157" a="1"/>
  <c r="J324" i="157" a="1"/>
  <c r="J228" i="157" a="1"/>
  <c r="I152" i="157" a="1"/>
  <c r="J103" i="157" a="1"/>
  <c r="J412" i="157" a="1"/>
  <c r="G429" i="157" a="1"/>
  <c r="H18" i="157" a="1"/>
  <c r="E280" i="157" a="1"/>
  <c r="I264" i="157" a="1"/>
  <c r="I311" i="157" a="1"/>
  <c r="F46" i="157" a="1"/>
  <c r="E152" i="157" a="1"/>
  <c r="F212" i="157" a="1"/>
  <c r="H306" i="157" a="1"/>
  <c r="C396" i="157" a="1"/>
  <c r="J32" i="157" a="1"/>
  <c r="P11" i="150" a="1"/>
  <c r="C312" i="157" a="1"/>
  <c r="D409" i="157" a="1"/>
  <c r="I185" i="157" a="1"/>
  <c r="I395" i="157" a="1"/>
  <c r="C195" i="157" a="1"/>
  <c r="F445" i="157" a="1"/>
  <c r="H142" i="157" a="1"/>
  <c r="D302" i="157" a="1"/>
  <c r="J379" i="157" a="1"/>
  <c r="D199" i="157" a="1"/>
  <c r="I324" i="157" a="1"/>
  <c r="I87" i="157" a="1"/>
  <c r="J445" i="157" a="1"/>
  <c r="C407" i="157" a="1"/>
  <c r="C351" i="157" a="1"/>
  <c r="J395" i="157" a="1"/>
  <c r="D40" i="157" a="1"/>
  <c r="D374" i="157" a="1"/>
  <c r="J328" i="157" a="1"/>
  <c r="H339" i="157" a="1"/>
  <c r="F86" i="157" a="1"/>
  <c r="F372" i="157" a="1"/>
  <c r="F425" i="157" a="1"/>
  <c r="F66" i="157" a="1"/>
  <c r="G18" i="157" a="1"/>
  <c r="E30" i="157" a="1"/>
  <c r="D398" i="157" a="1"/>
  <c r="J284" i="157" a="1"/>
  <c r="I291" i="157" a="1"/>
  <c r="F354" i="157" a="1"/>
  <c r="G447" i="157" a="1"/>
  <c r="C63" i="157" a="1"/>
  <c r="E409" i="157" a="1"/>
  <c r="J191" i="157" a="1"/>
  <c r="E273" i="157" a="1"/>
  <c r="J399" i="157" a="1"/>
  <c r="G422" i="157" a="1"/>
  <c r="C445" i="157" a="1"/>
  <c r="E374" i="157" a="1"/>
  <c r="C266" i="157" a="1"/>
  <c r="D433" i="157" a="1"/>
  <c r="D441" i="157" a="1"/>
  <c r="C74" i="157" a="1"/>
  <c r="H209" i="157" a="1"/>
  <c r="I97" i="157" a="1"/>
  <c r="G207" i="157" a="1"/>
  <c r="G58" i="157" a="1"/>
  <c r="D430" i="157" a="1"/>
  <c r="I61" i="157" a="1"/>
  <c r="D131" i="157" a="1"/>
  <c r="D19" i="157" a="1"/>
  <c r="E288" i="157" a="1"/>
  <c r="E460" i="157" a="1"/>
  <c r="D401" i="157" a="1"/>
  <c r="H247" i="157" a="1"/>
  <c r="C55" i="157" a="1"/>
  <c r="E347" i="157" a="1"/>
  <c r="F345" i="157" a="1"/>
  <c r="H435" i="157" a="1"/>
  <c r="D23" i="157" a="1"/>
  <c r="E239" i="157" a="1"/>
  <c r="E285" i="157" a="1"/>
  <c r="C215" i="157" a="1"/>
  <c r="P10" i="140" a="1"/>
  <c r="I319" i="157" a="1"/>
  <c r="J293" i="157" a="1"/>
  <c r="F85" i="157" a="1"/>
  <c r="H276" i="157" a="1"/>
  <c r="G338" i="157" a="1"/>
  <c r="I103" i="157" a="1"/>
  <c r="C176" i="157" a="1"/>
  <c r="J435" i="157" a="1"/>
  <c r="H28" i="157" a="1"/>
  <c r="J148" i="157" a="1"/>
  <c r="I70" i="157" a="1"/>
  <c r="I215" i="157" a="1"/>
  <c r="I292" i="157" a="1"/>
  <c r="F370" i="157" a="1"/>
  <c r="H115" i="157" a="1"/>
  <c r="P11" i="146" a="1"/>
  <c r="P10" i="121" a="1"/>
  <c r="P11" i="117" a="1"/>
  <c r="D316" i="157" a="1"/>
  <c r="G127" i="157" a="1"/>
  <c r="J433" i="157" a="1"/>
  <c r="G369" i="157" a="1"/>
  <c r="E188" i="157" a="1"/>
  <c r="F158" i="157" a="1"/>
  <c r="G95" i="157" a="1"/>
  <c r="G307" i="157" a="1"/>
  <c r="I314" i="157" a="1"/>
  <c r="J461" i="157" a="1"/>
  <c r="J206" i="157" a="1"/>
  <c r="I452" i="157" a="1"/>
  <c r="H173" i="157" a="1"/>
  <c r="D184" i="157" a="1"/>
  <c r="H410" i="157" a="1"/>
  <c r="D315" i="157" a="1"/>
  <c r="I194" i="157" a="1"/>
  <c r="E325" i="157" a="1"/>
  <c r="J251" i="157" a="1"/>
  <c r="E172" i="157" a="1"/>
  <c r="G254" i="157" a="1"/>
  <c r="J384" i="157" a="1"/>
  <c r="C99" i="157" a="1"/>
  <c r="G315" i="157" a="1"/>
  <c r="H166" i="157" a="1"/>
  <c r="I323" i="157" a="1"/>
  <c r="D262" i="157" a="1"/>
  <c r="H422" i="157" a="1"/>
  <c r="G47" i="157" a="1"/>
  <c r="J149" i="157" a="1"/>
  <c r="H384" i="157" a="1"/>
  <c r="F310" i="157" a="1"/>
  <c r="P11" i="116" a="1"/>
  <c r="G440" i="157" a="1"/>
  <c r="E59" i="157" a="1"/>
  <c r="J210" i="157" a="1"/>
  <c r="G69" i="157" a="1"/>
  <c r="J144" i="157" a="1"/>
  <c r="J9" i="157" a="1"/>
  <c r="I235" i="157" a="1"/>
  <c r="P10" i="107" a="1"/>
  <c r="H393" i="157" a="1"/>
  <c r="C203" i="157" a="1"/>
  <c r="C274" i="157" a="1"/>
  <c r="D13" i="157" a="1"/>
  <c r="H83" i="157" a="1"/>
  <c r="D313" i="157" a="1"/>
  <c r="E264" i="157" a="1"/>
  <c r="H187" i="157" a="1"/>
  <c r="G21" i="157" a="1"/>
  <c r="E19" i="157" a="1"/>
  <c r="I269" i="157" a="1"/>
  <c r="F198" i="157" a="1"/>
  <c r="F338" i="157" a="1"/>
  <c r="C65" i="157" a="1"/>
  <c r="D412" i="157" a="1"/>
  <c r="J273" i="157" a="1"/>
  <c r="G283" i="157" a="1"/>
  <c r="G430" i="157" a="1"/>
  <c r="G100" i="157" a="1"/>
  <c r="C415" i="157" a="1"/>
  <c r="I335" i="157" a="1"/>
  <c r="F194" i="157" a="1"/>
  <c r="J120" i="157" a="1"/>
  <c r="F172" i="157" a="1"/>
  <c r="E298" i="157" a="1"/>
  <c r="I274" i="157" a="1"/>
  <c r="J288" i="157" a="1"/>
  <c r="F258" i="157" a="1"/>
  <c r="E377" i="157" a="1"/>
  <c r="F147" i="157" a="1"/>
  <c r="P11" i="105" a="1"/>
  <c r="E104" i="157" a="1"/>
  <c r="F226" i="157" a="1"/>
  <c r="I333" i="157" a="1"/>
  <c r="C39" i="157" a="1"/>
  <c r="G288" i="157" a="1"/>
  <c r="I245" i="157" a="1"/>
  <c r="I260" i="157" a="1"/>
  <c r="H87" i="157" a="1"/>
  <c r="D89" i="157" a="1"/>
  <c r="I408" i="157" a="1"/>
  <c r="D44" i="157" a="1"/>
  <c r="D73" i="157" a="1"/>
  <c r="H326" i="157" a="1"/>
  <c r="F302" i="157" a="1"/>
  <c r="F122" i="157" a="1"/>
  <c r="E85" i="157" a="1"/>
  <c r="C142" i="157" a="1"/>
  <c r="C308" i="157" a="1"/>
  <c r="H146" i="157" a="1"/>
  <c r="E37" i="157" a="1"/>
  <c r="P11" i="142" a="1"/>
  <c r="J151" i="157" a="1"/>
  <c r="G257" i="157" a="1"/>
  <c r="I66" i="157" a="1"/>
  <c r="E359" i="157" a="1"/>
  <c r="D349" i="157" a="1"/>
  <c r="J36" i="157" a="1"/>
  <c r="E25" i="157" a="1"/>
  <c r="I367" i="157" a="1"/>
  <c r="F239" i="157" a="1"/>
  <c r="D298" i="157" a="1"/>
  <c r="F104" i="157" a="1"/>
  <c r="F142" i="157" a="1"/>
  <c r="D217" i="157" a="1"/>
  <c r="J400" i="157" a="1"/>
  <c r="C337" i="157" a="1"/>
  <c r="J219" i="157" a="1"/>
  <c r="I6" i="157" a="1"/>
  <c r="C208" i="157" a="1"/>
  <c r="I143" i="157" a="1"/>
  <c r="F408" i="157" a="1"/>
  <c r="G223" i="157" a="1"/>
  <c r="F54" i="157" a="1"/>
  <c r="C160" i="157" a="1"/>
  <c r="F180" i="157" a="1"/>
  <c r="H151" i="157" a="1"/>
  <c r="C434" i="157" a="1"/>
  <c r="F68" i="157" a="1"/>
  <c r="E156" i="157" a="1"/>
  <c r="C223" i="157" a="1"/>
  <c r="H333" i="157" a="1"/>
  <c r="J30" i="157" a="1"/>
  <c r="H45" i="157" a="1"/>
  <c r="F243" i="157" a="1"/>
  <c r="I49" i="157" a="1"/>
  <c r="F135" i="157" a="1"/>
  <c r="H26" i="157" a="1"/>
  <c r="J187" i="157" a="1"/>
  <c r="I253" i="157" a="1"/>
  <c r="C84" i="157" a="1"/>
  <c r="H65" i="157" a="1"/>
  <c r="E401" i="157" a="1"/>
  <c r="H438" i="157" a="1"/>
  <c r="D271" i="157" a="1"/>
  <c r="E295" i="157" a="1"/>
  <c r="E145" i="157" a="1"/>
  <c r="G84" i="157" a="1"/>
  <c r="I127" i="157" a="1"/>
  <c r="E179" i="157" a="1"/>
  <c r="I204" i="157" a="1"/>
  <c r="C136" i="157" a="1"/>
  <c r="J419" i="157" a="1"/>
  <c r="F88" i="157" a="1"/>
  <c r="J183" i="157" a="1"/>
  <c r="H6" i="157" a="1"/>
  <c r="C403" i="157" a="1"/>
  <c r="G221" i="157" a="1"/>
  <c r="H453" i="157" a="1"/>
  <c r="G358" i="157" a="1"/>
  <c r="C385" i="157" a="1"/>
  <c r="G384" i="157" a="1"/>
  <c r="E84" i="157" a="1"/>
  <c r="H272" i="157" a="1"/>
  <c r="E50" i="157" a="1"/>
  <c r="D97" i="157" a="1"/>
  <c r="J268" i="157" a="1"/>
  <c r="F392" i="157" a="1"/>
  <c r="H285" i="157" a="1"/>
  <c r="J209" i="157" a="1"/>
  <c r="E13" i="157" a="1"/>
  <c r="D227" i="157" a="1"/>
  <c r="D214" i="157" a="1"/>
  <c r="J218" i="157" a="1"/>
  <c r="I328" i="157" a="1"/>
  <c r="H364" i="157" a="1"/>
  <c r="G6" i="157" a="1"/>
  <c r="E137" i="157" a="1"/>
  <c r="J189" i="157" a="1"/>
  <c r="F215" i="157" a="1"/>
  <c r="G294" i="157" a="1"/>
  <c r="I84" i="157" a="1"/>
  <c r="E279" i="157" a="1"/>
  <c r="G445" i="157" a="1"/>
  <c r="G420" i="157" a="1"/>
  <c r="D235" i="157" a="1"/>
  <c r="C41" i="157" a="1"/>
  <c r="J272" i="157" a="1"/>
  <c r="F195" i="157" a="1"/>
  <c r="G310" i="157" a="1"/>
  <c r="G147" i="157" a="1"/>
  <c r="F409" i="157" a="1"/>
  <c r="F377" i="157" a="1"/>
  <c r="D276" i="157" a="1"/>
  <c r="G212" i="157" a="1"/>
  <c r="G399" i="157" a="1"/>
  <c r="H293" i="157" a="1"/>
  <c r="G311" i="157" a="1"/>
  <c r="H233" i="157" a="1"/>
  <c r="P11" i="148" a="1"/>
  <c r="E38" i="157" a="1"/>
  <c r="C326" i="157" a="1"/>
  <c r="I114" i="157" a="1"/>
  <c r="G75" i="157" a="1"/>
  <c r="F27" i="157" a="1"/>
  <c r="C372" i="157" a="1"/>
  <c r="F185" i="157" a="1"/>
  <c r="C240" i="157" a="1"/>
  <c r="H391" i="157" a="1"/>
  <c r="G240" i="157" a="1"/>
  <c r="C317" i="157" a="1"/>
  <c r="I358" i="157" a="1"/>
  <c r="E125" i="157" a="1"/>
  <c r="F53" i="157" a="1"/>
  <c r="D166" i="157" a="1"/>
  <c r="E367" i="157" a="1"/>
  <c r="J156" i="157" a="1"/>
  <c r="H132" i="157" a="1"/>
  <c r="D243" i="157" a="1"/>
  <c r="J44" i="157" a="1"/>
  <c r="D244" i="157" a="1"/>
  <c r="C8" i="157" a="1"/>
  <c r="C155" i="157" a="1"/>
  <c r="H305" i="157" a="1"/>
  <c r="J95" i="157" a="1"/>
  <c r="J146" i="157" a="1"/>
  <c r="J204" i="157" a="1"/>
  <c r="J310" i="157" a="1"/>
  <c r="D263" i="157" a="1"/>
  <c r="I10" i="156" a="1"/>
  <c r="E358" i="157" a="1"/>
  <c r="E138" i="157" a="1"/>
  <c r="G293" i="157" a="1"/>
  <c r="D230" i="157" a="1"/>
  <c r="C202" i="157" a="1"/>
  <c r="F131" i="157" a="1"/>
  <c r="I368" i="157" a="1"/>
  <c r="I193" i="157" a="1"/>
  <c r="E110" i="157" a="1"/>
  <c r="I294" i="157" a="1"/>
  <c r="F421" i="157" a="1"/>
  <c r="I211" i="157" a="1"/>
  <c r="H117" i="157" a="1"/>
  <c r="H33" i="157" a="1"/>
  <c r="J259" i="157" a="1"/>
  <c r="J267" i="157" a="1"/>
  <c r="F366" i="157" a="1"/>
  <c r="G224" i="157" a="1"/>
  <c r="D360" i="157" a="1"/>
  <c r="D139" i="157" a="1"/>
  <c r="I136" i="157" a="1"/>
  <c r="I357" i="157" a="1"/>
  <c r="D312" i="157" a="1"/>
  <c r="F48" i="157" a="1"/>
  <c r="G209" i="157" a="1"/>
  <c r="I140" i="157" a="1"/>
  <c r="J66" i="157" a="1"/>
  <c r="D254" i="157" a="1"/>
  <c r="F15" i="157" a="1"/>
  <c r="D403" i="157" a="1"/>
  <c r="H100" i="157" a="1"/>
  <c r="H54" i="157" a="1"/>
  <c r="G61" i="157" a="1"/>
  <c r="G340" i="157" a="1"/>
  <c r="J406" i="157" a="1"/>
  <c r="H114" i="157" a="1"/>
  <c r="C306" i="157" a="1"/>
  <c r="J377" i="157" a="1"/>
  <c r="E204" i="157" a="1"/>
  <c r="G115" i="157" a="1"/>
  <c r="G426" i="157" a="1"/>
  <c r="G412" i="157" a="1"/>
  <c r="J438" i="157" a="1"/>
  <c r="I290" i="157" a="1"/>
  <c r="E299" i="157" a="1"/>
  <c r="E454" i="157" a="1"/>
  <c r="I77" i="157" a="1"/>
  <c r="I225" i="157" a="1"/>
  <c r="H444" i="157" a="1"/>
  <c r="C109" i="157" a="1"/>
  <c r="J240" i="157" a="1"/>
  <c r="G357" i="157" a="1"/>
  <c r="D322" i="157" a="1"/>
  <c r="J285" i="157" a="1"/>
  <c r="F344" i="157" a="1"/>
  <c r="D157" i="157" a="1"/>
  <c r="F199" i="157" a="1"/>
  <c r="I165" i="157" a="1"/>
  <c r="J295" i="157" a="1"/>
  <c r="D299" i="157" a="1"/>
  <c r="H164" i="157" a="1"/>
  <c r="H92" i="157" a="1"/>
  <c r="E67" i="157" a="1"/>
  <c r="H153" i="157" a="1"/>
  <c r="C321" i="157" a="1"/>
  <c r="F350" i="157" a="1"/>
  <c r="G200" i="157" a="1"/>
  <c r="H279" i="157" a="1"/>
  <c r="J79" i="157" a="1"/>
  <c r="G185" i="157" a="1"/>
  <c r="C280" i="157" a="1"/>
  <c r="P10" i="148" a="1"/>
  <c r="F245" i="157" a="1"/>
  <c r="H357" i="157" a="1"/>
  <c r="C196" i="157" a="1"/>
  <c r="I210" i="157" a="1"/>
  <c r="I216" i="157" a="1"/>
  <c r="D66" i="157" a="1"/>
  <c r="G314" i="157" a="1"/>
  <c r="H125" i="157" a="1"/>
  <c r="G289" i="157" a="1"/>
  <c r="I436" i="157" a="1"/>
  <c r="J28" i="157" a="1"/>
  <c r="E461" i="157" a="1"/>
  <c r="D449" i="157" a="1"/>
  <c r="C190" i="157" a="1"/>
  <c r="E158" i="157" a="1"/>
  <c r="J196" i="157" a="1"/>
  <c r="D237" i="157" a="1"/>
  <c r="J416" i="157" a="1"/>
  <c r="E230" i="157" a="1"/>
  <c r="I197" i="157" a="1"/>
  <c r="J13" i="157" a="1"/>
  <c r="G341" i="157" a="1"/>
  <c r="D425" i="157" a="1"/>
  <c r="E361" i="157" a="1"/>
  <c r="H262" i="157" a="1"/>
  <c r="D406" i="157" a="1"/>
  <c r="F337" i="157" a="1"/>
  <c r="C237" i="157" a="1"/>
  <c r="C459" i="157" a="1"/>
  <c r="G242" i="157" a="1"/>
  <c r="D290" i="157" a="1"/>
  <c r="P10" i="149" a="1"/>
  <c r="C50" i="157" a="1"/>
  <c r="E171" i="157" a="1"/>
  <c r="C440" i="157" a="1"/>
  <c r="F263" i="157" a="1"/>
  <c r="J243" i="157" a="1"/>
  <c r="P11" i="144" a="1"/>
  <c r="J39" i="157" a="1"/>
  <c r="C51" i="157" a="1"/>
  <c r="G137" i="157" a="1"/>
  <c r="H248" i="157" a="1"/>
  <c r="F235" i="157" a="1"/>
  <c r="J64" i="157" a="1"/>
  <c r="C250" i="157" a="1"/>
  <c r="F97" i="157" a="1"/>
  <c r="C368" i="157" a="1"/>
  <c r="I336" i="157" a="1"/>
  <c r="G457" i="157" a="1"/>
  <c r="G260" i="157" a="1"/>
  <c r="F256" i="157" a="1"/>
  <c r="H48" i="157" a="1"/>
  <c r="H42" i="157" a="1"/>
  <c r="F442" i="157" a="1"/>
  <c r="F289" i="157" a="1"/>
  <c r="F324" i="157" a="1"/>
  <c r="D17" i="157" a="1"/>
  <c r="G241" i="157" a="1"/>
  <c r="D161" i="157" a="1"/>
  <c r="I16" i="157" a="1"/>
  <c r="I33" i="157" a="1"/>
  <c r="F277" i="157" a="1"/>
  <c r="E79" i="157" a="1"/>
  <c r="C251" i="157" a="1"/>
  <c r="D29" i="157" a="1"/>
  <c r="C303" i="157" a="1"/>
  <c r="J427" i="157" a="1"/>
  <c r="C123" i="157" a="1"/>
  <c r="D295" i="157" a="1"/>
  <c r="H21" i="157" a="1"/>
  <c r="E6" i="157" a="1"/>
  <c r="P10" i="147" a="1"/>
  <c r="C284" i="157" a="1"/>
  <c r="H291" i="157" a="1"/>
  <c r="F329" i="157" a="1"/>
  <c r="E194" i="157" a="1"/>
  <c r="E201" i="157" a="1"/>
  <c r="C37" i="157" a="1"/>
  <c r="F114" i="157" a="1"/>
  <c r="J351" i="157" a="1"/>
  <c r="J266" i="157" a="1"/>
  <c r="I309" i="157" a="1"/>
  <c r="D128" i="157" a="1"/>
  <c r="C423" i="157" a="1"/>
  <c r="F272" i="157" a="1"/>
  <c r="C402" i="157" a="1"/>
  <c r="C57" i="157" a="1"/>
  <c r="G236" i="157" a="1"/>
  <c r="I356" i="157" a="1"/>
  <c r="G365" i="157" a="1"/>
  <c r="I23" i="157" a="1"/>
  <c r="D332" i="157" a="1"/>
  <c r="E408" i="157" a="1"/>
  <c r="G130" i="157" a="1"/>
  <c r="C83" i="157" a="1"/>
  <c r="J318" i="157" a="1"/>
  <c r="D142" i="157" a="1"/>
  <c r="F423" i="157" a="1"/>
  <c r="E121" i="157" a="1"/>
  <c r="D370" i="157" a="1"/>
  <c r="H434" i="157" a="1"/>
  <c r="E459" i="157" a="1"/>
  <c r="F264" i="157" a="1"/>
  <c r="F151" i="157" a="1"/>
  <c r="I230" i="157" a="1"/>
  <c r="I67" i="157" a="1"/>
  <c r="E224" i="157" a="1"/>
  <c r="G48" i="157" a="1"/>
  <c r="E287" i="157" a="1"/>
  <c r="G389" i="157" a="1"/>
  <c r="I442" i="157" a="1"/>
  <c r="E380" i="157" a="1"/>
  <c r="C137" i="157" a="1"/>
  <c r="I124" i="157" a="1"/>
  <c r="D85" i="157" a="1"/>
  <c r="F355" i="157" a="1"/>
  <c r="I391" i="157" a="1"/>
  <c r="C297" i="157" a="1"/>
  <c r="F191" i="157" a="1"/>
  <c r="I392" i="157" a="1"/>
  <c r="J105" i="157" a="1"/>
  <c r="C273" i="157" a="1"/>
  <c r="C271" i="157" a="1"/>
  <c r="D172" i="157" a="1"/>
  <c r="F309" i="157" a="1"/>
  <c r="G228" i="157" a="1"/>
  <c r="C189" i="157" a="1"/>
  <c r="F44" i="157" a="1"/>
  <c r="C88" i="157" a="1"/>
  <c r="H96" i="157" a="1"/>
  <c r="G442" i="157" a="1"/>
  <c r="F96" i="157" a="1"/>
  <c r="D233" i="157" a="1"/>
  <c r="G114" i="157" a="1"/>
  <c r="J334" i="157" a="1"/>
  <c r="J289" i="157" a="1"/>
  <c r="I50" i="157" a="1"/>
  <c r="F267" i="157" a="1"/>
  <c r="I284" i="157" a="1"/>
  <c r="J303" i="157" a="1"/>
  <c r="F386" i="157" a="1"/>
  <c r="G316" i="157" a="1"/>
  <c r="G76" i="157" a="1"/>
  <c r="C209" i="157" a="1"/>
  <c r="H9" i="157" a="1"/>
  <c r="F418" i="157" a="1"/>
  <c r="C13" i="157" a="1"/>
  <c r="H172" i="157" a="1"/>
  <c r="E7" i="157" a="1"/>
  <c r="I340" i="157" a="1"/>
  <c r="C59" i="157" a="1"/>
  <c r="F412" i="157" a="1"/>
  <c r="E344" i="157" a="1"/>
  <c r="P10" i="129" a="1"/>
  <c r="H225" i="157" a="1"/>
  <c r="J205" i="157" a="1"/>
  <c r="D190" i="157" a="1"/>
  <c r="E165" i="157" a="1"/>
  <c r="P11" i="121" a="1"/>
  <c r="E381" i="157" a="1"/>
  <c r="J27" i="157" a="1"/>
  <c r="E348" i="157" a="1"/>
  <c r="G27" i="157" a="1"/>
  <c r="I137" i="157" a="1"/>
  <c r="F165" i="157" a="1"/>
  <c r="I439" i="157" a="1"/>
  <c r="D90" i="157" a="1"/>
  <c r="I251" i="157" a="1"/>
  <c r="I122" i="157" a="1"/>
  <c r="C260" i="157" a="1"/>
  <c r="D187" i="157" a="1"/>
  <c r="H322" i="157" a="1"/>
  <c r="I56" i="157" a="1"/>
  <c r="F55" i="157" a="1"/>
  <c r="E109" i="157" a="1"/>
  <c r="C355" i="157" a="1"/>
  <c r="H184" i="157" a="1"/>
  <c r="E399" i="157" a="1"/>
  <c r="I272" i="157" a="1"/>
  <c r="G262" i="157" a="1"/>
  <c r="H161" i="157" a="1"/>
  <c r="G77" i="157" a="1"/>
  <c r="C444" i="157" a="1"/>
  <c r="D428" i="157" a="1"/>
  <c r="G38" i="157" a="1"/>
  <c r="I182" i="157" a="1"/>
  <c r="J269" i="157" a="1"/>
  <c r="D350" i="157" a="1"/>
  <c r="J423" i="157" a="1"/>
  <c r="D197" i="157" a="1"/>
  <c r="H432" i="157" a="1"/>
  <c r="G199" i="157" a="1"/>
  <c r="J115" i="157" a="1"/>
  <c r="C425" i="157" a="1"/>
  <c r="P10" i="114" a="1"/>
  <c r="H229" i="157" a="1"/>
  <c r="E39" i="157" a="1"/>
  <c r="C287" i="157" a="1"/>
  <c r="H454" i="157" a="1"/>
  <c r="I169" i="157" a="1"/>
  <c r="F21" i="157" a="1"/>
  <c r="J248" i="157" a="1"/>
  <c r="D341" i="157" a="1"/>
  <c r="P10" i="116" a="1"/>
  <c r="J263" i="157" a="1"/>
  <c r="H346" i="157" a="1"/>
  <c r="H213" i="157" a="1"/>
  <c r="J35" i="157" a="1"/>
  <c r="F382" i="157" a="1"/>
  <c r="C292" i="157" a="1"/>
  <c r="H401" i="157" a="1"/>
  <c r="G408" i="157" a="1"/>
  <c r="F170" i="157" a="1"/>
  <c r="G37" i="157" a="1"/>
  <c r="I196" i="157" a="1"/>
  <c r="E451" i="157" a="1"/>
  <c r="F299" i="157" a="1"/>
  <c r="G425" i="157" a="1"/>
  <c r="E272" i="157" a="1"/>
  <c r="C71" i="157" a="1"/>
  <c r="J142" i="157" a="1"/>
  <c r="C172" i="157" a="1"/>
  <c r="D96" i="157" a="1"/>
  <c r="D418" i="157" a="1"/>
  <c r="E231" i="157" a="1"/>
  <c r="J231" i="157" a="1"/>
  <c r="D22" i="157" a="1"/>
  <c r="G50" i="157" a="1"/>
  <c r="H196" i="157" a="1"/>
  <c r="G162" i="157" a="1"/>
  <c r="P10" i="132" a="1"/>
  <c r="F331" i="157" a="1"/>
  <c r="C408" i="157" a="1"/>
  <c r="J168" i="157" a="1"/>
  <c r="F12" i="157" a="1"/>
  <c r="G155" i="157" a="1"/>
  <c r="I10" i="157" a="1"/>
  <c r="C148" i="157" a="1"/>
  <c r="F39" i="157" a="1"/>
  <c r="P10" i="151" a="1"/>
  <c r="G120" i="157" a="1"/>
  <c r="J55" i="157" a="1"/>
  <c r="D293" i="157" a="1"/>
  <c r="D59" i="157" a="1"/>
  <c r="C85" i="157" a="1"/>
  <c r="D137" i="157" a="1"/>
  <c r="I378" i="157" a="1"/>
  <c r="J425" i="157" a="1"/>
  <c r="C433" i="157" a="1"/>
  <c r="H376" i="157" a="1"/>
  <c r="D325" i="157" a="1"/>
  <c r="E31" i="157" a="1"/>
  <c r="H323" i="157" a="1"/>
  <c r="H369" i="157" a="1"/>
  <c r="F94" i="157" a="1"/>
  <c r="E376" i="157" a="1"/>
  <c r="C441" i="157" a="1"/>
  <c r="G305" i="157" a="1"/>
  <c r="F247" i="157" a="1"/>
  <c r="G51" i="157" a="1"/>
  <c r="E405" i="157" a="1"/>
  <c r="E124" i="157" a="1"/>
  <c r="F42" i="157" a="1"/>
  <c r="G205" i="157" a="1"/>
  <c r="E283" i="157" a="1"/>
  <c r="C248" i="157" a="1"/>
  <c r="E306" i="157" a="1"/>
  <c r="C186" i="157" a="1"/>
  <c r="D107" i="157" a="1"/>
  <c r="E329" i="157" a="1"/>
  <c r="C111" i="157" a="1"/>
  <c r="G320" i="157" a="1"/>
  <c r="J10" i="157" a="1"/>
  <c r="I453" i="157" a="1"/>
  <c r="D282" i="157" a="1"/>
  <c r="I416" i="157" a="1"/>
  <c r="H12" i="157" a="1"/>
  <c r="H253" i="157" a="1"/>
  <c r="C14" i="157" a="1"/>
  <c r="D391" i="157" a="1"/>
  <c r="J21" i="157" a="1"/>
  <c r="C322" i="157" a="1"/>
  <c r="H417" i="157" a="1"/>
  <c r="I45" i="157" a="1"/>
  <c r="C438" i="157" a="1"/>
  <c r="G191" i="157" a="1"/>
  <c r="C69" i="157" a="1"/>
  <c r="J24" i="157" a="1"/>
  <c r="H107" i="157" a="1"/>
  <c r="C325" i="157" a="1"/>
  <c r="I89" i="157" a="1"/>
  <c r="D158" i="157" a="1"/>
  <c r="D14" i="157" a="1"/>
  <c r="G326" i="157" a="1"/>
  <c r="C318" i="157" a="1"/>
  <c r="D352" i="157" a="1"/>
  <c r="C98" i="157" a="1"/>
  <c r="G270" i="157" a="1"/>
  <c r="H170" i="157" a="1"/>
  <c r="H186" i="157" a="1"/>
  <c r="H79" i="157" a="1"/>
  <c r="H189" i="157" a="1"/>
  <c r="C359" i="157" a="1"/>
  <c r="E338" i="157" a="1"/>
  <c r="I346" i="157" a="1"/>
  <c r="G303" i="157" a="1"/>
  <c r="G22" i="157" a="1"/>
  <c r="F347" i="157" a="1"/>
  <c r="E419" i="157" a="1"/>
  <c r="P10" i="145" a="1"/>
  <c r="F458" i="157" a="1"/>
  <c r="F109" i="157" a="1"/>
  <c r="F37" i="157" a="1"/>
  <c r="E426" i="157" a="1"/>
  <c r="E105" i="157" a="1"/>
  <c r="F237" i="157" a="1"/>
  <c r="F381" i="157" a="1"/>
  <c r="C230" i="157" a="1"/>
  <c r="J292" i="157" a="1"/>
  <c r="J11" i="157" a="1"/>
  <c r="J86" i="157" a="1"/>
  <c r="I226" i="157" a="1"/>
  <c r="F125" i="157" a="1"/>
  <c r="J75" i="157" a="1"/>
  <c r="G286" i="157" a="1"/>
  <c r="E197" i="157" a="1"/>
  <c r="D164" i="157" a="1"/>
  <c r="C87" i="157" a="1"/>
  <c r="D143" i="157" a="1"/>
  <c r="E34" i="157" a="1"/>
  <c r="I167" i="157" a="1"/>
  <c r="J365" i="157" a="1"/>
  <c r="C64" i="157" a="1"/>
  <c r="I68" i="157" a="1"/>
  <c r="F103" i="157" a="1"/>
  <c r="D361" i="157" a="1"/>
  <c r="C448" i="157" a="1"/>
  <c r="G73" i="157" a="1"/>
  <c r="C256" i="157" a="1"/>
  <c r="I243" i="157" a="1"/>
  <c r="I125" i="157" a="1"/>
  <c r="H316" i="157" a="1"/>
  <c r="C421" i="157" a="1"/>
  <c r="F82" i="157" a="1"/>
  <c r="C398" i="157" a="1"/>
  <c r="F389" i="157" a="1"/>
  <c r="J88" i="157" a="1"/>
  <c r="F406" i="157" a="1"/>
  <c r="F106" i="157" a="1"/>
  <c r="F380" i="157" a="1"/>
  <c r="H61" i="157" a="1"/>
  <c r="F62" i="157" a="1"/>
  <c r="P11" i="129" a="1"/>
  <c r="H39" i="157" a="1"/>
  <c r="H53" i="157" a="1"/>
  <c r="C127" i="157" a="1"/>
  <c r="C366" i="157" a="1"/>
  <c r="E88" i="157" a="1"/>
  <c r="G245" i="157" a="1"/>
  <c r="F83" i="157" a="1"/>
  <c r="C367" i="157" a="1"/>
  <c r="I297" i="157" a="1"/>
  <c r="E333" i="157" a="1"/>
  <c r="E274" i="157" a="1"/>
  <c r="I203" i="157" a="1"/>
  <c r="G219" i="157" a="1"/>
  <c r="F253" i="157" a="1"/>
  <c r="C166" i="157" a="1"/>
  <c r="I188" i="157" a="1"/>
  <c r="C78" i="157" a="1"/>
  <c r="G215" i="157" a="1"/>
  <c r="G333" i="157" a="1"/>
  <c r="I85" i="157" a="1"/>
  <c r="E356" i="157" a="1"/>
  <c r="C269" i="157" a="1"/>
  <c r="I53" i="157" a="1"/>
  <c r="H102" i="157" a="1"/>
  <c r="G397" i="157" a="1"/>
  <c r="H351" i="157" a="1"/>
  <c r="H268" i="157" a="1"/>
  <c r="D337" i="157" a="1"/>
  <c r="G403" i="157" a="1"/>
  <c r="C315" i="157" a="1"/>
  <c r="F176" i="157" a="1"/>
  <c r="E391" i="157" a="1"/>
  <c r="E22" i="157" a="1"/>
  <c r="F190" i="157" a="1"/>
  <c r="F115" i="157" a="1"/>
  <c r="J456" i="157" a="1"/>
  <c r="J446" i="157" a="1"/>
  <c r="J89" i="157" a="1"/>
  <c r="F457" i="157" a="1"/>
  <c r="F79" i="157" a="1"/>
  <c r="F404" i="157" a="1"/>
  <c r="H219" i="157" a="1"/>
  <c r="D124" i="157" a="1"/>
  <c r="G456" i="157" a="1"/>
  <c r="I139" i="157" a="1"/>
  <c r="J180" i="157" a="1"/>
  <c r="C204" i="157" a="1"/>
  <c r="I187" i="157" a="1"/>
  <c r="I134" i="157" a="1"/>
  <c r="I287" i="157" a="1"/>
  <c r="E413" i="157" a="1"/>
  <c r="E226" i="157" a="1"/>
  <c r="E412" i="157" a="1"/>
  <c r="D342" i="157" a="1"/>
  <c r="G249" i="157" a="1"/>
  <c r="H8" i="157" a="1"/>
  <c r="D48" i="157" a="1"/>
  <c r="F197" i="157" a="1"/>
  <c r="D256" i="157" a="1"/>
  <c r="C153" i="157" a="1"/>
  <c r="C54" i="157" a="1"/>
  <c r="C70" i="157" a="1"/>
  <c r="D92" i="157" a="1"/>
  <c r="E175" i="157" a="1"/>
  <c r="G377" i="157" a="1"/>
  <c r="J282" i="157" a="1"/>
  <c r="E177" i="157" a="1"/>
  <c r="D100" i="157" a="1"/>
  <c r="J111" i="157" a="1"/>
  <c r="C343" i="157" a="1"/>
  <c r="C285" i="157" a="1"/>
  <c r="J242" i="157" a="1"/>
  <c r="D333" i="157" a="1"/>
  <c r="F211" i="157" a="1"/>
  <c r="I108" i="157" a="1"/>
  <c r="F260" i="157" a="1"/>
  <c r="E43" i="157" a="1"/>
  <c r="G392" i="157" a="1"/>
  <c r="F385" i="157" a="1"/>
  <c r="E352" i="157" a="1"/>
  <c r="C356" i="157" a="1"/>
  <c r="E168" i="157" a="1"/>
  <c r="J116" i="157" a="1"/>
  <c r="J82" i="157" a="1"/>
  <c r="F184" i="157" a="1"/>
  <c r="C392" i="157" a="1"/>
  <c r="G279" i="157" a="1"/>
  <c r="D21" i="157" a="1"/>
  <c r="F152" i="157" a="1"/>
  <c r="J380" i="157" a="1"/>
  <c r="I209" i="157" a="1"/>
  <c r="C394" i="157" a="1"/>
  <c r="D141" i="157" a="1"/>
  <c r="F77" i="157" a="1"/>
  <c r="H300" i="157" a="1"/>
  <c r="J431" i="157" a="1"/>
  <c r="P10" i="153" a="1"/>
  <c r="J234" i="157" a="1"/>
  <c r="J192" i="157" a="1"/>
  <c r="H177" i="157" a="1"/>
  <c r="F332" i="157" a="1"/>
  <c r="I31" i="157" a="1"/>
  <c r="C365" i="157" a="1"/>
  <c r="G189" i="157" a="1"/>
  <c r="D346" i="157" a="1"/>
  <c r="C145" i="157" a="1"/>
  <c r="E221" i="157" a="1"/>
  <c r="E71" i="157" a="1"/>
  <c r="C383" i="157" a="1"/>
  <c r="F110" i="157" a="1"/>
  <c r="I432" i="157" a="1"/>
  <c r="E438" i="157" a="1"/>
  <c r="F348" i="157" a="1"/>
  <c r="J246" i="157" a="1"/>
  <c r="J129" i="157" a="1"/>
  <c r="I411" i="157" a="1"/>
  <c r="F459" i="157" a="1"/>
  <c r="I173" i="157" a="1"/>
  <c r="I106" i="157" a="1"/>
  <c r="C96" i="157" a="1"/>
  <c r="J23" i="157" a="1"/>
  <c r="G19" i="157" a="1"/>
  <c r="G10" i="157" a="1"/>
  <c r="H218" i="157" a="1"/>
  <c r="C382" i="157" a="1"/>
  <c r="E313" i="157" a="1"/>
  <c r="C94" i="157" a="1"/>
  <c r="J411" i="157" a="1"/>
  <c r="F393" i="157" a="1"/>
  <c r="D280" i="157" a="1"/>
  <c r="J347" i="157" a="1"/>
  <c r="J420" i="157" a="1"/>
  <c r="H356" i="157" a="1"/>
  <c r="C182" i="157" a="1"/>
  <c r="D41" i="157" a="1"/>
  <c r="E219" i="157" a="1"/>
  <c r="E424" i="157" a="1"/>
  <c r="J68" i="157" a="1"/>
  <c r="G248" i="157" a="1"/>
  <c r="D241" i="157" a="1"/>
  <c r="P10" i="111" a="1"/>
  <c r="H49" i="157" a="1"/>
  <c r="I431" i="157" a="1"/>
  <c r="E265" i="157" a="1"/>
  <c r="E388" i="157" a="1"/>
  <c r="H105" i="157" a="1"/>
  <c r="J11" i="156" a="1"/>
  <c r="F298" i="157" a="1"/>
  <c r="I427" i="157" a="1"/>
  <c r="G17" i="157" a="1"/>
  <c r="H313" i="157" a="1"/>
  <c r="I250" i="157" a="1"/>
  <c r="E89" i="157" a="1"/>
  <c r="J452" i="157" a="1"/>
  <c r="I374" i="157" a="1"/>
  <c r="J317" i="157" a="1"/>
  <c r="J241" i="157" a="1"/>
  <c r="D99" i="157" a="1"/>
  <c r="D211" i="157" a="1"/>
  <c r="E170" i="157" a="1"/>
  <c r="P10" i="119" a="1"/>
  <c r="F428" i="157" a="1"/>
  <c r="I244" i="157" a="1"/>
  <c r="G52" i="157" a="1"/>
  <c r="E310" i="157" a="1"/>
  <c r="I86" i="157" a="1"/>
  <c r="G451" i="157" a="1"/>
  <c r="G380" i="157" a="1"/>
  <c r="D390" i="157" a="1"/>
  <c r="I22" i="157" a="1"/>
  <c r="J54" i="157" a="1"/>
  <c r="G70" i="157" a="1"/>
  <c r="G165" i="157" a="1"/>
  <c r="E81" i="157" a="1"/>
  <c r="F138" i="157" a="1"/>
  <c r="D83" i="157" a="1"/>
  <c r="G163" i="157" a="1"/>
  <c r="F144" i="157" a="1"/>
  <c r="H277" i="157" a="1"/>
  <c r="G235" i="157" a="1"/>
  <c r="D109" i="157" a="1"/>
  <c r="G309" i="157" a="1"/>
  <c r="H43" i="157" a="1"/>
  <c r="H74" i="157" a="1"/>
  <c r="F437" i="157" a="1"/>
  <c r="H242" i="157" a="1"/>
  <c r="J63" i="157" a="1"/>
  <c r="E450" i="157" a="1"/>
  <c r="C265" i="157" a="1"/>
  <c r="H396" i="157" a="1"/>
  <c r="G112" i="157" a="1"/>
  <c r="H252" i="157" a="1"/>
  <c r="C323" i="157" a="1"/>
  <c r="C205" i="157" a="1"/>
  <c r="D245" i="157" a="1"/>
  <c r="D250" i="157" a="1"/>
  <c r="I399" i="157" a="1"/>
  <c r="H251" i="157" a="1"/>
  <c r="H228" i="157" a="1"/>
  <c r="E260" i="157" a="1"/>
  <c r="G133" i="157" a="1"/>
  <c r="H349" i="157" a="1"/>
  <c r="C29" i="157" a="1"/>
  <c r="D179" i="157" a="1"/>
  <c r="F451" i="157" a="1"/>
  <c r="G302" i="157" a="1"/>
  <c r="J332" i="157" a="1"/>
  <c r="I247" i="157" a="1"/>
  <c r="I254" i="157" a="1"/>
  <c r="H449" i="157" a="1"/>
  <c r="H256" i="157" a="1"/>
  <c r="I161" i="157" a="1"/>
  <c r="H428" i="157" a="1"/>
  <c r="D218" i="157" a="1"/>
  <c r="D201" i="157" a="1"/>
  <c r="J383" i="157" a="1"/>
  <c r="C168" i="157" a="1"/>
  <c r="D51" i="157" a="1"/>
  <c r="H394" i="157" a="1"/>
  <c r="P11" i="140" a="1"/>
  <c r="G68" i="157" a="1"/>
  <c r="D103" i="157" a="1"/>
  <c r="F317" i="157" a="1"/>
  <c r="G246" i="157" a="1"/>
  <c r="H405" i="157" a="1"/>
  <c r="D43" i="157" a="1"/>
  <c r="J153" i="157" a="1"/>
  <c r="C91" i="157" a="1"/>
  <c r="J167" i="157" a="1"/>
  <c r="C126" i="157" a="1"/>
  <c r="E349" i="157" a="1"/>
  <c r="I221" i="157" a="1"/>
  <c r="D268" i="157" a="1"/>
  <c r="I57" i="157" a="1"/>
  <c r="E9" i="157" a="1"/>
  <c r="J98" i="157" a="1"/>
  <c r="H157" i="157" a="1"/>
  <c r="D285" i="157" a="1"/>
  <c r="D224" i="157" a="1"/>
  <c r="I153" i="157" a="1"/>
  <c r="E58" i="157" a="1"/>
  <c r="E215" i="157" a="1"/>
  <c r="C42" i="157" a="1"/>
  <c r="I402" i="157" a="1"/>
  <c r="G109" i="157" a="1"/>
  <c r="I51" i="157" a="1"/>
  <c r="H244" i="157" a="1"/>
  <c r="C23" i="157" a="1"/>
  <c r="D388" i="157" a="1"/>
  <c r="D11" i="157" a="1"/>
  <c r="G195" i="157" a="1"/>
  <c r="C275" i="157" a="1"/>
  <c r="G418" i="157" a="1"/>
  <c r="F374" i="157" a="1"/>
  <c r="C100" i="157" a="1"/>
  <c r="G381" i="157" a="1"/>
  <c r="D135" i="157" a="1"/>
  <c r="E42" i="157" a="1"/>
  <c r="D377" i="157" a="1"/>
  <c r="P10" i="136" a="1"/>
  <c r="H312" i="157" a="1"/>
  <c r="G159" i="157" a="1"/>
  <c r="H224" i="157" a="1"/>
  <c r="E415" i="157" a="1"/>
  <c r="H60" i="157" a="1"/>
  <c r="F148" i="157" a="1"/>
  <c r="D381" i="157" a="1"/>
  <c r="G192" i="157" a="1"/>
  <c r="J166" i="157" a="1"/>
  <c r="F351" i="157" a="1"/>
  <c r="E184" i="157" a="1"/>
  <c r="F312" i="157" a="1"/>
  <c r="I302" i="157" a="1"/>
  <c r="D220" i="157" a="1"/>
  <c r="F156" i="157" a="1"/>
  <c r="D411" i="157" a="1"/>
  <c r="F435" i="157" a="1"/>
  <c r="P11" i="123" a="1"/>
  <c r="C112" i="157" a="1"/>
  <c r="F275" i="157" a="1"/>
  <c r="H207" i="157" a="1"/>
  <c r="D319" i="157" a="1"/>
  <c r="I271" i="157" a="1"/>
  <c r="G166" i="157" a="1"/>
  <c r="D259" i="157" a="1"/>
  <c r="E449" i="157" a="1"/>
  <c r="F72" i="157" a="1"/>
  <c r="H439" i="157" a="1"/>
  <c r="F291" i="157" a="1"/>
  <c r="P10" i="143" a="1"/>
  <c r="H70" i="157" a="1"/>
  <c r="I180" i="157" a="1"/>
  <c r="E243" i="157" a="1"/>
  <c r="F336" i="157" a="1"/>
  <c r="I331" i="157" a="1"/>
  <c r="D431" i="157" a="1"/>
  <c r="C236" i="157" a="1"/>
  <c r="C336" i="157" a="1"/>
  <c r="D334" i="157" a="1"/>
  <c r="F315" i="157" a="1"/>
  <c r="J278" i="157" a="1"/>
  <c r="E35" i="157" a="1"/>
  <c r="J346" i="157" a="1"/>
  <c r="C329" i="157" a="1"/>
  <c r="E163" i="157" a="1"/>
  <c r="D376" i="157" a="1"/>
  <c r="E199" i="157" a="1"/>
  <c r="I370" i="157" a="1"/>
  <c r="G334" i="157" a="1"/>
  <c r="H315" i="157" a="1"/>
  <c r="H388" i="157" a="1"/>
  <c r="I275" i="157" a="1"/>
  <c r="I430" i="157" a="1"/>
  <c r="C164" i="157" a="1"/>
  <c r="J417" i="157" a="1"/>
  <c r="D26" i="157" a="1"/>
  <c r="F167" i="157" a="1"/>
  <c r="G383" i="157" a="1"/>
  <c r="F107" i="157" a="1"/>
  <c r="H427" i="157" a="1"/>
  <c r="J316" i="157" a="1"/>
  <c r="D297" i="157" a="1"/>
  <c r="J451" i="157" a="1"/>
  <c r="I76" i="157" a="1"/>
  <c r="J254" i="157" a="1"/>
  <c r="E182" i="157" a="1"/>
  <c r="F169" i="157" a="1"/>
  <c r="E345" i="157" a="1"/>
  <c r="E297" i="157" a="1"/>
  <c r="E11" i="157" a="1"/>
  <c r="F308" i="157" a="1"/>
  <c r="I296" i="157" a="1"/>
  <c r="D112" i="157" a="1"/>
  <c r="C22" i="156" a="1"/>
  <c r="D151" i="157" a="1"/>
  <c r="G269" i="157" a="1"/>
  <c r="F150" i="157" a="1"/>
  <c r="C262" i="157" a="1"/>
  <c r="F271" i="157" a="1"/>
  <c r="G452" i="157" a="1"/>
  <c r="E407" i="157" a="1"/>
  <c r="C267" i="157" a="1"/>
  <c r="H382" i="157" a="1"/>
  <c r="E303" i="157" a="1"/>
  <c r="C233" i="157" a="1"/>
  <c r="G371" i="157" a="1"/>
  <c r="J94" i="157" a="1"/>
  <c r="J432" i="157" a="1"/>
  <c r="F233" i="157" a="1"/>
  <c r="I78" i="157" a="1"/>
  <c r="E440" i="157" a="1"/>
  <c r="I46" i="157" a="1"/>
  <c r="C192" i="157" a="1"/>
  <c r="J270" i="157" a="1"/>
  <c r="H418" i="157" a="1"/>
  <c r="H199" i="157" a="1"/>
  <c r="I163" i="157" a="1"/>
  <c r="E18" i="157" a="1"/>
  <c r="I341" i="157" a="1"/>
  <c r="J392" i="157" a="1"/>
  <c r="D76" i="157" a="1"/>
  <c r="G122" i="157" a="1"/>
  <c r="F301" i="157" a="1"/>
  <c r="H101" i="157" a="1"/>
  <c r="E225" i="157" a="1"/>
  <c r="C212" i="157" a="1"/>
  <c r="D326" i="157" a="1"/>
  <c r="H135" i="157" a="1"/>
  <c r="E113" i="157" a="1"/>
  <c r="F429" i="157" a="1"/>
  <c r="H128" i="157" a="1"/>
  <c r="G149" i="157" a="1"/>
  <c r="J352" i="157" a="1"/>
  <c r="E292" i="157" a="1"/>
  <c r="D267" i="157" a="1"/>
  <c r="F6" i="157" a="1"/>
  <c r="H154" i="157" a="1"/>
  <c r="D7" i="157" a="1"/>
  <c r="E122" i="157" a="1"/>
  <c r="I156" i="157" a="1"/>
  <c r="C340" i="157" a="1"/>
  <c r="E66" i="157" a="1"/>
  <c r="H383" i="157" a="1"/>
  <c r="D146" i="157" a="1"/>
  <c r="C33" i="157" a="1"/>
  <c r="H230" i="157" a="1"/>
  <c r="C430" i="157" a="1"/>
  <c r="J360" i="157" a="1"/>
  <c r="H332" i="157" a="1"/>
  <c r="E80" i="157" a="1"/>
  <c r="D72" i="157" a="1"/>
  <c r="D395" i="157" a="1"/>
  <c r="H13" i="157" a="1"/>
  <c r="D38" i="157" a="1"/>
  <c r="F121" i="157" a="1"/>
  <c r="E234" i="157" a="1"/>
  <c r="C134" i="157" a="1"/>
  <c r="F129" i="157" a="1"/>
  <c r="D343" i="157" a="1"/>
  <c r="H200" i="157" a="1"/>
  <c r="J62" i="157" a="1"/>
  <c r="H160" i="157" a="1"/>
  <c r="H347" i="157" a="1"/>
  <c r="G353" i="157" a="1"/>
  <c r="P11" i="107" a="1"/>
  <c r="D101" i="157" a="1"/>
  <c r="C86" i="157" a="1"/>
  <c r="H450" i="157" a="1"/>
  <c r="C226" i="157" a="1"/>
  <c r="G370" i="157" a="1"/>
  <c r="D323" i="157" a="1"/>
  <c r="D338" i="157" a="1"/>
  <c r="G198" i="157" a="1"/>
  <c r="I176" i="157" a="1"/>
  <c r="G407" i="157" a="1"/>
  <c r="C139" i="157" a="1"/>
  <c r="C31" i="157" a="1"/>
  <c r="E327" i="157" a="1"/>
  <c r="I443" i="157" a="1"/>
  <c r="E318" i="157" a="1"/>
  <c r="G125" i="157" a="1"/>
  <c r="F300" i="157" a="1"/>
  <c r="E16" i="157" a="1"/>
  <c r="J67" i="157" a="1"/>
  <c r="J56" i="157" a="1"/>
  <c r="I107" i="157" a="1"/>
  <c r="H311" i="157" a="1"/>
  <c r="H67" i="157" a="1"/>
  <c r="G272" i="157" a="1"/>
  <c r="J12" i="157" a="1"/>
  <c r="F24" i="157" a="1"/>
  <c r="D270" i="157" a="1"/>
  <c r="G234" i="157" a="1"/>
  <c r="D437" i="157" a="1"/>
  <c r="F333" i="157" a="1"/>
  <c r="E154" i="157" a="1"/>
  <c r="P10" i="139" a="1"/>
  <c r="D140" i="157" a="1"/>
  <c r="I72" i="157" a="1"/>
  <c r="J185" i="157" a="1"/>
  <c r="I330" i="157" a="1"/>
  <c r="F387" i="157" a="1"/>
  <c r="F251" i="157" a="1"/>
  <c r="F341" i="157" a="1"/>
  <c r="I91" i="157" a="1"/>
  <c r="D17" i="156" a="1"/>
  <c r="H385" i="157" a="1"/>
  <c r="D415" i="157" a="1"/>
  <c r="J330" i="157" a="1"/>
  <c r="H98" i="157" a="1"/>
  <c r="D452" i="157" a="1"/>
  <c r="D118" i="157" a="1"/>
  <c r="H257" i="157" a="1"/>
  <c r="I305" i="157" a="1"/>
  <c r="E15" i="157" a="1"/>
  <c r="J131" i="157" a="1"/>
  <c r="D355" i="157" a="1"/>
  <c r="H362" i="157" a="1"/>
  <c r="F362" i="157" a="1"/>
  <c r="G190" i="157" a="1"/>
  <c r="H208" i="157" a="1"/>
  <c r="H375" i="157" a="1"/>
  <c r="J193" i="157" a="1"/>
  <c r="I208" i="157" a="1"/>
  <c r="J239" i="157" a="1"/>
  <c r="D348" i="157" a="1"/>
  <c r="D330" i="157" a="1"/>
  <c r="J99" i="157" a="1"/>
  <c r="D173" i="157" a="1"/>
  <c r="I141" i="157" a="1"/>
  <c r="D375" i="157" a="1"/>
  <c r="G275" i="157" a="1"/>
  <c r="C255" i="157" a="1"/>
  <c r="H75" i="157" a="1"/>
  <c r="I372" i="157" a="1"/>
  <c r="D435" i="157" a="1"/>
  <c r="G454" i="157" a="1"/>
  <c r="I239" i="157" a="1"/>
  <c r="I8" i="157" a="1"/>
  <c r="G72" i="157" a="1"/>
  <c r="E282" i="157" a="1"/>
  <c r="C234" i="157" a="1"/>
  <c r="D324" i="157" a="1"/>
  <c r="G435" i="157" a="1"/>
  <c r="I162" i="157" a="1"/>
  <c r="H461" i="157" a="1"/>
  <c r="D39" i="157" a="1"/>
  <c r="C358" i="157" a="1"/>
  <c r="J455" i="157" a="1"/>
  <c r="E311" i="157" a="1"/>
  <c r="J158" i="157" a="1"/>
  <c r="E135" i="157" a="1"/>
  <c r="C210" i="157" a="1"/>
  <c r="C313" i="157" a="1"/>
  <c r="D232" i="157" a="1"/>
  <c r="C165" i="157" a="1"/>
  <c r="H179" i="157" a="1"/>
  <c r="J173" i="157" a="1"/>
  <c r="E434" i="157" a="1"/>
  <c r="I94" i="157" a="1"/>
  <c r="G265" i="157" a="1"/>
  <c r="I460" i="157" a="1"/>
  <c r="F101" i="157" a="1"/>
  <c r="J350" i="157" a="1"/>
  <c r="C449" i="157" a="1"/>
  <c r="G180" i="157" a="1"/>
  <c r="F244" i="157" a="1"/>
  <c r="E416" i="157" a="1"/>
  <c r="H440" i="157" a="1"/>
  <c r="G253" i="157" a="1"/>
  <c r="C167" i="157" a="1"/>
  <c r="G300" i="157" a="1"/>
  <c r="F23" i="157" a="1"/>
  <c r="H408" i="157" a="1"/>
  <c r="G406" i="157" a="1"/>
  <c r="F376" i="157" a="1"/>
  <c r="F288" i="157" a="1"/>
  <c r="D195" i="157" a="1"/>
  <c r="C20" i="157" a="1"/>
  <c r="G98" i="157" a="1"/>
  <c r="J161" i="157" a="1"/>
  <c r="E249" i="157" a="1"/>
  <c r="G298" i="157" a="1"/>
  <c r="C333" i="157" a="1"/>
  <c r="G28" i="157" a="1"/>
  <c r="E369" i="157" a="1"/>
  <c r="H201" i="157" a="1"/>
  <c r="G398" i="157" a="1"/>
  <c r="G64" i="157" a="1"/>
  <c r="E82" i="157" a="1"/>
  <c r="C263" i="157" a="1"/>
  <c r="J137" i="157" a="1"/>
  <c r="C307" i="157" a="1"/>
  <c r="J51" i="157" a="1"/>
  <c r="J162" i="157" a="1"/>
  <c r="D228" i="157" a="1"/>
  <c r="H447" i="157" a="1"/>
  <c r="G284" i="157" a="1"/>
  <c r="H336" i="157" a="1"/>
  <c r="I348" i="157" a="1"/>
  <c r="C143" i="157" a="1"/>
  <c r="H443" i="157" a="1"/>
  <c r="G57" i="157" a="1"/>
  <c r="E441" i="157" a="1"/>
  <c r="C120" i="157" a="1"/>
  <c r="C58" i="157" a="1"/>
  <c r="G375" i="157" a="1"/>
  <c r="J349" i="157" a="1"/>
  <c r="E57" i="157" a="1"/>
  <c r="P11" i="110" a="1"/>
  <c r="D251" i="157" a="1"/>
  <c r="I410" i="157" a="1"/>
  <c r="C75" i="157" a="1"/>
  <c r="J448" i="157" a="1"/>
  <c r="I24" i="157" a="1"/>
  <c r="E251" i="157" a="1"/>
  <c r="H430" i="157" a="1"/>
  <c r="C347" i="157" a="1"/>
  <c r="F61" i="157" a="1"/>
  <c r="E139" i="157" a="1"/>
  <c r="H69" i="157" a="1"/>
  <c r="G431" i="157" a="1"/>
  <c r="I379" i="157" a="1"/>
  <c r="I441" i="157" a="1"/>
  <c r="D50" i="157" a="1"/>
  <c r="F220" i="157" a="1"/>
  <c r="G181" i="157" a="1"/>
  <c r="H275" i="157" a="1"/>
  <c r="J203" i="157" a="1"/>
  <c r="C243" i="157" a="1"/>
  <c r="G285" i="157" a="1"/>
  <c r="H239" i="157" a="1"/>
  <c r="D70" i="157" a="1"/>
  <c r="J57" i="157" a="1"/>
  <c r="C19" i="157" a="1"/>
  <c r="C36" i="157" a="1"/>
  <c r="I421" i="157" a="1"/>
  <c r="J355" i="157" a="1"/>
  <c r="E136" i="157" a="1"/>
  <c r="C409" i="157" a="1"/>
  <c r="I177" i="157" a="1"/>
  <c r="H389" i="157" a="1"/>
  <c r="F335" i="157" a="1"/>
  <c r="F154" i="157" a="1"/>
  <c r="C406" i="157" a="1"/>
  <c r="C90" i="157" a="1"/>
  <c r="I82" i="157" a="1"/>
  <c r="E115" i="157" a="1"/>
  <c r="G60" i="157" a="1"/>
  <c r="F112" i="157" a="1"/>
  <c r="J71" i="157" a="1"/>
  <c r="J208" i="157" a="1"/>
  <c r="J247" i="157" a="1"/>
  <c r="E261" i="157" a="1"/>
  <c r="C130" i="157" a="1"/>
  <c r="H324" i="157" a="1"/>
  <c r="C364" i="157" a="1"/>
  <c r="F204" i="157" a="1"/>
  <c r="I63" i="157" a="1"/>
  <c r="J276" i="157" a="1"/>
  <c r="D192" i="157" a="1"/>
  <c r="F193" i="157" a="1"/>
  <c r="G372" i="157" a="1"/>
  <c r="J449" i="157" a="1"/>
  <c r="D429" i="157" a="1"/>
  <c r="D335" i="157" a="1"/>
  <c r="E150" i="157" a="1"/>
  <c r="F65" i="157" a="1"/>
  <c r="G225" i="157" a="1"/>
  <c r="I9" i="157" a="1"/>
  <c r="H455" i="157" a="1"/>
  <c r="D102" i="157" a="1"/>
  <c r="H155" i="157" a="1"/>
  <c r="I42" i="157" a="1"/>
  <c r="J212" i="157" a="1"/>
  <c r="I265" i="157" a="1"/>
  <c r="G376" i="157" a="1"/>
  <c r="D426" i="157" a="1"/>
  <c r="H56" i="157" a="1"/>
  <c r="C314" i="157" a="1"/>
  <c r="I400" i="157" a="1"/>
  <c r="H368" i="157" a="1"/>
  <c r="J160" i="157" a="1"/>
  <c r="J47" i="157" a="1"/>
  <c r="D410" i="157" a="1"/>
  <c r="J357" i="157" a="1"/>
  <c r="G346" i="157" a="1"/>
  <c r="D138" i="157" a="1"/>
  <c r="G82" i="157" a="1"/>
  <c r="C178" i="157" a="1"/>
  <c r="I109" i="157" a="1"/>
  <c r="E45" i="157" a="1"/>
  <c r="F330" i="157" a="1"/>
  <c r="F108" i="157" a="1"/>
  <c r="D225" i="157" a="1"/>
  <c r="E130" i="157" a="1"/>
  <c r="I286" i="157" a="1"/>
  <c r="I13" i="157" a="1"/>
  <c r="E205" i="157" a="1"/>
  <c r="H147" i="157" a="1"/>
  <c r="C443" i="157" a="1"/>
  <c r="G141" i="157" a="1"/>
  <c r="I231" i="157" a="1"/>
  <c r="E86" i="157" a="1"/>
  <c r="J194" i="157" a="1"/>
  <c r="F364" i="157" a="1"/>
  <c r="G196" i="157" a="1"/>
  <c r="H403" i="157" a="1"/>
  <c r="G188" i="157" a="1"/>
  <c r="F297" i="157" a="1"/>
  <c r="H97" i="157" a="1"/>
  <c r="J141" i="157" a="1"/>
  <c r="I390" i="157" a="1"/>
  <c r="F396" i="157" a="1"/>
  <c r="G202" i="157" a="1"/>
  <c r="D356" i="157" a="1"/>
  <c r="D436" i="157" a="1"/>
  <c r="H15" i="157" a="1"/>
  <c r="F7" i="157" a="1"/>
  <c r="E94" i="157" a="1"/>
  <c r="I456" i="157" a="1"/>
  <c r="I200" i="157" a="1"/>
  <c r="H309" i="157" a="1"/>
  <c r="J325" i="157" a="1"/>
  <c r="F140" i="157" a="1"/>
  <c r="F111" i="157" a="1"/>
  <c r="C241" i="157" a="1"/>
  <c r="F280" i="157" a="1"/>
  <c r="F403" i="157" a="1"/>
  <c r="D82" i="157" a="1"/>
  <c r="G443" i="157" a="1"/>
  <c r="H159" i="157" a="1"/>
  <c r="G299" i="157" a="1"/>
  <c r="J299" i="157" a="1"/>
  <c r="H188" i="157" a="1"/>
  <c r="F33" i="157" a="1"/>
  <c r="I263" i="157" a="1"/>
  <c r="F160" i="157" a="1"/>
  <c r="D185" i="157" a="1"/>
  <c r="D366" i="157" a="1"/>
  <c r="J255" i="157" a="1"/>
  <c r="F388" i="157" a="1"/>
  <c r="I261" i="157" a="1"/>
  <c r="J34" i="157" a="1"/>
  <c r="F187" i="157" a="1"/>
  <c r="H457" i="157" a="1"/>
  <c r="G216" i="157" a="1"/>
  <c r="H344" i="157" a="1"/>
  <c r="C12" i="157" a="1"/>
  <c r="C47" i="157" a="1"/>
  <c r="J414" i="157" a="1"/>
  <c r="D380" i="157" a="1"/>
  <c r="E332" i="157" a="1"/>
  <c r="C114" i="157" a="1"/>
  <c r="I191" i="157" a="1"/>
  <c r="H190" i="157" a="1"/>
  <c r="I355" i="157" a="1"/>
  <c r="J77" i="157" a="1"/>
  <c r="J100" i="157" a="1"/>
  <c r="E117" i="157" a="1"/>
  <c r="D31" i="157" a="1"/>
  <c r="J253" i="157" a="1"/>
  <c r="J331" i="157" a="1"/>
  <c r="I192" i="157" a="1"/>
  <c r="H62" i="157" a="1"/>
  <c r="F434" i="157" a="1"/>
  <c r="J92" i="157" a="1"/>
  <c r="F166" i="157" a="1"/>
  <c r="G182" i="157" a="1"/>
  <c r="D105" i="157" a="1"/>
  <c r="D67" i="157" a="1"/>
  <c r="D169" i="157" a="1"/>
  <c r="G263" i="157" a="1"/>
  <c r="H359" i="157" a="1"/>
  <c r="D387" i="157" a="1"/>
  <c r="D419" i="157" a="1"/>
  <c r="G169" i="157" a="1"/>
  <c r="I11" i="156" a="1"/>
  <c r="E269" i="157" a="1"/>
  <c r="H124" i="157" a="1"/>
  <c r="F70" i="157" a="1"/>
  <c r="C161" i="157" a="1"/>
  <c r="C316" i="157" a="1"/>
  <c r="G404" i="157" a="1"/>
  <c r="D57" i="157" a="1"/>
  <c r="J245" i="157" a="1"/>
  <c r="C414" i="157" a="1"/>
  <c r="C9" i="157" a="1"/>
  <c r="G421" i="157" a="1"/>
  <c r="E208" i="157" a="1"/>
  <c r="J121" i="157" a="1"/>
  <c r="I289" i="157" a="1"/>
  <c r="E278" i="157" a="1"/>
  <c r="J453" i="157" a="1"/>
  <c r="F117" i="157" a="1"/>
  <c r="H274" i="157" a="1"/>
  <c r="C171" i="157" a="1"/>
  <c r="H216" i="157" a="1"/>
  <c r="J233" i="157" a="1"/>
  <c r="E398" i="157" a="1"/>
  <c r="P10" i="128" a="1"/>
  <c r="G395" i="157" a="1"/>
  <c r="J297" i="157" a="1"/>
  <c r="H217" i="157" a="1"/>
  <c r="E342" i="157" a="1"/>
  <c r="J319" i="157" a="1"/>
  <c r="E378" i="157" a="1"/>
  <c r="I394" i="157" a="1"/>
  <c r="J397" i="157" a="1"/>
  <c r="C92" i="157" a="1"/>
  <c r="I7" i="157" a="1"/>
  <c r="J220" i="157" a="1"/>
  <c r="F224" i="157" a="1"/>
  <c r="D45" i="157" a="1"/>
  <c r="C118" i="157" a="1"/>
  <c r="E91" i="157" a="1"/>
  <c r="C295" i="157" a="1"/>
  <c r="E108" i="157" a="1"/>
  <c r="E443" i="157" a="1"/>
  <c r="E421" i="157" a="1"/>
  <c r="J418" i="157" a="1"/>
  <c r="I65" i="157" a="1"/>
  <c r="C159" i="157" a="1"/>
  <c r="F405" i="157" a="1"/>
  <c r="P10" i="141" a="1"/>
  <c r="D252" i="157" a="1"/>
  <c r="E232" i="157" a="1"/>
  <c r="C66" i="157" a="1"/>
  <c r="G336" i="157" a="1"/>
  <c r="D283" i="157" a="1"/>
  <c r="C412" i="157" a="1"/>
  <c r="J443" i="157" a="1"/>
  <c r="E166" i="157" a="1"/>
  <c r="F173" i="157" a="1"/>
  <c r="E160" i="157" a="1"/>
  <c r="C43" i="157" a="1"/>
  <c r="H192" i="157" a="1"/>
  <c r="D382" i="157" a="1"/>
  <c r="J358" i="157" a="1"/>
  <c r="G204" i="157" a="1"/>
  <c r="G349" i="157" a="1"/>
  <c r="H241" i="157" a="1"/>
  <c r="G441" i="157" a="1"/>
  <c r="E335" i="157" a="1"/>
  <c r="F205" i="157" a="1"/>
  <c r="I241" i="157" a="1"/>
  <c r="H240" i="157" a="1"/>
  <c r="J321" i="157" a="1"/>
  <c r="P11" i="139" a="1"/>
  <c r="I96" i="157" a="1"/>
  <c r="F43" i="157" a="1"/>
  <c r="F400" i="157" a="1"/>
  <c r="G123" i="157" a="1"/>
  <c r="F285" i="157" a="1"/>
  <c r="G101" i="157" a="1"/>
  <c r="H327" i="157" a="1"/>
  <c r="I388" i="157" a="1"/>
  <c r="I252" i="157" a="1"/>
  <c r="H130" i="157" a="1"/>
  <c r="H158" i="157" a="1"/>
  <c r="C378" i="157" a="1"/>
  <c r="E164" i="157" a="1"/>
  <c r="I360" i="157" a="1"/>
  <c r="C345" i="157" a="1"/>
  <c r="I133" i="157" a="1"/>
  <c r="P10" i="106" a="1"/>
  <c r="D240" i="157" a="1"/>
  <c r="J74" i="157" a="1"/>
  <c r="G250" i="157" a="1"/>
  <c r="D402" i="157" a="1"/>
  <c r="J133" i="157" a="1"/>
  <c r="I440" i="157" a="1"/>
  <c r="E397" i="157" a="1"/>
  <c r="F157" i="157" a="1"/>
  <c r="F436" i="157" a="1"/>
  <c r="F248" i="157" a="1"/>
  <c r="J436" i="157" a="1"/>
  <c r="F278" i="157" a="1"/>
  <c r="H182" i="157" a="1"/>
  <c r="J229" i="157" a="1"/>
  <c r="P10" i="127" a="1"/>
  <c r="D257" i="157" a="1"/>
  <c r="F402" i="157" a="1"/>
  <c r="E68" i="157" a="1"/>
  <c r="I285" i="157" a="1"/>
  <c r="G287" i="157" a="1"/>
  <c r="I41" i="157" a="1"/>
  <c r="I157" i="157" a="1"/>
  <c r="E360" i="157" a="1"/>
  <c r="I121" i="157" a="1"/>
  <c r="G255" i="157" a="1"/>
  <c r="H350" i="157" a="1"/>
  <c r="I361" i="157" a="1"/>
  <c r="G203" i="157" a="1"/>
  <c r="H273" i="157" a="1"/>
  <c r="C23" i="156" a="1"/>
  <c r="C35" i="157" a="1"/>
  <c r="E151" i="157" a="1"/>
  <c r="C60" i="157" a="1"/>
  <c r="I130" i="157" a="1"/>
  <c r="I403" i="157" a="1"/>
  <c r="C294" i="157" a="1"/>
  <c r="H127" i="157" a="1"/>
  <c r="G448" i="157" a="1"/>
  <c r="E119" i="157" a="1"/>
  <c r="I419" i="157" a="1"/>
  <c r="J113" i="157" a="1"/>
  <c r="P10" i="146" a="1"/>
  <c r="E98" i="157" a="1"/>
  <c r="C349" i="157" a="1"/>
  <c r="C108" i="157" a="1"/>
  <c r="E351" i="157" a="1"/>
  <c r="E167" i="157" a="1"/>
  <c r="J174" i="157" a="1"/>
  <c r="G160" i="157" a="1"/>
  <c r="J170" i="157" a="1"/>
  <c r="C187" i="157" a="1"/>
  <c r="E147" i="157" a="1"/>
  <c r="I240" i="157" a="1"/>
  <c r="D207" i="157" a="1"/>
  <c r="C213" i="157" a="1"/>
  <c r="J112" i="157" a="1"/>
  <c r="C30" i="157" a="1"/>
  <c r="F346" i="157" a="1"/>
  <c r="H137" i="157" a="1"/>
  <c r="H174" i="157" a="1"/>
  <c r="F89" i="157" a="1"/>
  <c r="E429" i="157" a="1"/>
  <c r="C339" i="157" a="1"/>
  <c r="G63" i="157" a="1"/>
  <c r="C45" i="157" a="1"/>
  <c r="G184" i="157" a="1"/>
  <c r="D413" i="157" a="1"/>
  <c r="F50" i="157" a="1"/>
  <c r="D69" i="157" a="1"/>
  <c r="C169" i="157" a="1"/>
  <c r="F29" i="157" a="1"/>
  <c r="C429" i="157" a="1"/>
  <c r="H195" i="157" a="1"/>
  <c r="C133" i="157" a="1"/>
  <c r="J76" i="157" a="1"/>
  <c r="F395" i="157" a="1"/>
  <c r="D451" i="157" a="1"/>
  <c r="F420" i="157" a="1"/>
  <c r="I312" i="157" a="1"/>
  <c r="D58" i="157" a="1"/>
  <c r="J109" i="157" a="1"/>
  <c r="F67" i="157" a="1"/>
  <c r="P11" i="108" a="1"/>
  <c r="G231" i="157" a="1"/>
  <c r="C387" i="157" a="1"/>
  <c r="J249" i="157" a="1"/>
  <c r="C17" i="157" a="1"/>
  <c r="J440" i="157" a="1"/>
  <c r="E146" i="157" a="1"/>
  <c r="H284" i="157" a="1"/>
  <c r="H140" i="157" a="1"/>
  <c r="C405" i="157" a="1"/>
  <c r="D226" i="157" a="1"/>
  <c r="E155" i="157" a="1"/>
  <c r="F357" i="157" a="1"/>
  <c r="I100" i="157" a="1"/>
  <c r="I242" i="157" a="1"/>
  <c r="F8" i="157" a="1"/>
  <c r="P11" i="124" a="1"/>
  <c r="G258" i="157" a="1"/>
  <c r="J291" i="157" a="1"/>
  <c r="I232" i="157" a="1"/>
  <c r="C342" i="157" a="1"/>
  <c r="H267" i="157" a="1"/>
  <c r="J396" i="157" a="1"/>
  <c r="H193" i="157" a="1"/>
  <c r="I279" i="157" a="1"/>
  <c r="H109" i="157" a="1"/>
  <c r="D229" i="157" a="1"/>
  <c r="F98" i="157" a="1"/>
  <c r="D340" i="157" a="1"/>
  <c r="G85" i="157" a="1"/>
  <c r="J17" i="157" a="1"/>
  <c r="E404" i="157" a="1"/>
  <c r="F100" i="157" a="1"/>
  <c r="I321" i="157" a="1"/>
  <c r="H386" i="157" a="1"/>
  <c r="D126" i="157" a="1"/>
  <c r="H413" i="157" a="1"/>
  <c r="P10" i="150" a="1"/>
  <c r="G329" i="157" a="1"/>
  <c r="J128" i="157" a="1"/>
  <c r="C219" i="157" a="1"/>
  <c r="J117" i="157" a="1"/>
  <c r="J37" i="157" a="1"/>
  <c r="C301" i="157" a="1"/>
  <c r="G29" i="157" a="1"/>
  <c r="H295" i="157" a="1"/>
  <c r="G187" i="157" a="1"/>
  <c r="F246" i="157" a="1"/>
  <c r="I386" i="157" a="1"/>
  <c r="G291" i="157" a="1"/>
  <c r="I148" i="157" a="1"/>
  <c r="I184" i="157" a="1"/>
  <c r="J33" i="157" a="1"/>
  <c r="E186" i="157" a="1"/>
  <c r="E257" i="157" a="1"/>
  <c r="D125" i="157" a="1"/>
  <c r="E53" i="157" a="1"/>
  <c r="J366" i="157" a="1"/>
  <c r="E209" i="157" a="1"/>
  <c r="D424" i="157" a="1"/>
  <c r="F22" i="157" a="1"/>
  <c r="H237" i="157" a="1"/>
  <c r="H134" i="157" a="1"/>
  <c r="H246" i="157" a="1"/>
  <c r="C436" i="157" a="1"/>
  <c r="H7" i="157" a="1"/>
  <c r="I343" i="157" a="1"/>
  <c r="D61" i="157" a="1"/>
  <c r="F283" i="157" a="1"/>
  <c r="F17" i="157" a="1"/>
  <c r="H278" i="157" a="1"/>
  <c r="P11" i="106" a="1"/>
  <c r="C247" i="157" a="1"/>
  <c r="J84" i="157" a="1"/>
  <c r="D153" i="157" a="1"/>
  <c r="G362" i="157" a="1"/>
  <c r="J211" i="157" a="1"/>
  <c r="C286" i="157" a="1"/>
  <c r="F293" i="157" a="1"/>
  <c r="I415" i="157" a="1"/>
  <c r="G229" i="157" a="1"/>
  <c r="F128" i="157" a="1"/>
  <c r="F322" i="157" a="1"/>
  <c r="C380" i="157" a="1"/>
  <c r="C258" i="157" a="1"/>
  <c r="H342" i="157" a="1"/>
  <c r="H220" i="157" a="1"/>
  <c r="G156" i="157" a="1"/>
  <c r="G80" i="157" a="1"/>
  <c r="C257" i="157" a="1"/>
  <c r="E198" i="157" a="1"/>
  <c r="G266" i="157" a="1"/>
  <c r="G148" i="157" a="1"/>
  <c r="E27" i="157" a="1"/>
  <c r="G413" i="157" a="1"/>
  <c r="G150" i="157" a="1"/>
  <c r="G175" i="157" a="1"/>
  <c r="H380" i="157" a="1"/>
  <c r="E423" i="157" a="1"/>
  <c r="D120" i="157" a="1"/>
  <c r="J6" i="157" a="1"/>
  <c r="G247" i="157" a="1"/>
  <c r="J415" i="157" a="1"/>
  <c r="I418" i="157" a="1"/>
  <c r="E340" i="157" a="1"/>
  <c r="J256" i="157" a="1"/>
  <c r="H294" i="157" a="1"/>
  <c r="D15" i="157" a="1"/>
  <c r="G119" i="157" a="1"/>
  <c r="G345" i="157" a="1"/>
  <c r="E432" i="157" a="1"/>
  <c r="E60" i="157" a="1"/>
  <c r="F34" i="157" a="1"/>
  <c r="H178" i="157" a="1"/>
  <c r="H86" i="157" a="1"/>
  <c r="C422" i="157" a="1"/>
  <c r="G45" i="157" a="1"/>
  <c r="G416" i="157" a="1"/>
  <c r="H399" i="157" a="1"/>
  <c r="E32" i="157" a="1"/>
  <c r="I29" i="157" a="1"/>
  <c r="H94" i="157" a="1"/>
  <c r="J394" i="157" a="1"/>
  <c r="C259" i="157" a="1"/>
  <c r="D286" i="157" a="1"/>
  <c r="C332" i="157" a="1"/>
  <c r="G361" i="157" a="1"/>
  <c r="D292" i="157" a="1"/>
  <c r="E250" i="157" a="1"/>
  <c r="E393" i="157" a="1"/>
  <c r="J341" i="157" a="1"/>
  <c r="D55" i="157" a="1"/>
  <c r="G308" i="157" a="1"/>
  <c r="F417" i="157" a="1"/>
  <c r="G146" i="157" a="1"/>
  <c r="C162" i="157" a="1"/>
  <c r="H88" i="157" a="1"/>
  <c r="I202" i="157" a="1"/>
  <c r="C399" i="157" a="1"/>
  <c r="G32" i="157" a="1"/>
  <c r="E385" i="157" a="1"/>
  <c r="H236" i="157" a="1"/>
  <c r="D198" i="157" a="1"/>
  <c r="E40" i="157" a="1"/>
  <c r="I351" i="157" a="1"/>
  <c r="J15" i="157" a="1"/>
  <c r="C185" i="157" a="1"/>
  <c r="F232" i="157" a="1"/>
  <c r="C117" i="157" a="1"/>
  <c r="H446" i="157" a="1"/>
  <c r="J290" i="157" a="1"/>
  <c r="E321" i="157" a="1"/>
  <c r="F334" i="157" a="1"/>
  <c r="G43" i="157" a="1"/>
  <c r="F375" i="157" a="1"/>
  <c r="G136" i="157" a="1"/>
  <c r="G44" i="157" a="1"/>
  <c r="C424" i="157" a="1"/>
  <c r="D80" i="157" a="1"/>
  <c r="G88" i="157" a="1"/>
  <c r="E90" i="157" a="1"/>
  <c r="D64" i="157" a="1"/>
  <c r="E410" i="157" a="1"/>
  <c r="G42" i="157" a="1"/>
  <c r="D208" i="157" a="1"/>
  <c r="C146" i="157" a="1"/>
  <c r="D116" i="157" a="1"/>
  <c r="H321" i="157" a="1"/>
  <c r="E290" i="157" a="1"/>
  <c r="I412" i="157" a="1"/>
  <c r="F415" i="157" a="1"/>
  <c r="C377" i="157" a="1"/>
  <c r="P11" i="122" a="1"/>
  <c r="I438" i="157" a="1"/>
  <c r="D440" i="157" a="1"/>
  <c r="J221" i="157" a="1"/>
  <c r="E217" i="157" a="1"/>
  <c r="I110" i="157" a="1"/>
  <c r="E64" i="157" a="1"/>
  <c r="C102" i="157" a="1"/>
  <c r="I12" i="157" a="1"/>
  <c r="E402" i="157" a="1"/>
  <c r="C158" i="157" a="1"/>
  <c r="F287" i="157" a="1"/>
  <c r="D354" i="157" a="1"/>
  <c r="I320" i="157" a="1"/>
  <c r="H441" i="157" a="1"/>
  <c r="D114" i="157" a="1"/>
  <c r="C401" i="157" a="1"/>
  <c r="E56" i="157" a="1"/>
  <c r="C435" i="157" a="1"/>
  <c r="F230" i="157" a="1"/>
  <c r="H459" i="157" a="1"/>
  <c r="C324" i="157" a="1"/>
  <c r="D188" i="157" a="1"/>
  <c r="F59" i="157" a="1"/>
  <c r="E270" i="157" a="1"/>
  <c r="H424" i="157" a="1"/>
  <c r="J202" i="157" a="1"/>
  <c r="J214" i="157" a="1"/>
  <c r="G111" i="157" a="1"/>
  <c r="D432" i="157" a="1"/>
  <c r="C48" i="157" a="1"/>
  <c r="D314" i="157" a="1"/>
  <c r="I105" i="157" a="1"/>
  <c r="D88" i="157" a="1"/>
  <c r="D155" i="157" a="1"/>
  <c r="J58" i="157" a="1"/>
  <c r="F196" i="157" a="1"/>
  <c r="I454" i="157" a="1"/>
  <c r="E371" i="157" a="1"/>
  <c r="E92" i="157" a="1"/>
  <c r="J388" i="157" a="1"/>
  <c r="E435" i="157" a="1"/>
  <c r="G332" i="157" a="1"/>
  <c r="G405" i="157" a="1"/>
  <c r="F139" i="157" a="1"/>
  <c r="G352" i="157" a="1"/>
  <c r="D22" i="156" a="1"/>
  <c r="F225" i="157" a="1"/>
  <c r="F456" i="157" a="1"/>
  <c r="I195" i="157" a="1"/>
  <c r="I15" i="157" a="1"/>
  <c r="D148" i="157" a="1"/>
  <c r="E153" i="157" a="1"/>
  <c r="J225" i="157" a="1"/>
  <c r="G26" i="157" a="1"/>
  <c r="C373" i="157" a="1"/>
  <c r="G62" i="157" a="1"/>
  <c r="F450" i="157" a="1"/>
  <c r="I332" i="157" a="1"/>
  <c r="F229" i="157" a="1"/>
  <c r="C173" i="157" a="1"/>
  <c r="G39" i="157" a="1"/>
  <c r="F162" i="157" a="1"/>
  <c r="E394" i="157" a="1"/>
  <c r="G9" i="157" a="1"/>
  <c r="F410" i="157" a="1"/>
  <c r="C46" i="157" a="1"/>
  <c r="F279" i="157" a="1"/>
  <c r="D353" i="157" a="1"/>
  <c r="D213" i="157" a="1"/>
  <c r="J382" i="157" a="1"/>
  <c r="C447" i="157" a="1"/>
  <c r="G322" i="157" a="1"/>
  <c r="C346" i="157" a="1"/>
  <c r="I220" i="157" a="1"/>
  <c r="J372" i="157" a="1"/>
  <c r="I307" i="157" a="1"/>
  <c r="J238" i="157" a="1"/>
  <c r="D222" i="157" a="1"/>
  <c r="F99" i="157" a="1"/>
  <c r="J97" i="157" a="1"/>
  <c r="H106" i="157" a="1"/>
  <c r="F398" i="157" a="1"/>
  <c r="F373" i="157" a="1"/>
  <c r="C320" i="157" a="1"/>
  <c r="D168" i="157" a="1"/>
  <c r="G277" i="157" a="1"/>
  <c r="J368" i="157" a="1"/>
  <c r="J29" i="157" a="1"/>
  <c r="F49" i="157" a="1"/>
  <c r="E284" i="157" a="1"/>
  <c r="I145" i="157" a="1"/>
  <c r="F321" i="157" a="1"/>
  <c r="G378" i="157" a="1"/>
  <c r="P11" i="126" a="1"/>
  <c r="D130" i="157" a="1"/>
  <c r="I401" i="157" a="1"/>
  <c r="C344" i="157" a="1"/>
  <c r="I444" i="157" a="1"/>
  <c r="H433" i="157" a="1"/>
  <c r="G213" i="157" a="1"/>
  <c r="I396" i="157" a="1"/>
  <c r="I116" i="157" a="1"/>
  <c r="F118" i="157" a="1"/>
  <c r="H269" i="157" a="1"/>
  <c r="G317" i="157" a="1"/>
  <c r="E69" i="157" a="1"/>
  <c r="I166" i="157" a="1"/>
  <c r="J323" i="157" a="1"/>
  <c r="J398" i="157" a="1"/>
  <c r="J85" i="157" a="1"/>
  <c r="F452" i="157" a="1"/>
  <c r="H93" i="157" a="1"/>
  <c r="G174" i="157" a="1"/>
  <c r="J201" i="157" a="1"/>
  <c r="C244" i="157" a="1"/>
  <c r="H409" i="157" a="1"/>
  <c r="E395" i="157" a="1"/>
  <c r="E312" i="157" a="1"/>
  <c r="C15" i="157" a="1"/>
  <c r="F58" i="157" a="1"/>
  <c r="C437" i="157" a="1"/>
  <c r="F63" i="157" a="1"/>
  <c r="J441" i="157" a="1"/>
  <c r="H221" i="157" a="1"/>
  <c r="F120" i="157" a="1"/>
  <c r="D110" i="157" a="1"/>
  <c r="F461" i="157" a="1"/>
  <c r="P10" i="126" a="1"/>
  <c r="J179" i="157" a="1"/>
  <c r="D65" i="157" a="1"/>
  <c r="F234" i="157" a="1"/>
  <c r="D364" i="157" a="1"/>
  <c r="F18" i="157" a="1"/>
  <c r="G436" i="157" a="1"/>
  <c r="E457" i="157" a="1"/>
  <c r="E252" i="157" a="1"/>
  <c r="C427" i="157" a="1"/>
  <c r="E248" i="157" a="1"/>
  <c r="H266" i="157" a="1"/>
  <c r="D317" i="157" a="1"/>
  <c r="G86" i="157" a="1"/>
  <c r="I190" i="157" a="1"/>
  <c r="G455" i="157" a="1"/>
  <c r="E74" i="157" a="1"/>
  <c r="D328" i="157" a="1"/>
  <c r="D87" i="157" a="1"/>
  <c r="C180" i="157" a="1"/>
  <c r="P11" i="145" a="1"/>
  <c r="D74" i="157" a="1"/>
  <c r="F219" i="157" a="1"/>
  <c r="H32" i="157" a="1"/>
  <c r="E181" i="157" a="1"/>
  <c r="H20" i="157" a="1"/>
  <c r="F11" i="157" a="1"/>
  <c r="I172" i="157" a="1"/>
  <c r="G11" i="157" a="1"/>
  <c r="G264" i="157" a="1"/>
  <c r="H397" i="157" a="1"/>
  <c r="G30" i="157" a="1"/>
  <c r="J356" i="157" a="1"/>
  <c r="C458" i="157" a="1"/>
  <c r="P11" i="141" a="1"/>
  <c r="G423" i="157" a="1"/>
  <c r="I267" i="157" a="1"/>
  <c r="C38" i="157" a="1"/>
  <c r="F16" i="157" a="1"/>
  <c r="H148" i="157" a="1"/>
  <c r="H416" i="157" a="1"/>
  <c r="F105" i="157" a="1"/>
  <c r="H264" i="157" a="1"/>
  <c r="D386" i="157" a="1"/>
  <c r="F419" i="157" a="1"/>
  <c r="C417" i="157" a="1"/>
  <c r="J198" i="157" a="1"/>
  <c r="C220" i="157" a="1"/>
  <c r="C279" i="157" a="1"/>
  <c r="D265" i="157" a="1"/>
  <c r="G433" i="157" a="1"/>
  <c r="E161" i="157" a="1"/>
  <c r="J344" i="157" a="1"/>
  <c r="C361" i="157" a="1"/>
  <c r="C276" i="157" a="1"/>
  <c r="G232" i="157" a="1"/>
  <c r="C131" i="157" a="1"/>
  <c r="H431" i="157" a="1"/>
  <c r="F276" i="157" a="1"/>
  <c r="F145" i="157" a="1"/>
  <c r="G211" i="157" a="1"/>
  <c r="I277" i="157" a="1"/>
  <c r="I206" i="157" a="1"/>
  <c r="H222" i="157" a="1"/>
  <c r="D404" i="157" a="1"/>
  <c r="H331" i="157" a="1"/>
  <c r="E54" i="157" a="1"/>
  <c r="F371" i="157" a="1"/>
  <c r="I381" i="157" a="1"/>
  <c r="F391" i="157" a="1"/>
  <c r="C141" i="157" a="1"/>
  <c r="J454" i="157" a="1"/>
  <c r="C254" i="157" a="1"/>
  <c r="I283" i="157" a="1"/>
  <c r="E36" i="157" a="1"/>
  <c r="H145" i="157" a="1"/>
  <c r="C268" i="157" a="1"/>
  <c r="I451" i="157" a="1"/>
  <c r="G121" i="157" a="1"/>
  <c r="H108" i="157" a="1"/>
  <c r="E169" i="157" a="1"/>
  <c r="D165" i="157" a="1"/>
  <c r="C201" i="157" a="1"/>
  <c r="E55" i="157" a="1"/>
  <c r="H320" i="157" a="1"/>
  <c r="F252" i="157" a="1"/>
  <c r="J106" i="157" a="1"/>
  <c r="E368" i="157" a="1"/>
  <c r="C11" i="157" a="1"/>
  <c r="G330" i="157" a="1"/>
  <c r="H348" i="157" a="1"/>
  <c r="E316" i="157" a="1"/>
  <c r="F424" i="157" a="1"/>
  <c r="I159" i="157" a="1"/>
  <c r="E133" i="157" a="1"/>
  <c r="I149" i="157" a="1"/>
  <c r="F31" i="157" a="1"/>
  <c r="D94" i="157" a="1"/>
  <c r="C174" i="157" a="1"/>
  <c r="C386" i="157" a="1"/>
  <c r="I457" i="157" a="1"/>
  <c r="H169" i="157" a="1"/>
  <c r="E29" i="157" a="1"/>
  <c r="C335" i="157" a="1"/>
  <c r="I39" i="157" a="1"/>
  <c r="I325" i="157" a="1"/>
  <c r="I170" i="157" a="1"/>
  <c r="I299" i="157" a="1"/>
  <c r="H111" i="157" a="1"/>
  <c r="J426" i="157" a="1"/>
  <c r="D327" i="157" a="1"/>
  <c r="C253" i="157" a="1"/>
  <c r="H338" i="157" a="1"/>
  <c r="I389" i="157" a="1"/>
  <c r="E21" i="157" a="1"/>
  <c r="F126" i="157" a="1"/>
  <c r="G374" i="157" a="1"/>
  <c r="H144" i="157" a="1"/>
  <c r="D54" i="157" a="1"/>
  <c r="F261" i="157" a="1"/>
  <c r="D458" i="157" a="1"/>
  <c r="E350" i="157" a="1"/>
  <c r="F453" i="157" a="1"/>
  <c r="C107" i="157" a="1"/>
  <c r="E227" i="157" a="1"/>
  <c r="F38" i="157" a="1"/>
  <c r="C375" i="157" a="1"/>
  <c r="J363" i="157" a="1"/>
  <c r="E455" i="157" a="1"/>
  <c r="I298" i="157" a="1"/>
  <c r="I447" i="157" a="1"/>
  <c r="J48" i="157" a="1"/>
  <c r="I93" i="157" a="1"/>
  <c r="J428" i="157" a="1"/>
  <c r="C319" i="157" a="1"/>
  <c r="I422" i="157" a="1"/>
  <c r="C457" i="157" a="1"/>
  <c r="F57" i="157" a="1"/>
  <c r="G324" i="157" a="1"/>
  <c r="J182" i="157" a="1"/>
  <c r="H372" i="157" a="1"/>
  <c r="F74" i="157" a="1"/>
  <c r="G79" i="157" a="1"/>
  <c r="G8" i="157" a="1"/>
  <c r="G20" i="157" a="1"/>
  <c r="J31" i="157" a="1"/>
  <c r="G401" i="157" a="1"/>
  <c r="D104" i="157" a="1"/>
  <c r="H458" i="157" a="1"/>
  <c r="H110" i="157" a="1"/>
  <c r="P10" i="112" a="1"/>
  <c r="G461" i="157" a="1"/>
  <c r="H442" i="157" a="1"/>
  <c r="G427" i="157" a="1"/>
  <c r="G220" i="157" a="1"/>
  <c r="E430" i="157" a="1"/>
  <c r="H358" i="157" a="1"/>
  <c r="E195" i="157" a="1"/>
  <c r="G183" i="157" a="1"/>
  <c r="C206" i="157" a="1"/>
  <c r="C93" i="157" a="1"/>
  <c r="E218" i="157" a="1"/>
  <c r="E294" i="157" a="1"/>
  <c r="D117" i="157" a="1"/>
  <c r="J69" i="157" a="1"/>
  <c r="D414" i="157" a="1"/>
  <c r="J178" i="157" a="1"/>
  <c r="H301" i="157" a="1"/>
  <c r="D396" i="157" a="1"/>
  <c r="G271" i="157" a="1"/>
  <c r="D281" i="157" a="1"/>
  <c r="H282" i="157" a="1"/>
  <c r="J83" i="157" a="1"/>
  <c r="J134" i="157" a="1"/>
  <c r="J232" i="157" a="1"/>
  <c r="G301" i="157" a="1"/>
  <c r="J458" i="157" a="1"/>
  <c r="D443" i="157" a="1"/>
  <c r="J402" i="157" a="1"/>
  <c r="D42" i="157" a="1"/>
  <c r="J367" i="157" a="1"/>
  <c r="D384" i="157" a="1"/>
  <c r="I282" i="157" a="1"/>
  <c r="H175" i="157" a="1"/>
  <c r="D47" i="157" a="1"/>
  <c r="D392" i="157" a="1"/>
  <c r="F446" i="157" a="1"/>
  <c r="I102" i="157" a="1"/>
  <c r="C105" i="157" a="1"/>
  <c r="I310" i="157" a="1"/>
  <c r="H280" i="157" a="1"/>
  <c r="F124" i="157" a="1"/>
  <c r="J184" i="157" a="1"/>
  <c r="F45" i="157" a="1"/>
  <c r="F13" i="157" a="1"/>
  <c r="D275" i="157" a="1"/>
  <c r="H76" i="157" a="1"/>
  <c r="E191" i="157" a="1"/>
  <c r="I18" i="157" a="1"/>
  <c r="I306" i="157" a="1"/>
  <c r="F20" i="157" a="1"/>
  <c r="H163" i="157" a="1"/>
  <c r="F262" i="157" a="1"/>
  <c r="D368" i="157" a="1"/>
  <c r="I146" i="157" a="1"/>
  <c r="C138" i="157" a="1"/>
  <c r="H149" i="157" a="1"/>
  <c r="J261" i="157" a="1"/>
  <c r="I189" i="157" a="1"/>
  <c r="C228" i="157" a="1"/>
  <c r="G348" i="157" a="1"/>
  <c r="F416" i="157" a="1"/>
  <c r="F132" i="157" a="1"/>
  <c r="C384" i="157" a="1"/>
  <c r="F439" i="157" a="1"/>
  <c r="H341" i="157" a="1"/>
  <c r="D93" i="157" a="1"/>
  <c r="G226" i="157" a="1"/>
  <c r="I160" i="157" a="1"/>
  <c r="E95" i="157" a="1"/>
  <c r="H63" i="157" a="1"/>
  <c r="G34" i="157" a="1"/>
  <c r="I80" i="157" a="1"/>
  <c r="I383" i="157" a="1"/>
  <c r="E233" i="157" a="1"/>
  <c r="J339" i="157" a="1"/>
  <c r="G354" i="157" a="1"/>
  <c r="I14" i="157" a="1"/>
  <c r="H89" i="157" a="1"/>
  <c r="G152" i="157" a="1"/>
  <c r="J177" i="157" a="1"/>
  <c r="G282" i="157" a="1"/>
  <c r="F168" i="157" a="1"/>
  <c r="D365" i="157" a="1"/>
  <c r="I334" i="157" a="1"/>
  <c r="F130" i="157" a="1"/>
  <c r="C217" i="157" a="1"/>
  <c r="H95" i="157" a="1"/>
  <c r="I178" i="157" a="1"/>
  <c r="G355" i="157" a="1"/>
  <c r="C81" i="157" a="1"/>
  <c r="G382" i="157" a="1"/>
  <c r="J155" i="157" a="1"/>
  <c r="D378" i="157" a="1"/>
  <c r="E400" i="157" a="1"/>
  <c r="G134" i="157" a="1"/>
  <c r="I362" i="157" a="1"/>
  <c r="D373" i="157" a="1"/>
  <c r="E220" i="157" a="1"/>
  <c r="D6" i="157" a="1"/>
  <c r="D367" i="157" a="1"/>
  <c r="D238" i="157" a="1"/>
  <c r="H425" i="157" a="1"/>
  <c r="F134" i="157" a="1"/>
  <c r="E216" i="157" a="1"/>
  <c r="I316" i="157" a="1"/>
  <c r="C331" i="157" a="1"/>
  <c r="D246" i="157" a="1"/>
  <c r="E123" i="157" a="1"/>
  <c r="E78" i="157" a="1"/>
  <c r="F407" i="157" a="1"/>
  <c r="P10" i="138" a="1"/>
  <c r="C452" i="157" a="1"/>
  <c r="I26" i="157" a="1"/>
  <c r="C16" i="156" a="1"/>
  <c r="J237" i="157" a="1"/>
  <c r="E275" i="157" a="1"/>
  <c r="J110" i="157" a="1"/>
  <c r="G453" i="157" a="1"/>
  <c r="I222" i="157" a="1"/>
  <c r="F192" i="157" a="1"/>
  <c r="I181" i="157" a="1"/>
  <c r="E120" i="157" a="1"/>
  <c r="H183" i="157" a="1"/>
  <c r="G394" i="157" a="1"/>
  <c r="F274" i="157" a="1"/>
  <c r="G138" i="157" a="1"/>
  <c r="J16" i="157" a="1"/>
  <c r="H206" i="157" a="1"/>
  <c r="E445" i="157" a="1"/>
  <c r="C200" i="157" a="1"/>
  <c r="H30" i="157" a="1"/>
  <c r="I35" i="157" a="1"/>
  <c r="E315" i="157" a="1"/>
  <c r="J143" i="157" a="1"/>
  <c r="H131" i="157" a="1"/>
  <c r="E425" i="157" a="1"/>
  <c r="D248" i="157" a="1"/>
  <c r="D10" i="157" a="1"/>
  <c r="I435" i="157" a="1"/>
  <c r="D247" i="157" a="1"/>
  <c r="G449" i="157" a="1"/>
  <c r="G438" i="157" a="1"/>
  <c r="E268" i="157" a="1"/>
  <c r="H165" i="157" a="1"/>
  <c r="F273" i="157" a="1"/>
  <c r="J223" i="157" a="1"/>
  <c r="J104" i="157" a="1"/>
  <c r="D269" i="157" a="1"/>
  <c r="C177" i="157" a="1"/>
  <c r="I352" i="157" a="1"/>
  <c r="H421" i="157" a="1"/>
  <c r="H245" i="157" a="1"/>
  <c r="F413" i="157" a="1"/>
  <c r="J389" i="157" a="1"/>
  <c r="J108" i="157" a="1"/>
  <c r="I455" i="157" a="1"/>
  <c r="I155" i="157" a="1"/>
  <c r="E414" i="157" a="1"/>
  <c r="H68" i="157" a="1"/>
  <c r="D393" i="157" a="1"/>
  <c r="G304" i="157" a="1"/>
  <c r="E214" i="157" a="1"/>
  <c r="H51" i="157" a="1"/>
  <c r="J369" i="157" a="1"/>
  <c r="J139" i="157" a="1"/>
  <c r="E428" i="157" a="1"/>
  <c r="G167" i="157" a="1"/>
  <c r="C52" i="157" a="1"/>
  <c r="I276" i="157" a="1"/>
  <c r="I219" i="157" a="1"/>
  <c r="F307" i="157" a="1"/>
  <c r="D12" i="157" a="1"/>
  <c r="I405" i="157" a="1"/>
  <c r="F401" i="157" a="1"/>
  <c r="H24" i="157" a="1"/>
  <c r="F200" i="157" a="1"/>
  <c r="D329" i="157" a="1"/>
  <c r="I40" i="157" a="1"/>
  <c r="H287" i="157" a="1"/>
  <c r="E106" i="157" a="1"/>
  <c r="E372" i="157" a="1"/>
  <c r="E174" i="157" a="1"/>
  <c r="I337" i="157" a="1"/>
  <c r="G373" i="157" a="1"/>
  <c r="I20" i="157" a="1"/>
  <c r="H46" i="157" a="1"/>
  <c r="P11" i="130" a="1"/>
  <c r="F363" i="157" a="1"/>
  <c r="G344" i="157" a="1"/>
  <c r="I376" i="157" a="1"/>
  <c r="J119" i="157" a="1"/>
  <c r="C456" i="157" a="1"/>
  <c r="C239" i="157" a="1"/>
  <c r="D16" i="156" a="1"/>
  <c r="C225" i="157" a="1"/>
  <c r="E213" i="157" a="1"/>
  <c r="F359" i="157" a="1"/>
  <c r="C198" i="157" a="1"/>
  <c r="F203" i="157" a="1"/>
  <c r="J327" i="157" a="1"/>
  <c r="P10" i="130" a="1"/>
  <c r="C353" i="157" a="1"/>
  <c r="J373" i="157" a="1"/>
  <c r="G96" i="157" a="1"/>
  <c r="C32" i="157" a="1"/>
  <c r="H129" i="157" a="1"/>
  <c r="D34" i="157" a="1"/>
  <c r="P11" i="115" a="1"/>
  <c r="G143" i="157" a="1"/>
  <c r="I164" i="157" a="1"/>
  <c r="G46" i="157" a="1"/>
  <c r="C360" i="157" a="1"/>
  <c r="D81" i="157" a="1"/>
  <c r="E87" i="157" a="1"/>
  <c r="C224" i="157" a="1"/>
  <c r="E253" i="157" a="1"/>
  <c r="I154" i="157" a="1"/>
  <c r="G14" i="157" a="1"/>
  <c r="J404" i="157" a="1"/>
  <c r="C310" i="157" a="1"/>
  <c r="F305" i="157" a="1"/>
  <c r="H210" i="157" a="1"/>
  <c r="G237" i="157" a="1"/>
  <c r="G351" i="157" a="1"/>
  <c r="J72" i="157" a="1"/>
  <c r="J46" i="157" a="1"/>
  <c r="J154" i="157" a="1"/>
  <c r="C431" i="157" a="1"/>
  <c r="H116" i="157" a="1"/>
  <c r="C61" i="157" a="1"/>
  <c r="E148" i="157" a="1"/>
  <c r="G267" i="157" a="1"/>
  <c r="I446" i="157" a="1"/>
  <c r="G409" i="157" a="1"/>
  <c r="J157" i="157" a="1"/>
  <c r="D18" i="157" a="1"/>
  <c r="H232" i="157" a="1"/>
  <c r="I398" i="157" a="1"/>
  <c r="G144" i="157" a="1"/>
  <c r="G244" i="157" a="1"/>
  <c r="I423" i="157" a="1"/>
  <c r="C53" i="157" a="1"/>
  <c r="J38" i="157" a="1"/>
  <c r="J275" i="157" a="1"/>
  <c r="P11" i="137" a="1"/>
  <c r="I217" i="157" a="1"/>
  <c r="I144" i="157" a="1"/>
  <c r="G59" i="157" a="1"/>
  <c r="D408" i="157" a="1"/>
  <c r="G325" i="157" a="1"/>
  <c r="G339" i="157" a="1"/>
  <c r="I382" i="157" a="1"/>
  <c r="E47" i="157" a="1"/>
  <c r="F306" i="157" a="1"/>
  <c r="C282" i="157" a="1"/>
  <c r="E76" i="157" a="1"/>
  <c r="F93" i="157" a="1"/>
  <c r="C309" i="157" a="1"/>
  <c r="E203" i="157" a="1"/>
  <c r="E387" i="157" a="1"/>
  <c r="D68" i="157" a="1"/>
  <c r="D273" i="157" a="1"/>
  <c r="H404" i="157" a="1"/>
  <c r="C121" i="157" a="1"/>
  <c r="D62" i="157" a="1"/>
  <c r="F236" i="157" a="1"/>
  <c r="E242" i="157" a="1"/>
  <c r="C432" i="157" a="1"/>
  <c r="F218" i="157" a="1"/>
  <c r="D32" i="157" a="1"/>
  <c r="E439" i="157" a="1"/>
  <c r="C352" i="157" a="1"/>
  <c r="E65" i="157" a="1"/>
  <c r="H288" i="157" a="1"/>
  <c r="D371" i="157" a="1"/>
  <c r="I407" i="157" a="1"/>
  <c r="J41" i="157" a="1"/>
  <c r="H138" i="157" a="1"/>
  <c r="I112" i="157" a="1"/>
  <c r="D399" i="157" a="1"/>
  <c r="H47" i="157" a="1"/>
  <c r="C222" i="157" a="1"/>
  <c r="E189" i="157" a="1"/>
  <c r="F257" i="157" a="1"/>
  <c r="H355" i="157" a="1"/>
  <c r="J405" i="157" a="1"/>
  <c r="G78" i="157" a="1"/>
  <c r="H168" i="157" a="1"/>
  <c r="E173" i="157" a="1"/>
  <c r="C154" i="157" a="1"/>
  <c r="I461" i="157" a="1"/>
  <c r="J53" i="157" a="1"/>
  <c r="C293" i="157" a="1"/>
  <c r="I118" i="157" a="1"/>
  <c r="G168" i="157" a="1"/>
  <c r="F163" i="157" a="1"/>
  <c r="E289" i="157" a="1"/>
  <c r="H204" i="157" a="1"/>
  <c r="E100" i="157" a="1"/>
  <c r="E96" i="157" a="1"/>
  <c r="J271" i="157" a="1"/>
  <c r="H415" i="157" a="1"/>
  <c r="H181" i="157" a="1"/>
  <c r="I142" i="157" a="1"/>
  <c r="H133" i="157" a="1"/>
  <c r="D91" i="157" a="1"/>
  <c r="H374" i="157" a="1"/>
  <c r="F141" i="157" a="1"/>
  <c r="I397" i="157" a="1"/>
  <c r="F325" i="157" a="1"/>
  <c r="D200" i="157" a="1"/>
  <c r="D400" i="157" a="1"/>
  <c r="D416" i="157" a="1"/>
  <c r="H136" i="157" a="1"/>
  <c r="I98" i="157" a="1"/>
  <c r="D25" i="157" a="1"/>
  <c r="I207" i="157" a="1"/>
  <c r="E142" i="157" a="1"/>
  <c r="J296" i="157" a="1"/>
  <c r="J354" i="157" a="1"/>
  <c r="I409" i="157" a="1"/>
  <c r="H353" i="157" a="1"/>
  <c r="D264" i="157" a="1"/>
  <c r="I120" i="157" a="1"/>
  <c r="C110" i="157" a="1"/>
  <c r="J127" i="157" a="1"/>
  <c r="F136" i="157" a="1"/>
  <c r="H23" i="157" a="1"/>
  <c r="C73" i="157" a="1"/>
  <c r="H171" i="157" a="1"/>
  <c r="P10" i="124" a="1"/>
  <c r="G107" i="157" a="1"/>
  <c r="D279" i="157" a="1"/>
  <c r="G16" i="157" a="1"/>
  <c r="J302" i="157" a="1"/>
  <c r="H234" i="157" a="1"/>
  <c r="D444" i="157" a="1"/>
  <c r="I201" i="157" a="1"/>
  <c r="C147" i="157" a="1"/>
  <c r="D423" i="157" a="1"/>
  <c r="H212" i="157" a="1"/>
  <c r="H123" i="157" a="1"/>
  <c r="F352" i="157" a="1"/>
  <c r="G306" i="157" a="1"/>
  <c r="C296" i="157" a="1"/>
  <c r="F303" i="157" a="1"/>
  <c r="C95" i="157" a="1"/>
  <c r="J424" i="157" a="1"/>
  <c r="C304" i="157" a="1"/>
  <c r="F431" i="157" a="1"/>
  <c r="H448" i="157" a="1"/>
  <c r="G118" i="157" a="1"/>
  <c r="F294" i="157" a="1"/>
  <c r="I295" i="157" a="1"/>
  <c r="G439" i="157" a="1"/>
  <c r="D108" i="157" a="1"/>
  <c r="I350" i="157" a="1"/>
  <c r="E286" i="157" a="1"/>
  <c r="I369" i="157" a="1"/>
  <c r="H456" i="157" a="1"/>
  <c r="P11" i="114" a="1"/>
  <c r="E192" i="157" a="1"/>
  <c r="I347" i="157" a="1"/>
  <c r="G276" i="157" a="1"/>
  <c r="I179" i="157" a="1"/>
  <c r="I322" i="157" a="1"/>
  <c r="C221" i="157" a="1"/>
  <c r="D339" i="157" a="1"/>
  <c r="H265" i="157" a="1"/>
  <c r="H271" i="157" a="1"/>
  <c r="D456" i="157" a="1"/>
  <c r="J42" i="157" a="1"/>
  <c r="D206" i="157" a="1"/>
  <c r="E212" i="157" a="1"/>
  <c r="E187" i="157" a="1"/>
  <c r="E247" i="157" a="1"/>
  <c r="C152" i="157" a="1"/>
  <c r="G208" i="157" a="1"/>
  <c r="C77" i="157" a="1"/>
  <c r="D196" i="157" a="1"/>
  <c r="H25" i="157" a="1"/>
  <c r="J73" i="157" a="1"/>
  <c r="G428" i="157" a="1"/>
  <c r="E33" i="157" a="1"/>
  <c r="G417" i="157" a="1"/>
  <c r="P11" i="133" a="1"/>
  <c r="C460" i="157" a="1"/>
  <c r="I218" i="157" a="1"/>
  <c r="D202" i="157" a="1"/>
  <c r="I414" i="157" a="1"/>
  <c r="J281" i="157" a="1"/>
  <c r="E24" i="157" a="1"/>
  <c r="J52" i="157" a="1"/>
  <c r="H335" i="157" a="1"/>
  <c r="J333" i="157" a="1"/>
  <c r="G261" i="157" a="1"/>
  <c r="G102" i="157" a="1"/>
  <c r="J197" i="157" a="1"/>
  <c r="C181" i="157" a="1"/>
  <c r="E52" i="157" a="1"/>
  <c r="H103" i="157" a="1"/>
  <c r="J236" i="157" a="1"/>
  <c r="I301" i="157" a="1"/>
  <c r="I48" i="157" a="1"/>
  <c r="H194" i="157" a="1"/>
  <c r="E271" i="157" a="1"/>
  <c r="F311" i="157" a="1"/>
  <c r="H90" i="157" a="1"/>
  <c r="G393" i="157" a="1"/>
  <c r="I344" i="157" a="1"/>
  <c r="I300" i="157" a="1"/>
  <c r="I213" i="157" a="1"/>
  <c r="C170" i="157" a="1"/>
  <c r="E326" i="157" a="1"/>
  <c r="I273" i="157" a="1"/>
  <c r="G65" i="157" a="1"/>
  <c r="E277" i="157" a="1"/>
  <c r="H10" i="157" a="1"/>
  <c r="I205" i="157" a="1"/>
  <c r="C281" i="157" a="1"/>
  <c r="I38" i="157" a="1"/>
  <c r="D303" i="157" a="1"/>
  <c r="H367" i="157" a="1"/>
  <c r="G218" i="157" a="1"/>
  <c r="D363" i="157" a="1"/>
  <c r="I258" i="157" a="1"/>
  <c r="P11" i="135" a="1"/>
  <c r="H126" i="157" a="1"/>
  <c r="E97" i="157" a="1"/>
  <c r="H400" i="157" a="1"/>
  <c r="C49" i="157" a="1"/>
  <c r="I228" i="157" a="1"/>
  <c r="H72" i="157" a="1"/>
  <c r="G295" i="157" a="1"/>
  <c r="C163" i="157" a="1"/>
  <c r="G217" i="157" a="1"/>
  <c r="E373" i="157" a="1"/>
  <c r="G323" i="157" a="1"/>
  <c r="H99" i="157" a="1"/>
  <c r="E180" i="157" a="1"/>
  <c r="E357" i="157" a="1"/>
  <c r="F295" i="157" a="1"/>
  <c r="E63" i="157" a="1"/>
  <c r="C283" i="157" a="1"/>
  <c r="D147" i="157" a="1"/>
  <c r="P11" i="113" a="1"/>
  <c r="C397" i="157" a="1"/>
  <c r="D231" i="157" a="1"/>
  <c r="D438" i="157" a="1"/>
  <c r="D8" i="157" a="1"/>
  <c r="C106" i="157" a="1"/>
  <c r="D160" i="157" a="1"/>
  <c r="J49" i="157" a="1"/>
  <c r="D389" i="157" a="1"/>
  <c r="H307" i="157" a="1"/>
  <c r="G67" i="157" a="1"/>
  <c r="I373" i="157" a="1"/>
  <c r="C179" i="157" a="1"/>
  <c r="E102" i="157" a="1"/>
  <c r="G139" i="157" a="1"/>
  <c r="E392" i="157" a="1"/>
  <c r="J274" i="157" a="1"/>
  <c r="F155" i="157" a="1"/>
  <c r="D345" i="157" a="1"/>
  <c r="J287" i="157" a="1"/>
  <c r="F290" i="157" a="1"/>
  <c r="C119" i="157" a="1"/>
  <c r="J410" i="157" a="1"/>
  <c r="J81" i="157" a="1"/>
  <c r="J304" i="157" a="1"/>
  <c r="H231" i="157" a="1"/>
  <c r="J265" i="157" a="1"/>
  <c r="J387" i="157" a="1"/>
  <c r="J301" i="157" a="1"/>
  <c r="H261" i="157" a="1"/>
  <c r="I393" i="157" a="1"/>
  <c r="J408" i="157" a="1"/>
  <c r="C395" i="157" a="1"/>
  <c r="J421" i="157" a="1"/>
  <c r="G364" i="157" a="1"/>
  <c r="I126" i="157" a="1"/>
  <c r="G40" i="157" a="1"/>
  <c r="I385" i="157" a="1"/>
  <c r="D417" i="157" a="1"/>
  <c r="D397" i="157" a="1"/>
  <c r="J207" i="157" a="1"/>
  <c r="I183" i="157" a="1"/>
  <c r="F440" i="157" a="1"/>
  <c r="C371" i="157" a="1"/>
  <c r="F25" i="157" a="1"/>
  <c r="E375" i="157" a="1"/>
  <c r="I417" i="157" a="1"/>
  <c r="I34" i="157" a="1"/>
  <c r="H402" i="157" a="1"/>
  <c r="P10" i="131" a="1"/>
  <c r="D204" i="157" a="1"/>
  <c r="E196" i="157" a="1"/>
  <c r="D60" i="157" a="1"/>
  <c r="D420" i="157" a="1"/>
  <c r="C451" i="157" a="1"/>
  <c r="C311" i="157" a="1"/>
  <c r="E255" i="157" a="1"/>
  <c r="G103" i="157" a="1"/>
  <c r="J18" i="157" a="1"/>
  <c r="H250" i="157" a="1"/>
  <c r="C238" i="157" a="1"/>
  <c r="I79" i="157" a="1"/>
  <c r="E447" i="157" a="1"/>
  <c r="J227" i="157" a="1"/>
  <c r="H270" i="157" a="1"/>
  <c r="P11" i="125" a="1"/>
  <c r="H451" i="157" a="1"/>
  <c r="D33" i="157" a="1"/>
  <c r="E436" i="157" a="1"/>
  <c r="J442" i="157" a="1"/>
  <c r="F319" i="157" a="1"/>
  <c r="H460" i="157" a="1"/>
  <c r="F153" i="157" a="1"/>
  <c r="C381" i="157" a="1"/>
  <c r="D36" i="157" a="1"/>
  <c r="I375" i="157" a="1"/>
  <c r="J283" i="157" a="1"/>
  <c r="F361" i="157" a="1"/>
  <c r="C416" i="157" a="1"/>
  <c r="C144" i="157" a="1"/>
  <c r="E307" i="157" a="1"/>
  <c r="H314" i="157" a="1"/>
  <c r="E83" i="157" a="1"/>
  <c r="P11" i="136" a="1"/>
  <c r="C246" i="157" a="1"/>
  <c r="D442" i="157" a="1"/>
  <c r="D308" i="157" a="1"/>
  <c r="G319" i="157" a="1"/>
  <c r="J7" i="157" a="1"/>
  <c r="F119" i="157" a="1"/>
  <c r="I92" i="157" a="1"/>
  <c r="E390" i="157" a="1"/>
  <c r="I377" i="157" a="1"/>
  <c r="D171" i="157" a="1"/>
  <c r="F36" i="157" a="1"/>
  <c r="F326" i="157" a="1"/>
  <c r="E363" i="157" a="1"/>
  <c r="J102" i="157" a="1"/>
  <c r="F51" i="157" a="1"/>
  <c r="E131" i="157" a="1"/>
  <c r="I359" i="157" a="1"/>
  <c r="H365" i="157" a="1"/>
  <c r="E355" i="157" a="1"/>
  <c r="C207" i="157" a="1"/>
  <c r="C132" i="157" a="1"/>
  <c r="E48" i="157" a="1"/>
  <c r="I354" i="157" a="1"/>
  <c r="J450" i="157" a="1"/>
  <c r="E411" i="157" a="1"/>
  <c r="G54" i="157" a="1"/>
  <c r="P11" i="147" a="1"/>
  <c r="E228" i="157" a="1"/>
  <c r="C24" i="157" a="1"/>
  <c r="E132" i="157" a="1"/>
  <c r="I266" i="157" a="1"/>
  <c r="D304" i="157" a="1"/>
  <c r="E446" i="157" a="1"/>
  <c r="C374" i="157" a="1"/>
  <c r="D336" i="157" a="1"/>
  <c r="G366" i="157" a="1"/>
  <c r="G172" i="157" a="1"/>
  <c r="E20" i="157" a="1"/>
  <c r="D422" i="157" a="1"/>
  <c r="C191" i="157" a="1"/>
  <c r="H318" i="157" a="1"/>
  <c r="D53" i="157" a="1"/>
  <c r="F394" i="157" a="1"/>
  <c r="I433" i="157" a="1"/>
  <c r="F80" i="157" a="1"/>
  <c r="H437" i="157" a="1"/>
  <c r="D307" i="157" a="1"/>
  <c r="D37" i="157" a="1"/>
  <c r="J407" i="157" a="1"/>
  <c r="I44" i="157" a="1"/>
  <c r="I83" i="157" a="1"/>
  <c r="G222" i="157" a="1"/>
  <c r="C350" i="157" a="1"/>
  <c r="D56" i="157" a="1"/>
  <c r="E211" i="157" a="1"/>
  <c r="G434" i="157" a="1"/>
  <c r="C122" i="157" a="1"/>
  <c r="I17" i="157" a="1"/>
  <c r="P11" i="112" a="1"/>
  <c r="H445" i="157" a="1"/>
  <c r="I229" i="157" a="1"/>
  <c r="D266" i="157" a="1"/>
  <c r="D71" i="157" a="1"/>
  <c r="I59" i="157" a="1"/>
  <c r="E317" i="157" a="1"/>
  <c r="F265" i="157" a="1"/>
  <c r="J175" i="157" a="1"/>
  <c r="H36" i="157" a="1"/>
  <c r="G227" i="157" a="1"/>
  <c r="F441" i="157" a="1"/>
  <c r="H325" i="157" a="1"/>
  <c r="J118" i="157" a="1"/>
  <c r="J335" i="157" a="1"/>
  <c r="I227" i="157" a="1"/>
  <c r="J176" i="157" a="1"/>
  <c r="E433" i="157" a="1"/>
  <c r="I308" i="157" a="1"/>
  <c r="C341" i="157" a="1"/>
  <c r="I168" i="157" a="1"/>
  <c r="H412" i="157" a="1"/>
  <c r="D445" i="157" a="1"/>
  <c r="G458" i="157" a="1"/>
  <c r="P11" i="155" a="1"/>
  <c r="D156" i="157" a="1"/>
  <c r="E159" i="157" a="1"/>
  <c r="E353" i="157" a="1"/>
  <c r="G90" i="157" a="1"/>
  <c r="H411" i="157" a="1"/>
  <c r="D372" i="157" a="1"/>
  <c r="G7" i="157" a="1"/>
  <c r="C218" i="157" a="1"/>
  <c r="C300" i="157" a="1"/>
  <c r="C242" i="157" a="1"/>
  <c r="D394" i="157" a="1"/>
  <c r="F210" i="157" a="1"/>
  <c r="J447" i="157" a="1"/>
  <c r="J43" i="157" a="1"/>
  <c r="H37" i="157" a="1"/>
  <c r="P10" i="137" a="1"/>
  <c r="E267" i="157" a="1"/>
  <c r="E323" i="157" a="1"/>
  <c r="I54" i="157" a="1"/>
  <c r="P10" i="118" a="1"/>
  <c r="G92" i="157" a="1"/>
  <c r="H366" i="157" a="1"/>
  <c r="E245" i="157" a="1"/>
  <c r="H16" i="157" a="1"/>
  <c r="D296" i="157" a="1"/>
  <c r="J326" i="157" a="1"/>
  <c r="P10" i="135" a="1"/>
  <c r="F343" i="157" a="1"/>
  <c r="G432" i="157" a="1"/>
  <c r="F360" i="157" a="1"/>
  <c r="D79" i="157" a="1"/>
  <c r="J230" i="157" a="1"/>
  <c r="C101" i="157" a="1"/>
  <c r="D309" i="157" a="1"/>
  <c r="E266" i="157" a="1"/>
  <c r="J172" i="157" a="1"/>
  <c r="H14" i="157" a="1"/>
  <c r="C16" i="157" a="1"/>
  <c r="H381" i="157" a="1"/>
  <c r="F443" i="157" a="1"/>
  <c r="G328" i="157" a="1"/>
  <c r="F318" i="157" a="1"/>
  <c r="G97" i="157" a="1"/>
  <c r="C442" i="157" a="1"/>
  <c r="D434" i="157" a="1"/>
  <c r="I111" i="157" a="1"/>
  <c r="D49" i="157" a="1"/>
  <c r="J152" i="157" a="1"/>
  <c r="D362" i="157" a="1"/>
  <c r="J348" i="157" a="1"/>
  <c r="J306" i="157" a="1"/>
  <c r="G437" i="157" a="1"/>
  <c r="G154" i="157" a="1"/>
  <c r="I458" i="157" a="1"/>
  <c r="C357" i="157" a="1"/>
  <c r="E128" i="157" a="1"/>
  <c r="E236" i="157" a="1"/>
  <c r="D129" i="157" a="1"/>
  <c r="J391" i="157" a="1"/>
  <c r="G113" i="157" a="1"/>
  <c r="J340" i="157" a="1"/>
  <c r="C370" i="157" a="1"/>
  <c r="I270" i="157" a="1"/>
  <c r="C354" i="157" a="1"/>
  <c r="J93" i="157" a="1"/>
  <c r="P11" i="119" a="1"/>
  <c r="J429" i="157" a="1"/>
  <c r="D369" i="157" a="1"/>
  <c r="F455" i="157" a="1"/>
  <c r="J150" i="157" a="1"/>
  <c r="D30" i="157" a="1"/>
  <c r="F284" i="157" a="1"/>
  <c r="I36" i="157" a="1"/>
  <c r="D205" i="157" a="1"/>
  <c r="H82" i="157" a="1"/>
  <c r="P11" i="109" a="1"/>
  <c r="F213" i="157" a="1"/>
  <c r="G210" i="157" a="1"/>
  <c r="H112" i="157" a="1"/>
  <c r="J101" i="157" a="1"/>
  <c r="D300" i="157" a="1"/>
  <c r="E238" i="157" a="1"/>
  <c r="I445" i="157" a="1"/>
  <c r="J216" i="157" a="1"/>
  <c r="G158" i="157" a="1"/>
  <c r="F286" i="157" a="1"/>
  <c r="D86" i="157" a="1"/>
  <c r="C229" i="157" a="1"/>
  <c r="C67" i="157" a="1"/>
  <c r="P10" i="125" a="1"/>
  <c r="E144" i="157" a="1"/>
  <c r="I437" i="157" a="1"/>
  <c r="D191" i="157" a="1"/>
  <c r="P10" i="134" a="1"/>
  <c r="H85" i="157" a="1"/>
  <c r="F64" i="157" a="1"/>
  <c r="F222" i="157" a="1"/>
  <c r="E389" i="157" a="1"/>
  <c r="I128" i="157" a="1"/>
  <c r="J345" i="157" a="1"/>
  <c r="G186" i="157" a="1"/>
  <c r="I52" i="157" a="1"/>
  <c r="I58" i="157" a="1"/>
  <c r="H176" i="157" a="1"/>
  <c r="J96" i="157" a="1"/>
  <c r="J385" i="157" a="1"/>
  <c r="F356" i="157" a="1"/>
  <c r="G335" i="157" a="1"/>
  <c r="F78" i="157" a="1"/>
  <c r="P11" i="111" a="1"/>
  <c r="D121" i="157" a="1"/>
  <c r="I363" i="157" a="1"/>
  <c r="F411" i="157" a="1"/>
  <c r="G132" i="157" a="1"/>
  <c r="J169" i="157" a="1"/>
  <c r="G356" i="157" a="1"/>
  <c r="D183" i="157" a="1"/>
  <c r="I158" i="157" a="1"/>
  <c r="H120" i="157" a="1"/>
  <c r="C249" i="157" a="1"/>
  <c r="H452" i="157" a="1"/>
  <c r="C439" i="157" a="1"/>
  <c r="D289" i="157" a="1"/>
  <c r="E75" i="157" a="1"/>
  <c r="E341" i="157" a="1"/>
  <c r="E127" i="157" a="1"/>
  <c r="J376" i="157" a="1"/>
  <c r="H66" i="157" a="1"/>
  <c r="I19" i="157" a="1"/>
  <c r="J413" i="157" a="1"/>
  <c r="H11" i="157" a="1"/>
  <c r="F177" i="157" a="1"/>
  <c r="D277" i="157" a="1"/>
  <c r="H191" i="157" a="1"/>
  <c r="I326" i="157" a="1"/>
  <c r="F149" i="157" a="1"/>
  <c r="F238" i="157" a="1"/>
  <c r="I71" i="157" a="1"/>
  <c r="I151" i="157" a="1"/>
  <c r="H296" i="157" a="1"/>
  <c r="C298" i="157" a="1"/>
  <c r="I246" i="157" a="1"/>
  <c r="E26" i="157" a="1"/>
  <c r="D236" i="157" a="1"/>
  <c r="G415" i="157" a="1"/>
  <c r="C338" i="157" a="1"/>
  <c r="G93" i="157" a="1"/>
  <c r="E240" i="157" a="1"/>
  <c r="H258" i="157" a="1"/>
  <c r="E129" i="157" a="1"/>
  <c r="H379" i="157" a="1"/>
  <c r="D95" i="157" a="1"/>
  <c r="J145" i="157" a="1"/>
  <c r="E384" i="157" a="1"/>
  <c r="P10" i="115" a="1"/>
  <c r="H343" i="157" a="1"/>
  <c r="C184" i="157" a="1"/>
  <c r="E62" i="157" a="1"/>
  <c r="C330" i="157" a="1"/>
  <c r="I338" i="157" a="1"/>
  <c r="G414" i="157" a="1"/>
  <c r="F81" i="157" a="1"/>
  <c r="E157" i="157" a="1"/>
  <c r="J262" i="157" a="1"/>
  <c r="D347" i="157" a="1"/>
  <c r="H81" i="157" a="1"/>
  <c r="D154" i="157" a="1"/>
  <c r="H254" i="157" a="1"/>
  <c r="J374" i="157" a="1"/>
  <c r="J190" i="157" a="1"/>
  <c r="J87" i="157" a="1"/>
  <c r="J309" i="157" a="1"/>
  <c r="G36" i="157" a="1"/>
  <c r="C21" i="157" a="1"/>
  <c r="C82" i="157" a="1"/>
  <c r="I233" i="157" a="1"/>
  <c r="G89" i="157" a="1"/>
  <c r="J286" i="157" a="1"/>
  <c r="I99" i="157" a="1"/>
  <c r="F161" i="157" a="1"/>
  <c r="G386" i="157" a="1"/>
  <c r="I123" i="157" a="1"/>
  <c r="J252" i="157" a="1"/>
  <c r="E314" i="157" a="1"/>
  <c r="E41" i="157" a="1"/>
  <c r="I404" i="157" a="1"/>
  <c r="F422" i="157" a="1"/>
  <c r="E453" i="157" a="1"/>
  <c r="F438" i="157" a="1"/>
  <c r="I349" i="157" a="1"/>
  <c r="J457" i="157" a="1"/>
  <c r="G35" i="157" a="1"/>
  <c r="I81" i="157" a="1"/>
  <c r="P10" i="108" a="1"/>
  <c r="H34" i="157" a="1"/>
  <c r="C6" i="157" a="1"/>
  <c r="D46" i="157" a="1"/>
  <c r="J307" i="157" a="1"/>
  <c r="I342" i="157" a="1"/>
  <c r="C232" i="157" a="1"/>
  <c r="D152" i="157" a="1"/>
  <c r="J300" i="157" a="1"/>
  <c r="J312" i="157" a="1"/>
  <c r="J336" i="157" a="1"/>
  <c r="E403" i="157" a="1"/>
  <c r="J107" i="157" a="1"/>
  <c r="G94" i="157" a="1"/>
  <c r="E17" i="157" a="1"/>
  <c r="H227" i="157" a="1"/>
  <c r="E73" i="157" a="1"/>
  <c r="G178" i="157" a="1"/>
  <c r="H156" i="157" a="1"/>
  <c r="F430" i="157" a="1"/>
  <c r="E183" i="157" a="1"/>
  <c r="G238" i="157" a="1"/>
  <c r="C116" i="157" a="1"/>
  <c r="H329" i="157" a="1"/>
  <c r="E222" i="157" a="1"/>
  <c r="G296" i="157" a="1"/>
  <c r="H64" i="157" a="1"/>
  <c r="C128" i="157" a="1"/>
  <c r="C149" i="157" a="1"/>
  <c r="F137" i="157" a="1"/>
  <c r="C72" i="157" a="1"/>
  <c r="C291" i="157" a="1"/>
  <c r="J222" i="157" a="1"/>
  <c r="J126" i="157" a="1"/>
  <c r="G252" i="157" a="1"/>
  <c r="F447" i="157" a="1"/>
  <c r="E14" i="157" a="1"/>
  <c r="F250" i="157" a="1"/>
  <c r="D119" i="157" a="1"/>
  <c r="I28" i="157" a="1"/>
  <c r="C68" i="157" a="1"/>
  <c r="C10" i="157" a="1"/>
  <c r="D174" i="157" a="1"/>
  <c r="H198" i="157" a="1"/>
  <c r="F40" i="157" a="1"/>
  <c r="G350" i="157" a="1"/>
  <c r="D455" i="157" a="1"/>
  <c r="E61" i="157" a="1"/>
  <c r="H292" i="157" a="1"/>
  <c r="E452" i="157" a="1"/>
  <c r="I119" i="157" a="1"/>
  <c r="I150" i="157" a="1"/>
  <c r="D331" i="157" a="1"/>
  <c r="D186" i="157" a="1"/>
  <c r="I281" i="157" a="1"/>
  <c r="C7" i="157" a="1"/>
  <c r="D284" i="157" a="1"/>
  <c r="H260" i="157" a="1"/>
  <c r="D212" i="157" a="1"/>
  <c r="C450" i="157" a="1"/>
  <c r="E210" i="157" a="1"/>
  <c r="P11" i="154" a="1"/>
  <c r="D178" i="157" a="1"/>
  <c r="G106" i="157" a="1"/>
  <c r="E422" i="157" a="1"/>
  <c r="F47" i="157" a="1"/>
  <c r="I55" i="157" a="1"/>
  <c r="G66" i="157" a="1"/>
  <c r="E10" i="157" a="1"/>
  <c r="G400" i="157" a="1"/>
  <c r="I115" i="157" a="1"/>
  <c r="H290" i="157" a="1"/>
  <c r="H84" i="157" a="1"/>
  <c r="I214" i="157" a="1"/>
  <c r="I88" i="157" a="1"/>
  <c r="G71" i="157" a="1"/>
  <c r="G99" i="157" a="1"/>
  <c r="H38" i="157" a="1"/>
  <c r="F282" i="157" a="1"/>
  <c r="C270" i="157" a="1"/>
  <c r="E343" i="157" a="1"/>
  <c r="D448" i="157" a="1"/>
  <c r="H211" i="157" a="1"/>
  <c r="F444" i="157" a="1"/>
  <c r="F56" i="157" a="1"/>
  <c r="F383" i="157" a="1"/>
  <c r="D132" i="157" a="1"/>
  <c r="D127" i="157" a="1"/>
  <c r="E301" i="157" a="1"/>
  <c r="I249" i="157" a="1"/>
  <c r="G214" i="157" a="1"/>
  <c r="J200" i="157" a="1"/>
  <c r="D111" i="157" a="1"/>
  <c r="G117" i="157" a="1"/>
  <c r="G116" i="157" a="1"/>
  <c r="C193" i="157" a="1"/>
  <c r="I186" i="157" a="1"/>
  <c r="F304" i="157" a="1"/>
  <c r="J422" i="157" a="1"/>
  <c r="E456" i="157" a="1"/>
  <c r="E244" i="157" a="1"/>
  <c r="F35" i="157" a="1"/>
  <c r="J437" i="157" a="1"/>
  <c r="D219" i="157" a="1"/>
  <c r="H319" i="157" a="1"/>
  <c r="D457" i="157" a="1"/>
  <c r="D260" i="157" a="1"/>
  <c r="J264" i="157" a="1"/>
  <c r="D122" i="157" a="1"/>
  <c r="F367" i="157" a="1"/>
  <c r="G129" i="157" a="1"/>
  <c r="G193" i="157" a="1"/>
  <c r="J125" i="157" a="1"/>
  <c r="I364" i="157" a="1"/>
  <c r="I420" i="157" a="1"/>
  <c r="J123" i="157" a="1"/>
  <c r="H143" i="157" a="1"/>
  <c r="G410" i="157" a="1"/>
  <c r="J277" i="157" a="1"/>
  <c r="E12" i="157" a="1"/>
  <c r="H162" i="157" a="1"/>
  <c r="G15" i="157" a="1"/>
  <c r="E51" i="157" a="1"/>
  <c r="H395" i="157" a="1"/>
  <c r="C79" i="157" a="1"/>
  <c r="F19" i="157" a="1"/>
  <c r="E28" i="157" a="1"/>
  <c r="H340" i="157" a="1"/>
  <c r="J459" i="157" a="1"/>
  <c r="E259" i="157" a="1"/>
  <c r="G177" i="157" a="1"/>
  <c r="D459" i="157" a="1"/>
  <c r="E417" i="157" a="1"/>
  <c r="J235" i="157" a="1"/>
  <c r="I135" i="157" a="1"/>
  <c r="F116" i="157" a="1"/>
  <c r="G460" i="157" a="1"/>
  <c r="H345" i="157" a="1"/>
  <c r="F216" i="157" a="1"/>
  <c r="J65" i="157" a="1"/>
  <c r="F296" i="157" a="1"/>
  <c r="F316" i="157" a="1"/>
  <c r="H302" i="157" a="1"/>
  <c r="F69" i="157" a="1"/>
  <c r="J430" i="157" a="1"/>
  <c r="G53" i="157" a="1"/>
  <c r="C97" i="157" a="1"/>
  <c r="J320" i="157" a="1"/>
  <c r="H243" i="157" a="1"/>
  <c r="I262" i="157" a="1"/>
  <c r="I288" i="157" a="1"/>
  <c r="H197" i="157" a="1"/>
  <c r="C194" i="157" a="1"/>
  <c r="D351" i="157" a="1"/>
  <c r="E262" i="157" a="1"/>
  <c r="C379" i="157" a="1"/>
  <c r="D407" i="157" a="1"/>
  <c r="D113" i="157" a="1"/>
  <c r="F390" i="157" a="1"/>
  <c r="I27" i="157" a="1"/>
  <c r="C288" i="157" a="1"/>
  <c r="J393" i="157" a="1"/>
  <c r="G201" i="157" a="1"/>
  <c r="G194" i="157" a="1"/>
  <c r="I171" i="157" a="1"/>
  <c r="D177" i="157" a="1"/>
  <c r="H202" i="157" a="1"/>
  <c r="H29" i="157" a="1"/>
  <c r="E431" i="157" a="1"/>
  <c r="H378" i="157" a="1"/>
  <c r="H281" i="157" a="1"/>
  <c r="I234" i="157" a="1"/>
  <c r="H104" i="157" a="1"/>
  <c r="E185" i="157" a="1"/>
  <c r="E365" i="157" a="1"/>
  <c r="J130" i="157" a="1"/>
  <c r="C197" i="157" a="1"/>
  <c r="I353" i="157" a="1"/>
  <c r="D405" i="157" a="1"/>
  <c r="C104" i="157" a="1"/>
  <c r="F427" i="157" a="1"/>
  <c r="H387" i="157" a="1"/>
  <c r="D9" i="157" a="1"/>
  <c r="J188" i="157" a="1"/>
  <c r="D461" i="157" a="1"/>
  <c r="D193" i="157" a="1"/>
  <c r="G368" i="157" a="1"/>
  <c r="I238" i="157" a="1"/>
  <c r="F73" i="157" a="1"/>
  <c r="F102" i="157" a="1"/>
  <c r="C129" i="157" a="1"/>
  <c r="F270" i="157" a="1"/>
  <c r="I384" i="157" a="1"/>
  <c r="F189" i="157" a="1"/>
  <c r="J80" i="157" a="1"/>
  <c r="E366" i="157" a="1"/>
  <c r="D379" i="157" a="1"/>
  <c r="G388" i="157" a="1"/>
  <c r="C446" i="157" a="1"/>
  <c r="E141" i="157" a="1"/>
  <c r="E77" i="157" a="1"/>
  <c r="G105" i="157" a="1"/>
  <c r="C227" i="157" a="1"/>
  <c r="E246" i="157" a="1"/>
  <c r="J226" i="157" a="1"/>
  <c r="F432" i="157" a="1"/>
  <c r="I255" i="157" a="1"/>
  <c r="H429" i="157" a="1"/>
  <c r="F268" i="157" a="1"/>
  <c r="C115" i="157" a="1"/>
  <c r="E396" i="157" a="1"/>
  <c r="H360" i="157" a="1"/>
  <c r="D234" i="157" a="1"/>
  <c r="G171" i="157" a="1"/>
  <c r="J159" i="157" a="1"/>
  <c r="I450" i="157" a="1"/>
  <c r="D144" i="157" a="1"/>
  <c r="C369" i="157" a="1"/>
  <c r="H77" i="157" a="1"/>
  <c r="H304" i="157" a="1"/>
  <c r="I147" i="157" a="1"/>
  <c r="I339" i="157" a="1"/>
  <c r="J138" i="157" a="1"/>
  <c r="G396" i="157" a="1"/>
  <c r="D189" i="157" a="1"/>
  <c r="I198" i="157" a="1"/>
  <c r="C389" i="157" a="1"/>
  <c r="J164" i="157" a="1"/>
  <c r="G151" i="157" a="1"/>
  <c r="G278" i="157" a="1"/>
  <c r="D136" i="157" a="1"/>
  <c r="D75" i="157" a="1"/>
  <c r="H223" i="157" a="1"/>
  <c r="H118" i="157" a="1"/>
  <c r="H392" i="157" a="1"/>
  <c r="H377" i="157" a="1"/>
  <c r="J257" i="157" a="1"/>
  <c r="D106" i="157" a="1"/>
  <c r="F209" i="157" a="1"/>
  <c r="H352" i="157" a="1"/>
  <c r="J165" i="157" a="1"/>
  <c r="H113" i="157" a="1"/>
  <c r="D203" i="157" a="1"/>
  <c r="D182" i="157" a="1"/>
  <c r="G274" i="157" a="1"/>
  <c r="H406" i="157" a="1"/>
  <c r="E420" i="157" a="1"/>
  <c r="J343" i="157" a="1"/>
  <c r="J381" i="157" a="1"/>
  <c r="F90" i="157" a="1"/>
  <c r="J217" i="157" a="1"/>
  <c r="F113" i="157" a="1"/>
  <c r="H71" i="157" a="1"/>
  <c r="D24" i="157" a="1"/>
  <c r="F10" i="157" a="1"/>
  <c r="G124" i="157" a="1"/>
  <c r="J91" i="157" a="1"/>
  <c r="G176" i="157" a="1"/>
  <c r="D291" i="157" a="1"/>
  <c r="F202" i="157" a="1"/>
  <c r="P11" i="132" a="1"/>
  <c r="D20" i="157" a="1"/>
  <c r="G81" i="157" a="1"/>
  <c r="C124" i="157" a="1"/>
  <c r="I318" i="157" a="1"/>
  <c r="P11" i="131" a="1"/>
  <c r="E126" i="157" a="1"/>
  <c r="H371" i="157" a="1"/>
  <c r="E382" i="157" a="1"/>
  <c r="D249" i="157" a="1"/>
  <c r="D446" i="157" a="1"/>
  <c r="I174" i="157" a="1"/>
  <c r="E223" i="157" a="1"/>
  <c r="F14" i="157" a="1"/>
  <c r="D261" i="157" a="1"/>
  <c r="F340" i="157" a="1"/>
  <c r="D176" i="157" a="1"/>
  <c r="P10" i="113" a="1"/>
  <c r="C411" i="157" a="1"/>
  <c r="C231" i="157" a="1"/>
  <c r="E107" i="157" a="1"/>
  <c r="P11" i="143" a="1"/>
  <c r="D453" i="157" a="1"/>
  <c r="I101" i="157" a="1"/>
  <c r="G387" i="157" a="1"/>
  <c r="G131" i="157" a="1"/>
  <c r="I248" i="157" a="1"/>
  <c r="J359" i="157" a="1"/>
  <c r="P10" i="109" a="1"/>
  <c r="J361" i="157" a="1"/>
  <c r="G179" i="157" a="1"/>
  <c r="I74" i="157" a="1"/>
  <c r="C113" i="157" a="1"/>
  <c r="E386" i="157" a="1"/>
  <c r="F365" i="157" a="1"/>
  <c r="F179" i="157" a="1"/>
  <c r="H337" i="157" a="1"/>
  <c r="C18" i="157" a="1"/>
  <c r="H150" i="157" a="1"/>
  <c r="H119" i="157" a="1"/>
  <c r="F76" i="157" a="1"/>
  <c r="G327" i="157" a="1"/>
  <c r="G292" i="157" a="1"/>
  <c r="D239" i="157" a="1"/>
  <c r="J250" i="157" a="1"/>
  <c r="C413" i="157" a="1"/>
  <c r="D439" i="157" a="1"/>
  <c r="I366" i="157" a="1"/>
  <c r="C252" i="157" a="1"/>
  <c r="J114" i="157" a="1"/>
  <c r="J311" i="157" a="1"/>
  <c r="H214" i="157" a="1"/>
  <c r="E258" i="157" a="1"/>
  <c r="I303" i="157" a="1"/>
  <c r="H35" i="157" a="1"/>
  <c r="F259" i="157" a="1"/>
  <c r="F313" i="157" a="1"/>
  <c r="C328" i="157" a="1"/>
  <c r="G359" i="157" a="1"/>
  <c r="E364" i="157" a="1"/>
  <c r="I62" i="157" a="1"/>
  <c r="I459" i="157" a="1"/>
  <c r="H27" i="157" a="1"/>
  <c r="I138" i="157" a="1"/>
  <c r="F84" i="157" a="1"/>
  <c r="C453" i="157" a="1"/>
  <c r="I131" i="157" a="1"/>
  <c r="C245" i="157" a="1"/>
  <c r="I365" i="157" a="1"/>
  <c r="E190" i="157" a="1"/>
  <c r="E336" i="157" a="1"/>
  <c r="J444" i="157" a="1"/>
  <c r="J50" i="157" a="1"/>
  <c r="F378" i="157" a="1"/>
  <c r="G126" i="157" a="1"/>
  <c r="G379" i="157" a="1"/>
  <c r="F214" i="157" a="1"/>
  <c r="P10" i="152" a="1"/>
  <c r="G391" i="157" a="1"/>
  <c r="D359" i="157" a="1"/>
  <c r="C461" i="157" a="1"/>
  <c r="E134" i="157" a="1"/>
  <c r="J315" i="157" a="1"/>
  <c r="C150" i="157" a="1"/>
  <c r="C400" i="157" a="1"/>
  <c r="G273" i="157" a="1"/>
  <c r="I47" i="157" a="1"/>
  <c r="F146" i="157" a="1"/>
  <c r="G87" i="157" a="1"/>
  <c r="H407" i="157" a="1"/>
  <c r="P11" i="120" a="1"/>
  <c r="D358" i="157" a="1"/>
  <c r="F143" i="157" a="1"/>
  <c r="E263" i="157" a="1"/>
  <c r="C27" i="157" a="1"/>
  <c r="H91" i="157" a="1"/>
  <c r="J409" i="157" a="1"/>
  <c r="J186" i="157" a="1"/>
  <c r="J314" i="157" a="1"/>
  <c r="D288" i="157" a="1"/>
  <c r="F426" i="157" a="1"/>
  <c r="E379" i="157" a="1"/>
  <c r="F292" i="157" a="1"/>
  <c r="F227" i="157" a="1"/>
  <c r="G56" i="157" a="1"/>
  <c r="D84" i="157" a="1"/>
  <c r="J329" i="157" a="1"/>
  <c r="I69" i="157" a="1"/>
  <c r="D301" i="157" a="1"/>
  <c r="H354" i="157" a="1"/>
  <c r="H226" i="157" a="1"/>
  <c r="P11" i="127" a="1"/>
  <c r="P10" i="117" a="1"/>
  <c r="F358" i="157" a="1"/>
  <c r="J195" i="157" a="1"/>
  <c r="G164" i="157" a="1"/>
  <c r="F71" i="157" a="1"/>
  <c r="J439" i="157" a="1"/>
  <c r="C214" i="157" a="1"/>
  <c r="H286" i="157" a="1"/>
  <c r="H19" i="157" a="1"/>
  <c r="F75" i="157" a="1"/>
  <c r="G91" i="157" a="1"/>
  <c r="J371" i="157" a="1"/>
  <c r="D194" i="157" a="1"/>
  <c r="D27" i="157" a="1"/>
  <c r="D287" i="157" a="1"/>
  <c r="E112" i="157" a="1"/>
  <c r="H31" i="157" a="1"/>
  <c r="F60" i="157" a="1"/>
  <c r="F174" i="157" a="1"/>
  <c r="P11" i="134" a="1"/>
  <c r="E46" i="157" a="1"/>
  <c r="J460" i="157" a="1"/>
  <c r="P11" i="149" a="1"/>
  <c r="J280" i="157" a="1"/>
  <c r="F201" i="157" a="1"/>
  <c r="D253" i="157" a="1"/>
  <c r="P10" i="122" a="1"/>
  <c r="J40" i="157" a="1"/>
  <c r="H59" i="157" a="1"/>
  <c r="E331" i="157" a="1"/>
  <c r="H298" i="157" a="1"/>
  <c r="E70" i="157" a="1"/>
  <c r="E444" i="157" a="1"/>
  <c r="H373" i="157" a="1"/>
  <c r="F269" i="157" a="1"/>
  <c r="C80" i="157" a="1"/>
  <c r="G268" i="157" a="1"/>
  <c r="H121" i="157" a="1"/>
  <c r="G142" i="157" a="1"/>
  <c r="H419" i="157" a="1"/>
  <c r="C455" i="157" a="1"/>
  <c r="I113" i="157" a="1"/>
  <c r="F92" i="157" a="1"/>
  <c r="J362" i="157" a="1"/>
  <c r="G135" i="157" a="1"/>
  <c r="F266" i="157" a="1"/>
  <c r="I315" i="157" a="1"/>
  <c r="D133" i="157" a="1"/>
  <c r="C216" i="157" a="1"/>
  <c r="H50" i="157" a="1"/>
  <c r="J298" i="157" a="1"/>
  <c r="P10" i="155" a="1"/>
  <c r="C393" i="157" a="1"/>
  <c r="H180" i="157" a="1"/>
  <c r="D421" i="157" a="1"/>
  <c r="F223" i="157" a="1"/>
  <c r="G318" i="157" a="1"/>
  <c r="J308" i="157" a="1"/>
  <c r="H52" i="157" a="1"/>
  <c r="C157" i="157" a="1"/>
  <c r="F87" i="157" a="1"/>
  <c r="G444" i="157" a="1"/>
  <c r="H22" i="157" a="1"/>
  <c r="J403" i="157" a="1"/>
  <c r="J215" i="157" a="1"/>
  <c r="J70" i="157" a="1"/>
  <c r="C363" i="157" a="1"/>
  <c r="C289" i="157" a="1"/>
  <c r="H122" i="157" a="1"/>
  <c r="F208" i="157" a="1"/>
  <c r="E44" i="157" a="1"/>
  <c r="E293" i="157" a="1"/>
  <c r="H361" i="157" a="1"/>
  <c r="D223" i="157" a="1"/>
  <c r="C40" i="157" a="1"/>
  <c r="I406" i="157" a="1"/>
  <c r="G74" i="157" a="1"/>
  <c r="D383" i="157" a="1"/>
  <c r="E296" i="157" a="1"/>
  <c r="H398" i="157" a="1"/>
  <c r="E101" i="157" a="1"/>
  <c r="E354" i="157" a="1"/>
  <c r="E162" i="157" a="1"/>
  <c r="G104" i="157" a="1"/>
  <c r="H297" i="157" a="1"/>
  <c r="F52" i="157" a="1"/>
  <c r="I223" i="157" a="1"/>
  <c r="J378" i="157" a="1"/>
  <c r="G110" i="157" a="1"/>
  <c r="E72" i="157" a="1"/>
  <c r="J26" i="157" a="1"/>
  <c r="J294" i="157" a="1"/>
  <c r="G259" i="157" a="1"/>
  <c r="C140" i="157" a="1"/>
  <c r="H167" i="157" a="1"/>
  <c r="D209" i="157" a="1"/>
  <c r="I236" i="157" a="1"/>
  <c r="H328" i="157" a="1"/>
  <c r="E324" i="157" a="1"/>
  <c r="E207" i="157" a="1"/>
  <c r="H215" i="157" a="1"/>
  <c r="G206" i="157" a="1"/>
  <c r="C34" i="157" a="1"/>
  <c r="I25" i="157" a="1"/>
  <c r="F181" i="157" a="1"/>
  <c r="P11" i="152" a="1"/>
  <c r="E362" i="157" a="1"/>
  <c r="C62" i="157" a="1"/>
  <c r="E328" i="157" a="1"/>
  <c r="G33" i="157" a="1"/>
  <c r="E309" i="157" a="1"/>
  <c r="C418" i="157" a="1"/>
  <c r="H141" i="157" a="1"/>
  <c r="F188" i="157" a="1"/>
  <c r="J60" i="157" a="1"/>
  <c r="C103" i="157" a="1"/>
  <c r="C348" i="157" a="1"/>
  <c r="J370" i="157" a="1"/>
  <c r="D278" i="157" a="1"/>
  <c r="H436" i="157" a="1"/>
  <c r="D454" i="157" a="1"/>
  <c r="D344" i="157" a="1"/>
  <c r="G367" i="157" a="1"/>
  <c r="C235" i="157" a="1"/>
  <c r="C125" i="157" a="1"/>
  <c r="G145" i="157" a="1"/>
  <c r="J244" i="157" a="1"/>
  <c r="P10" i="142" a="1"/>
  <c r="G459" i="157" a="1"/>
  <c r="E8" i="157" a="1"/>
  <c r="H334" i="157" a="1"/>
  <c r="F186" i="157" a="1"/>
  <c r="E370" i="157" a="1"/>
  <c r="E339" i="157" a="1"/>
  <c r="H423" i="157" a="1"/>
  <c r="F183" i="157" a="1"/>
  <c r="I30" i="157" a="1"/>
  <c r="E178" i="157" a="1"/>
  <c r="F175" i="157" a="1"/>
  <c r="D180" i="157" a="1"/>
  <c r="I278" i="157" a="1"/>
  <c r="D35" i="157" a="1"/>
  <c r="J78" i="157" a="1"/>
  <c r="F281" i="157" a="1"/>
  <c r="J199" i="157" a="1"/>
  <c r="H140" i="157" l="1"/>
  <c r="F238" i="157"/>
  <c r="F265" i="157"/>
  <c r="J96" i="157"/>
  <c r="F358" i="157"/>
  <c r="D84" i="157"/>
  <c r="I34" i="157"/>
  <c r="C293" i="157"/>
  <c r="H90" i="157"/>
  <c r="D32" i="157"/>
  <c r="C331" i="157"/>
  <c r="F168" i="157"/>
  <c r="F143" i="157"/>
  <c r="G455" i="157"/>
  <c r="C401" i="157"/>
  <c r="J315" i="157"/>
  <c r="H284" i="157"/>
  <c r="G129" i="157"/>
  <c r="I458" i="157"/>
  <c r="E244" i="157"/>
  <c r="I62" i="157"/>
  <c r="F76" i="157"/>
  <c r="C242" i="157"/>
  <c r="E14" i="157"/>
  <c r="H113" i="157"/>
  <c r="G138" i="157"/>
  <c r="G139" i="157"/>
  <c r="F311" i="157"/>
  <c r="F218" i="157"/>
  <c r="I190" i="157"/>
  <c r="D114" i="157"/>
  <c r="H46" i="157"/>
  <c r="E146" i="157"/>
  <c r="G282" i="157"/>
  <c r="G94" i="157"/>
  <c r="F149" i="157"/>
  <c r="E317" i="157"/>
  <c r="F189" i="157"/>
  <c r="I353" i="157"/>
  <c r="G33" i="157"/>
  <c r="C62" i="157"/>
  <c r="E51" i="157"/>
  <c r="E236" i="157"/>
  <c r="J264" i="157"/>
  <c r="I417" i="157"/>
  <c r="G86" i="157"/>
  <c r="H441" i="157"/>
  <c r="J53" i="157"/>
  <c r="J440" i="157"/>
  <c r="E271" i="157"/>
  <c r="C432" i="157"/>
  <c r="I316" i="157"/>
  <c r="J177" i="157"/>
  <c r="I111" i="157"/>
  <c r="D132" i="157"/>
  <c r="D296" i="157"/>
  <c r="H260" i="157"/>
  <c r="F447" i="157"/>
  <c r="J165" i="157"/>
  <c r="J107" i="157"/>
  <c r="I326" i="157"/>
  <c r="D317" i="157"/>
  <c r="I320" i="157"/>
  <c r="I59" i="157"/>
  <c r="C17" i="157"/>
  <c r="D27" i="157"/>
  <c r="C110" i="157"/>
  <c r="E102" i="157"/>
  <c r="H194" i="157"/>
  <c r="E242" i="157"/>
  <c r="E216" i="157"/>
  <c r="G152" i="157"/>
  <c r="F183" i="157"/>
  <c r="P10" i="115"/>
  <c r="F316" i="157"/>
  <c r="H379" i="157"/>
  <c r="F367" i="157"/>
  <c r="H266" i="157"/>
  <c r="D354" i="157"/>
  <c r="G154" i="157"/>
  <c r="J249" i="157"/>
  <c r="G126" i="157"/>
  <c r="E364" i="157"/>
  <c r="I55" i="157"/>
  <c r="C300" i="157"/>
  <c r="F274" i="157"/>
  <c r="I461" i="157"/>
  <c r="I48" i="157"/>
  <c r="F236" i="157"/>
  <c r="F134" i="157"/>
  <c r="H89" i="157"/>
  <c r="G252" i="157"/>
  <c r="H352" i="157"/>
  <c r="E248" i="157"/>
  <c r="F287" i="157"/>
  <c r="E403" i="157"/>
  <c r="C387" i="157"/>
  <c r="P11" i="155"/>
  <c r="Q11" i="155" s="1"/>
  <c r="D71" i="157"/>
  <c r="H176" i="157"/>
  <c r="C197" i="157"/>
  <c r="C67" i="157"/>
  <c r="F213" i="157"/>
  <c r="E134" i="157"/>
  <c r="E375" i="157"/>
  <c r="E196" i="157"/>
  <c r="I301" i="157"/>
  <c r="D62" i="157"/>
  <c r="H425" i="157"/>
  <c r="C427" i="157"/>
  <c r="C158" i="157"/>
  <c r="I14" i="157"/>
  <c r="G231" i="157"/>
  <c r="E128" i="157"/>
  <c r="D260" i="157"/>
  <c r="E240" i="157"/>
  <c r="F360" i="157"/>
  <c r="H119" i="157"/>
  <c r="D284" i="157"/>
  <c r="J126" i="157"/>
  <c r="F209" i="157"/>
  <c r="J336" i="157"/>
  <c r="G458" i="157"/>
  <c r="I120" i="157"/>
  <c r="C154" i="157"/>
  <c r="E252" i="157"/>
  <c r="E402" i="157"/>
  <c r="J236" i="157"/>
  <c r="P11" i="108"/>
  <c r="Q11" i="108" s="1"/>
  <c r="C121" i="157"/>
  <c r="D238" i="157"/>
  <c r="G354" i="157"/>
  <c r="D266" i="157"/>
  <c r="I384" i="157"/>
  <c r="J78" i="157"/>
  <c r="C379" i="157"/>
  <c r="F296" i="157"/>
  <c r="P11" i="134"/>
  <c r="Q11" i="134" s="1"/>
  <c r="D122" i="157"/>
  <c r="G437" i="157"/>
  <c r="E456" i="157"/>
  <c r="E457" i="157"/>
  <c r="I12" i="157"/>
  <c r="F383" i="157"/>
  <c r="F67" i="157"/>
  <c r="G394" i="157"/>
  <c r="C179" i="157"/>
  <c r="H103" i="157"/>
  <c r="H404" i="157"/>
  <c r="D367" i="157"/>
  <c r="J339" i="157"/>
  <c r="H16" i="157"/>
  <c r="I151" i="157"/>
  <c r="E126" i="157"/>
  <c r="D106" i="157"/>
  <c r="J312" i="157"/>
  <c r="D445" i="157"/>
  <c r="G436" i="157"/>
  <c r="C102" i="157"/>
  <c r="I229" i="157"/>
  <c r="J109" i="157"/>
  <c r="J199" i="157"/>
  <c r="J130" i="157"/>
  <c r="H52" i="157"/>
  <c r="D420" i="157"/>
  <c r="E173" i="157"/>
  <c r="E52" i="157"/>
  <c r="D273" i="157"/>
  <c r="D6" i="157"/>
  <c r="E233" i="157"/>
  <c r="J65" i="157"/>
  <c r="G15" i="157"/>
  <c r="C357" i="157"/>
  <c r="F18" i="157"/>
  <c r="E64" i="157"/>
  <c r="D457" i="157"/>
  <c r="D58" i="157"/>
  <c r="D434" i="157"/>
  <c r="G359" i="157"/>
  <c r="H150" i="157"/>
  <c r="C218" i="157"/>
  <c r="J222" i="157"/>
  <c r="J257" i="157"/>
  <c r="F25" i="157"/>
  <c r="P10" i="138"/>
  <c r="C181" i="157"/>
  <c r="D68" i="157"/>
  <c r="E220" i="157"/>
  <c r="I383" i="157"/>
  <c r="D364" i="157"/>
  <c r="I110" i="157"/>
  <c r="J300" i="157"/>
  <c r="I312" i="157"/>
  <c r="H412" i="157"/>
  <c r="H445" i="157"/>
  <c r="D194" i="157"/>
  <c r="C184" i="157"/>
  <c r="G56" i="157"/>
  <c r="H334" i="157"/>
  <c r="C461" i="157"/>
  <c r="P11" i="152"/>
  <c r="Q11" i="152" s="1"/>
  <c r="J306" i="157"/>
  <c r="D264" i="157"/>
  <c r="I373" i="157"/>
  <c r="J197" i="157"/>
  <c r="F234" i="157"/>
  <c r="E217" i="157"/>
  <c r="E387" i="157"/>
  <c r="F420" i="157"/>
  <c r="D373" i="157"/>
  <c r="I80" i="157"/>
  <c r="F378" i="157"/>
  <c r="F56" i="157"/>
  <c r="F47" i="157"/>
  <c r="P11" i="143"/>
  <c r="Q11" i="143" s="1"/>
  <c r="C291" i="157"/>
  <c r="H377" i="157"/>
  <c r="D152" i="157"/>
  <c r="I168" i="157"/>
  <c r="P11" i="112"/>
  <c r="Q11" i="112" s="1"/>
  <c r="E178" i="157"/>
  <c r="D65" i="157"/>
  <c r="J221" i="157"/>
  <c r="H183" i="157"/>
  <c r="D451" i="157"/>
  <c r="F407" i="157"/>
  <c r="G102" i="157"/>
  <c r="E203" i="157"/>
  <c r="I362" i="157"/>
  <c r="G34" i="157"/>
  <c r="E365" i="157"/>
  <c r="C229" i="157"/>
  <c r="J145" i="157"/>
  <c r="D421" i="157"/>
  <c r="F181" i="157"/>
  <c r="H319" i="157"/>
  <c r="H31" i="157"/>
  <c r="J179" i="157"/>
  <c r="D440" i="157"/>
  <c r="C328" i="157"/>
  <c r="F395" i="157"/>
  <c r="E245" i="157"/>
  <c r="C7" i="157"/>
  <c r="C371" i="157"/>
  <c r="H168" i="157"/>
  <c r="G261" i="157"/>
  <c r="C309" i="157"/>
  <c r="G134" i="157"/>
  <c r="H63" i="157"/>
  <c r="C72" i="157"/>
  <c r="H392" i="157"/>
  <c r="C232" i="157"/>
  <c r="C341" i="157"/>
  <c r="P10" i="126"/>
  <c r="I438" i="157"/>
  <c r="I17" i="157"/>
  <c r="J76" i="157"/>
  <c r="I58" i="157"/>
  <c r="C418" i="157"/>
  <c r="E262" i="157"/>
  <c r="D358" i="157"/>
  <c r="H162" i="157"/>
  <c r="H353" i="157"/>
  <c r="E78" i="157"/>
  <c r="J333" i="157"/>
  <c r="F93" i="157"/>
  <c r="E400" i="157"/>
  <c r="E95" i="157"/>
  <c r="I25" i="157"/>
  <c r="F461" i="157"/>
  <c r="P11" i="122"/>
  <c r="Q11" i="122" s="1"/>
  <c r="J348" i="157"/>
  <c r="C133" i="157"/>
  <c r="C442" i="157"/>
  <c r="G432" i="157"/>
  <c r="C18" i="157"/>
  <c r="G7" i="157"/>
  <c r="F137" i="157"/>
  <c r="H118" i="157"/>
  <c r="I342" i="157"/>
  <c r="I308" i="157"/>
  <c r="E120" i="157"/>
  <c r="G67" i="157"/>
  <c r="H335" i="157"/>
  <c r="E76" i="157"/>
  <c r="D110" i="157"/>
  <c r="C377" i="157"/>
  <c r="I20" i="157"/>
  <c r="E398" i="157"/>
  <c r="H195" i="157"/>
  <c r="I160" i="157"/>
  <c r="C122" i="157"/>
  <c r="F270" i="157"/>
  <c r="E185" i="157"/>
  <c r="F227" i="157"/>
  <c r="E362" i="157"/>
  <c r="D359" i="157"/>
  <c r="C34" i="157"/>
  <c r="D219" i="157"/>
  <c r="J422" i="157"/>
  <c r="F444" i="157"/>
  <c r="F440" i="157"/>
  <c r="F120" i="157"/>
  <c r="F415" i="157"/>
  <c r="J233" i="157"/>
  <c r="G78" i="157"/>
  <c r="C429" i="157"/>
  <c r="J52" i="157"/>
  <c r="C282" i="157"/>
  <c r="D378" i="157"/>
  <c r="G226" i="157"/>
  <c r="D236" i="157"/>
  <c r="E107" i="157"/>
  <c r="C149" i="157"/>
  <c r="H223" i="157"/>
  <c r="J307" i="157"/>
  <c r="E433" i="157"/>
  <c r="G434" i="157"/>
  <c r="C330" i="157"/>
  <c r="H221" i="157"/>
  <c r="H216" i="157"/>
  <c r="I412" i="157"/>
  <c r="P11" i="149"/>
  <c r="Q11" i="149" s="1"/>
  <c r="F29" i="157"/>
  <c r="D180" i="157"/>
  <c r="I409" i="157"/>
  <c r="E123" i="157"/>
  <c r="E24" i="157"/>
  <c r="F306" i="157"/>
  <c r="J155" i="157"/>
  <c r="D93" i="157"/>
  <c r="F216" i="157"/>
  <c r="E12" i="157"/>
  <c r="G206" i="157"/>
  <c r="C393" i="157"/>
  <c r="J50" i="157"/>
  <c r="C171" i="157"/>
  <c r="J441" i="157"/>
  <c r="E290" i="157"/>
  <c r="D287" i="157"/>
  <c r="C169" i="157"/>
  <c r="E422" i="157"/>
  <c r="D372" i="157"/>
  <c r="C128" i="157"/>
  <c r="D75" i="157"/>
  <c r="I181" i="157"/>
  <c r="J405" i="157"/>
  <c r="J281" i="157"/>
  <c r="E47" i="157"/>
  <c r="G382" i="157"/>
  <c r="H341" i="157"/>
  <c r="D46" i="157"/>
  <c r="H274" i="157"/>
  <c r="H191" i="157"/>
  <c r="F63" i="157"/>
  <c r="H321" i="157"/>
  <c r="E211" i="157"/>
  <c r="D69" i="157"/>
  <c r="F188" i="157"/>
  <c r="F87" i="157"/>
  <c r="E370" i="157"/>
  <c r="G318" i="157"/>
  <c r="G459" i="157"/>
  <c r="H215" i="157"/>
  <c r="P10" i="152"/>
  <c r="I183" i="157"/>
  <c r="H307" i="157"/>
  <c r="I414" i="157"/>
  <c r="F117" i="157"/>
  <c r="I382" i="157"/>
  <c r="C81" i="157"/>
  <c r="C437" i="157"/>
  <c r="D116" i="157"/>
  <c r="F439" i="157"/>
  <c r="F50" i="157"/>
  <c r="G97" i="157"/>
  <c r="F313" i="157"/>
  <c r="H337" i="157"/>
  <c r="I281" i="157"/>
  <c r="H64" i="157"/>
  <c r="D136" i="157"/>
  <c r="C6" i="157"/>
  <c r="J176" i="157"/>
  <c r="D56" i="157"/>
  <c r="J453" i="157"/>
  <c r="J371" i="157"/>
  <c r="J354" i="157"/>
  <c r="H355" i="157"/>
  <c r="F58" i="157"/>
  <c r="C146" i="157"/>
  <c r="D202" i="157"/>
  <c r="D413" i="157"/>
  <c r="G339" i="157"/>
  <c r="G355" i="157"/>
  <c r="C384" i="157"/>
  <c r="H104" i="157"/>
  <c r="D86" i="157"/>
  <c r="P11" i="109"/>
  <c r="Q11" i="109" s="1"/>
  <c r="P11" i="119"/>
  <c r="Q11" i="119" s="1"/>
  <c r="E207" i="157"/>
  <c r="E278" i="157"/>
  <c r="D362" i="157"/>
  <c r="F304" i="157"/>
  <c r="H211" i="157"/>
  <c r="F179" i="157"/>
  <c r="C15" i="157"/>
  <c r="D208" i="157"/>
  <c r="H411" i="157"/>
  <c r="G184" i="157"/>
  <c r="F192" i="157"/>
  <c r="F257" i="157"/>
  <c r="I218" i="157"/>
  <c r="G325" i="157"/>
  <c r="I178" i="157"/>
  <c r="F132" i="157"/>
  <c r="G296" i="157"/>
  <c r="I289" i="157"/>
  <c r="G278" i="157"/>
  <c r="H34" i="157"/>
  <c r="I227" i="157"/>
  <c r="C350" i="157"/>
  <c r="I52" i="157"/>
  <c r="E312" i="157"/>
  <c r="G42" i="157"/>
  <c r="H423" i="157"/>
  <c r="C45" i="157"/>
  <c r="D351" i="157"/>
  <c r="H345" i="157"/>
  <c r="J277" i="157"/>
  <c r="J207" i="157"/>
  <c r="D389" i="157"/>
  <c r="C460" i="157"/>
  <c r="J121" i="157"/>
  <c r="D408" i="157"/>
  <c r="H95" i="157"/>
  <c r="F416" i="157"/>
  <c r="E324" i="157"/>
  <c r="J437" i="157"/>
  <c r="J444" i="157"/>
  <c r="E395" i="157"/>
  <c r="E410" i="157"/>
  <c r="F259" i="157"/>
  <c r="G63" i="157"/>
  <c r="H366" i="157"/>
  <c r="D186" i="157"/>
  <c r="E222" i="157"/>
  <c r="G151" i="157"/>
  <c r="P10" i="108"/>
  <c r="E208" i="157"/>
  <c r="J335" i="157"/>
  <c r="J296" i="157"/>
  <c r="E189" i="157"/>
  <c r="P11" i="133"/>
  <c r="Q11" i="133" s="1"/>
  <c r="G59" i="157"/>
  <c r="G373" i="157"/>
  <c r="G348" i="157"/>
  <c r="H409" i="157"/>
  <c r="D64" i="157"/>
  <c r="G222" i="157"/>
  <c r="C339" i="157"/>
  <c r="H22" i="157"/>
  <c r="I234" i="157"/>
  <c r="F292" i="157"/>
  <c r="H82" i="157"/>
  <c r="G421" i="157"/>
  <c r="E129" i="157"/>
  <c r="H328" i="157"/>
  <c r="F214" i="157"/>
  <c r="F318" i="157"/>
  <c r="C338" i="157"/>
  <c r="I222" i="157"/>
  <c r="D246" i="157"/>
  <c r="G417" i="157"/>
  <c r="C244" i="157"/>
  <c r="E90" i="157"/>
  <c r="I144" i="157"/>
  <c r="E429" i="157"/>
  <c r="C217" i="157"/>
  <c r="C228" i="157"/>
  <c r="F365" i="157"/>
  <c r="C9" i="157"/>
  <c r="C231" i="157"/>
  <c r="H329" i="157"/>
  <c r="J164" i="157"/>
  <c r="I81" i="157"/>
  <c r="J118" i="157"/>
  <c r="I83" i="157"/>
  <c r="C129" i="157"/>
  <c r="P10" i="117"/>
  <c r="F286" i="157"/>
  <c r="J201" i="157"/>
  <c r="G88" i="157"/>
  <c r="D60" i="157"/>
  <c r="F89" i="157"/>
  <c r="J49" i="157"/>
  <c r="E33" i="157"/>
  <c r="C414" i="157"/>
  <c r="I217" i="157"/>
  <c r="F130" i="157"/>
  <c r="I189" i="157"/>
  <c r="G460" i="157"/>
  <c r="J93" i="157"/>
  <c r="I236" i="157"/>
  <c r="J152" i="157"/>
  <c r="I186" i="157"/>
  <c r="D448" i="157"/>
  <c r="G106" i="157"/>
  <c r="G174" i="157"/>
  <c r="D80" i="157"/>
  <c r="G90" i="157"/>
  <c r="H174" i="157"/>
  <c r="C116" i="157"/>
  <c r="J245" i="157"/>
  <c r="C389" i="157"/>
  <c r="D397" i="157"/>
  <c r="C222" i="157"/>
  <c r="G428" i="157"/>
  <c r="P11" i="137"/>
  <c r="Q11" i="137" s="1"/>
  <c r="I334" i="157"/>
  <c r="J261" i="157"/>
  <c r="G35" i="157"/>
  <c r="H325" i="157"/>
  <c r="I44" i="157"/>
  <c r="G91" i="157"/>
  <c r="H93" i="157"/>
  <c r="C424" i="157"/>
  <c r="H281" i="157"/>
  <c r="H137" i="157"/>
  <c r="D57" i="157"/>
  <c r="C194" i="157"/>
  <c r="D205" i="157"/>
  <c r="F174" i="157"/>
  <c r="D209" i="157"/>
  <c r="D49" i="157"/>
  <c r="E142" i="157"/>
  <c r="D160" i="157"/>
  <c r="J73" i="157"/>
  <c r="J275" i="157"/>
  <c r="I337" i="157"/>
  <c r="H149" i="157"/>
  <c r="E336" i="157"/>
  <c r="F452" i="157"/>
  <c r="G44" i="157"/>
  <c r="H35" i="157"/>
  <c r="G404" i="157"/>
  <c r="F346" i="157"/>
  <c r="E26" i="157"/>
  <c r="D331" i="157"/>
  <c r="P11" i="131"/>
  <c r="Q11" i="131" s="1"/>
  <c r="I198" i="157"/>
  <c r="J457" i="157"/>
  <c r="F441" i="157"/>
  <c r="J407" i="157"/>
  <c r="G186" i="157"/>
  <c r="G453" i="157"/>
  <c r="H47" i="157"/>
  <c r="H25" i="157"/>
  <c r="J38" i="157"/>
  <c r="J85" i="157"/>
  <c r="G136" i="157"/>
  <c r="C316" i="157"/>
  <c r="E174" i="157"/>
  <c r="C30" i="157"/>
  <c r="C138" i="157"/>
  <c r="P10" i="134"/>
  <c r="E379" i="157"/>
  <c r="F116" i="157"/>
  <c r="G391" i="157"/>
  <c r="H167" i="157"/>
  <c r="F35" i="157"/>
  <c r="G328" i="157"/>
  <c r="F343" i="157"/>
  <c r="E386" i="157"/>
  <c r="E353" i="157"/>
  <c r="D417" i="157"/>
  <c r="J398" i="157"/>
  <c r="C161" i="157"/>
  <c r="F375" i="157"/>
  <c r="C106" i="157"/>
  <c r="J112" i="157"/>
  <c r="D196" i="157"/>
  <c r="C53" i="157"/>
  <c r="D365" i="157"/>
  <c r="I146" i="157"/>
  <c r="G238" i="157"/>
  <c r="D189" i="157"/>
  <c r="I349" i="157"/>
  <c r="D277" i="157"/>
  <c r="D37" i="157"/>
  <c r="F102" i="157"/>
  <c r="H378" i="157"/>
  <c r="G158" i="157"/>
  <c r="F70" i="157"/>
  <c r="J323" i="157"/>
  <c r="G43" i="157"/>
  <c r="I36" i="157"/>
  <c r="C213" i="157"/>
  <c r="C354" i="157"/>
  <c r="I207" i="157"/>
  <c r="D399" i="157"/>
  <c r="C77" i="157"/>
  <c r="I423" i="157"/>
  <c r="E372" i="157"/>
  <c r="D368" i="157"/>
  <c r="C140" i="157"/>
  <c r="G379" i="157"/>
  <c r="C193" i="157"/>
  <c r="E343" i="157"/>
  <c r="H124" i="157"/>
  <c r="G92" i="157"/>
  <c r="I166" i="157"/>
  <c r="F334" i="157"/>
  <c r="I150" i="157"/>
  <c r="D207" i="157"/>
  <c r="E183" i="157"/>
  <c r="G396" i="157"/>
  <c r="F438" i="157"/>
  <c r="G227" i="157"/>
  <c r="J110" i="157"/>
  <c r="I112" i="157"/>
  <c r="G208" i="157"/>
  <c r="G244" i="157"/>
  <c r="E106" i="157"/>
  <c r="F262" i="157"/>
  <c r="E269" i="157"/>
  <c r="D307" i="157"/>
  <c r="F75" i="157"/>
  <c r="E69" i="157"/>
  <c r="E321" i="157"/>
  <c r="D191" i="157"/>
  <c r="I240" i="157"/>
  <c r="H197" i="157"/>
  <c r="I135" i="157"/>
  <c r="G410" i="157"/>
  <c r="G259" i="157"/>
  <c r="P10" i="155"/>
  <c r="E190" i="157"/>
  <c r="I303" i="157"/>
  <c r="I385" i="157"/>
  <c r="D8" i="157"/>
  <c r="I11" i="156"/>
  <c r="H155" i="157"/>
  <c r="C152" i="157"/>
  <c r="G144" i="157"/>
  <c r="H287" i="157"/>
  <c r="G317" i="157"/>
  <c r="J290" i="157"/>
  <c r="H163" i="157"/>
  <c r="E147" i="157"/>
  <c r="C113" i="157"/>
  <c r="C411" i="157"/>
  <c r="I318" i="157"/>
  <c r="J138" i="157"/>
  <c r="E453" i="157"/>
  <c r="H36" i="157"/>
  <c r="H437" i="157"/>
  <c r="G169" i="157"/>
  <c r="D102" i="157"/>
  <c r="J345" i="157"/>
  <c r="D35" i="157"/>
  <c r="F426" i="157"/>
  <c r="D25" i="157"/>
  <c r="H138" i="157"/>
  <c r="H269" i="157"/>
  <c r="H446" i="157"/>
  <c r="E247" i="157"/>
  <c r="C187" i="157"/>
  <c r="I398" i="157"/>
  <c r="I40" i="157"/>
  <c r="F20" i="157"/>
  <c r="F284" i="157"/>
  <c r="I270" i="157"/>
  <c r="D419" i="157"/>
  <c r="H455" i="157"/>
  <c r="J294" i="157"/>
  <c r="J298" i="157"/>
  <c r="I365" i="157"/>
  <c r="E258" i="157"/>
  <c r="I74" i="157"/>
  <c r="I119" i="157"/>
  <c r="G264" i="157"/>
  <c r="F118" i="157"/>
  <c r="C117" i="157"/>
  <c r="F430" i="157"/>
  <c r="J170" i="157"/>
  <c r="I339" i="157"/>
  <c r="G40" i="157"/>
  <c r="J41" i="157"/>
  <c r="D387" i="157"/>
  <c r="I9" i="157"/>
  <c r="E187" i="157"/>
  <c r="H232" i="157"/>
  <c r="D329" i="157"/>
  <c r="I306" i="157"/>
  <c r="F422" i="157"/>
  <c r="F177" i="157"/>
  <c r="F80" i="157"/>
  <c r="F73" i="157"/>
  <c r="J202" i="157"/>
  <c r="I116" i="157"/>
  <c r="F232" i="157"/>
  <c r="E431" i="157"/>
  <c r="G160" i="157"/>
  <c r="J216" i="157"/>
  <c r="H359" i="157"/>
  <c r="G225" i="157"/>
  <c r="J235" i="157"/>
  <c r="H143" i="157"/>
  <c r="J26" i="157"/>
  <c r="H50" i="157"/>
  <c r="E275" i="157"/>
  <c r="D438" i="157"/>
  <c r="E212" i="157"/>
  <c r="D18" i="157"/>
  <c r="F200" i="157"/>
  <c r="I18" i="157"/>
  <c r="G11" i="157"/>
  <c r="I396" i="157"/>
  <c r="C185" i="157"/>
  <c r="F443" i="157"/>
  <c r="G263" i="157"/>
  <c r="F65" i="157"/>
  <c r="J174" i="157"/>
  <c r="C270" i="157"/>
  <c r="I246" i="157"/>
  <c r="E452" i="157"/>
  <c r="C124" i="157"/>
  <c r="I147" i="157"/>
  <c r="I404" i="157"/>
  <c r="H11" i="157"/>
  <c r="I433" i="157"/>
  <c r="H19" i="157"/>
  <c r="I98" i="157"/>
  <c r="I407" i="157"/>
  <c r="H424" i="157"/>
  <c r="G213" i="157"/>
  <c r="D169" i="157"/>
  <c r="E150" i="157"/>
  <c r="J15" i="157"/>
  <c r="D206" i="157"/>
  <c r="E167" i="157"/>
  <c r="J157" i="157"/>
  <c r="H24" i="157"/>
  <c r="E191" i="157"/>
  <c r="J460" i="157"/>
  <c r="I288" i="157"/>
  <c r="E8" i="157"/>
  <c r="C370" i="157"/>
  <c r="E72" i="157"/>
  <c r="C216" i="157"/>
  <c r="G116" i="157"/>
  <c r="H214" i="157"/>
  <c r="D67" i="157"/>
  <c r="D335" i="157"/>
  <c r="G179" i="157"/>
  <c r="H433" i="157"/>
  <c r="I351" i="157"/>
  <c r="E159" i="157"/>
  <c r="E351" i="157"/>
  <c r="I126" i="157"/>
  <c r="D371" i="157"/>
  <c r="J42" i="157"/>
  <c r="G409" i="157"/>
  <c r="F401" i="157"/>
  <c r="H76" i="157"/>
  <c r="H156" i="157"/>
  <c r="H304" i="157"/>
  <c r="E41" i="157"/>
  <c r="D105" i="157"/>
  <c r="D429" i="157"/>
  <c r="J175" i="157"/>
  <c r="F394" i="157"/>
  <c r="E270" i="157"/>
  <c r="I444" i="157"/>
  <c r="E40" i="157"/>
  <c r="I128" i="157"/>
  <c r="C108" i="157"/>
  <c r="H343" i="157"/>
  <c r="D288" i="157"/>
  <c r="P11" i="120"/>
  <c r="J123" i="157"/>
  <c r="H136" i="157"/>
  <c r="D231" i="157"/>
  <c r="D456" i="157"/>
  <c r="G182" i="157"/>
  <c r="J449" i="157"/>
  <c r="I446" i="157"/>
  <c r="I405" i="157"/>
  <c r="D275" i="157"/>
  <c r="G110" i="157"/>
  <c r="I172" i="157"/>
  <c r="C344" i="157"/>
  <c r="D198" i="157"/>
  <c r="D133" i="157"/>
  <c r="C349" i="157"/>
  <c r="C245" i="157"/>
  <c r="F282" i="157"/>
  <c r="D178" i="157"/>
  <c r="H292" i="157"/>
  <c r="G178" i="157"/>
  <c r="F166" i="157"/>
  <c r="G372" i="157"/>
  <c r="H77" i="157"/>
  <c r="E314" i="157"/>
  <c r="J413" i="157"/>
  <c r="J237" i="157"/>
  <c r="H288" i="157"/>
  <c r="H271" i="157"/>
  <c r="F59" i="157"/>
  <c r="I401" i="157"/>
  <c r="H236" i="157"/>
  <c r="G267" i="157"/>
  <c r="E98" i="157"/>
  <c r="D12" i="157"/>
  <c r="F13" i="157"/>
  <c r="D53" i="157"/>
  <c r="J92" i="157"/>
  <c r="F193" i="157"/>
  <c r="I238" i="157"/>
  <c r="F251" i="157"/>
  <c r="H29" i="157"/>
  <c r="I445" i="157"/>
  <c r="E417" i="157"/>
  <c r="J340" i="157"/>
  <c r="J378" i="157"/>
  <c r="I315" i="157"/>
  <c r="H381" i="157"/>
  <c r="D188" i="157"/>
  <c r="D130" i="157"/>
  <c r="E385" i="157"/>
  <c r="J311" i="157"/>
  <c r="P10" i="146"/>
  <c r="F434" i="157"/>
  <c r="D192" i="157"/>
  <c r="P11" i="130"/>
  <c r="Q11" i="130" s="1"/>
  <c r="F387" i="157"/>
  <c r="E65" i="157"/>
  <c r="H265" i="157"/>
  <c r="E148" i="157"/>
  <c r="F307" i="157"/>
  <c r="F45" i="157"/>
  <c r="J361" i="157"/>
  <c r="P10" i="113"/>
  <c r="G81" i="157"/>
  <c r="C369" i="157"/>
  <c r="J252" i="157"/>
  <c r="F11" i="157"/>
  <c r="P11" i="126"/>
  <c r="Q11" i="126" s="1"/>
  <c r="H62" i="157"/>
  <c r="J276" i="157"/>
  <c r="G32" i="157"/>
  <c r="I330" i="157"/>
  <c r="I19" i="157"/>
  <c r="J113" i="157"/>
  <c r="H318" i="157"/>
  <c r="H286" i="157"/>
  <c r="I437" i="157"/>
  <c r="I262" i="157"/>
  <c r="G364" i="157"/>
  <c r="C397" i="157"/>
  <c r="D339" i="157"/>
  <c r="C61" i="157"/>
  <c r="I219" i="157"/>
  <c r="J184" i="157"/>
  <c r="I192" i="157"/>
  <c r="I63" i="157"/>
  <c r="D30" i="157"/>
  <c r="J185" i="157"/>
  <c r="C324" i="157"/>
  <c r="G378" i="157"/>
  <c r="C399" i="157"/>
  <c r="I420" i="157"/>
  <c r="I419" i="157"/>
  <c r="I223" i="157"/>
  <c r="F266" i="157"/>
  <c r="G117" i="157"/>
  <c r="H38" i="157"/>
  <c r="P10" i="118"/>
  <c r="E61" i="157"/>
  <c r="E73" i="157"/>
  <c r="J331" i="157"/>
  <c r="F204" i="157"/>
  <c r="D144" i="157"/>
  <c r="I72" i="157"/>
  <c r="D416" i="157"/>
  <c r="C352" i="157"/>
  <c r="C221" i="157"/>
  <c r="H20" i="157"/>
  <c r="F321" i="157"/>
  <c r="I202" i="157"/>
  <c r="H116" i="157"/>
  <c r="E119" i="157"/>
  <c r="I276" i="157"/>
  <c r="F124" i="157"/>
  <c r="I123" i="157"/>
  <c r="H66" i="157"/>
  <c r="J253" i="157"/>
  <c r="C364" i="157"/>
  <c r="C191" i="157"/>
  <c r="D140" i="157"/>
  <c r="E389" i="157"/>
  <c r="E309" i="157"/>
  <c r="J314" i="157"/>
  <c r="H407" i="157"/>
  <c r="G113" i="157"/>
  <c r="F52" i="157"/>
  <c r="D165" i="157"/>
  <c r="I145" i="157"/>
  <c r="H88" i="157"/>
  <c r="G135" i="157"/>
  <c r="G448" i="157"/>
  <c r="J421" i="157"/>
  <c r="D31" i="157"/>
  <c r="H324" i="157"/>
  <c r="P11" i="113"/>
  <c r="Q11" i="113" s="1"/>
  <c r="P10" i="139"/>
  <c r="I322" i="157"/>
  <c r="C431" i="157"/>
  <c r="C52" i="157"/>
  <c r="H280" i="157"/>
  <c r="I131" i="157"/>
  <c r="J114" i="157"/>
  <c r="C298" i="157"/>
  <c r="D176" i="157"/>
  <c r="D20" i="157"/>
  <c r="H459" i="157"/>
  <c r="E284" i="157"/>
  <c r="C162" i="157"/>
  <c r="E117" i="157"/>
  <c r="C130" i="157"/>
  <c r="P11" i="106"/>
  <c r="Q11" i="106" s="1"/>
  <c r="E154" i="157"/>
  <c r="H127" i="157"/>
  <c r="I450" i="157"/>
  <c r="G386" i="157"/>
  <c r="J376" i="157"/>
  <c r="D422" i="157"/>
  <c r="G368" i="157"/>
  <c r="D400" i="157"/>
  <c r="D147" i="157"/>
  <c r="I179" i="157"/>
  <c r="J154" i="157"/>
  <c r="G167" i="157"/>
  <c r="I310" i="157"/>
  <c r="J100" i="157"/>
  <c r="E261" i="157"/>
  <c r="E181" i="157"/>
  <c r="F333" i="157"/>
  <c r="F49" i="157"/>
  <c r="G146" i="157"/>
  <c r="H278" i="157"/>
  <c r="C294" i="157"/>
  <c r="H202" i="157"/>
  <c r="E238" i="157"/>
  <c r="D459" i="157"/>
  <c r="I364" i="157"/>
  <c r="H297" i="157"/>
  <c r="J362" i="157"/>
  <c r="C16" i="157"/>
  <c r="G99" i="157"/>
  <c r="J77" i="157"/>
  <c r="J247" i="157"/>
  <c r="I54" i="157"/>
  <c r="D437" i="157"/>
  <c r="D455" i="157"/>
  <c r="C16" i="156"/>
  <c r="F230" i="157"/>
  <c r="J29" i="157"/>
  <c r="F417" i="157"/>
  <c r="C283" i="157"/>
  <c r="I403" i="157"/>
  <c r="G276" i="157"/>
  <c r="J46" i="157"/>
  <c r="E428" i="157"/>
  <c r="C105" i="157"/>
  <c r="H227" i="157"/>
  <c r="I355" i="157"/>
  <c r="J208" i="157"/>
  <c r="J159" i="157"/>
  <c r="G234" i="157"/>
  <c r="F161" i="157"/>
  <c r="E127" i="157"/>
  <c r="E20" i="157"/>
  <c r="C214" i="157"/>
  <c r="D177" i="157"/>
  <c r="H32" i="157"/>
  <c r="J368" i="157"/>
  <c r="G308" i="157"/>
  <c r="F17" i="157"/>
  <c r="I130" i="157"/>
  <c r="H243" i="157"/>
  <c r="J150" i="157"/>
  <c r="H190" i="157"/>
  <c r="J71" i="157"/>
  <c r="J125" i="157"/>
  <c r="D270" i="157"/>
  <c r="C395" i="157"/>
  <c r="E63" i="157"/>
  <c r="I347" i="157"/>
  <c r="J72" i="157"/>
  <c r="J139" i="157"/>
  <c r="I102" i="157"/>
  <c r="G104" i="157"/>
  <c r="F92" i="157"/>
  <c r="E169" i="157"/>
  <c r="G277" i="157"/>
  <c r="D55" i="157"/>
  <c r="F283" i="157"/>
  <c r="I191" i="157"/>
  <c r="F112" i="157"/>
  <c r="C60" i="157"/>
  <c r="F24" i="157"/>
  <c r="D111" i="157"/>
  <c r="C252" i="157"/>
  <c r="E323" i="157"/>
  <c r="F340" i="157"/>
  <c r="E17" i="157"/>
  <c r="G171" i="157"/>
  <c r="I99" i="157"/>
  <c r="E341" i="157"/>
  <c r="D200" i="157"/>
  <c r="F295" i="157"/>
  <c r="E192" i="157"/>
  <c r="C435" i="157"/>
  <c r="C114" i="157"/>
  <c r="G60" i="157"/>
  <c r="D168" i="157"/>
  <c r="J12" i="157"/>
  <c r="J341" i="157"/>
  <c r="D61" i="157"/>
  <c r="E151" i="157"/>
  <c r="G351" i="157"/>
  <c r="J369" i="157"/>
  <c r="F446" i="157"/>
  <c r="G172" i="157"/>
  <c r="F222" i="157"/>
  <c r="I171" i="157"/>
  <c r="J186" i="157"/>
  <c r="G87" i="157"/>
  <c r="J391" i="157"/>
  <c r="E332" i="157"/>
  <c r="E115" i="157"/>
  <c r="E162" i="157"/>
  <c r="G272" i="157"/>
  <c r="I113" i="157"/>
  <c r="F219" i="157"/>
  <c r="C320" i="157"/>
  <c r="E393" i="157"/>
  <c r="I343" i="157"/>
  <c r="C35" i="157"/>
  <c r="H14" i="157"/>
  <c r="G71" i="157"/>
  <c r="J408" i="157"/>
  <c r="E357" i="157"/>
  <c r="P11" i="114"/>
  <c r="Q11" i="114" s="1"/>
  <c r="G237" i="157"/>
  <c r="D380" i="157"/>
  <c r="I82" i="157"/>
  <c r="H51" i="157"/>
  <c r="H67" i="157"/>
  <c r="D392" i="157"/>
  <c r="E267" i="157"/>
  <c r="G350" i="157"/>
  <c r="P11" i="132"/>
  <c r="Q11" i="132" s="1"/>
  <c r="H108" i="157"/>
  <c r="F373" i="157"/>
  <c r="E250" i="157"/>
  <c r="H7" i="157"/>
  <c r="C23" i="156"/>
  <c r="D234" i="157"/>
  <c r="J286" i="157"/>
  <c r="E75" i="157"/>
  <c r="J414" i="157"/>
  <c r="C90" i="157"/>
  <c r="G366" i="157"/>
  <c r="H311" i="157"/>
  <c r="D193" i="157"/>
  <c r="E144" i="157"/>
  <c r="D300" i="157"/>
  <c r="F325" i="157"/>
  <c r="E180" i="157"/>
  <c r="H456" i="157"/>
  <c r="H210" i="157"/>
  <c r="D74" i="157"/>
  <c r="F398" i="157"/>
  <c r="D292" i="157"/>
  <c r="C436" i="157"/>
  <c r="H273" i="157"/>
  <c r="C47" i="157"/>
  <c r="C406" i="157"/>
  <c r="E214" i="157"/>
  <c r="I107" i="157"/>
  <c r="D47" i="157"/>
  <c r="G177" i="157"/>
  <c r="H180" i="157"/>
  <c r="E354" i="157"/>
  <c r="C455" i="157"/>
  <c r="C453" i="157"/>
  <c r="I366" i="157"/>
  <c r="P10" i="109"/>
  <c r="D261" i="157"/>
  <c r="F202" i="157"/>
  <c r="G121" i="157"/>
  <c r="H106" i="157"/>
  <c r="C12" i="157"/>
  <c r="F154" i="157"/>
  <c r="G361" i="157"/>
  <c r="J56" i="157"/>
  <c r="H246" i="157"/>
  <c r="G203" i="157"/>
  <c r="H360" i="157"/>
  <c r="I393" i="157"/>
  <c r="H99" i="157"/>
  <c r="I369" i="157"/>
  <c r="F305" i="157"/>
  <c r="G304" i="157"/>
  <c r="H175" i="157"/>
  <c r="G89" i="157"/>
  <c r="D289" i="157"/>
  <c r="D336" i="157"/>
  <c r="H344" i="157"/>
  <c r="F335" i="157"/>
  <c r="J439" i="157"/>
  <c r="J67" i="157"/>
  <c r="I451" i="157"/>
  <c r="J97" i="157"/>
  <c r="C332" i="157"/>
  <c r="H134" i="157"/>
  <c r="I361" i="157"/>
  <c r="G194" i="157"/>
  <c r="J320" i="157"/>
  <c r="F455" i="157"/>
  <c r="F60" i="157"/>
  <c r="E101" i="157"/>
  <c r="H419" i="157"/>
  <c r="I397" i="157"/>
  <c r="G216" i="157"/>
  <c r="H389" i="157"/>
  <c r="G323" i="157"/>
  <c r="E16" i="157"/>
  <c r="E286" i="157"/>
  <c r="C310" i="157"/>
  <c r="D393" i="157"/>
  <c r="C268" i="157"/>
  <c r="F99" i="157"/>
  <c r="D286" i="157"/>
  <c r="H237" i="157"/>
  <c r="H350" i="157"/>
  <c r="I282" i="157"/>
  <c r="J200" i="157"/>
  <c r="I88" i="157"/>
  <c r="J359" i="157"/>
  <c r="H457" i="157"/>
  <c r="I177" i="157"/>
  <c r="F40" i="157"/>
  <c r="F300" i="157"/>
  <c r="D291" i="157"/>
  <c r="E396" i="157"/>
  <c r="I233" i="157"/>
  <c r="C439" i="157"/>
  <c r="C374" i="157"/>
  <c r="D461" i="157"/>
  <c r="H145" i="157"/>
  <c r="D222" i="157"/>
  <c r="C259" i="157"/>
  <c r="F22" i="157"/>
  <c r="G255" i="157"/>
  <c r="I26" i="157"/>
  <c r="F187" i="157"/>
  <c r="C409" i="157"/>
  <c r="E439" i="157"/>
  <c r="G125" i="157"/>
  <c r="I350" i="157"/>
  <c r="J404" i="157"/>
  <c r="H68" i="157"/>
  <c r="D384" i="157"/>
  <c r="G201" i="157"/>
  <c r="J409" i="157"/>
  <c r="F146" i="157"/>
  <c r="H258" i="157"/>
  <c r="H398" i="157"/>
  <c r="E36" i="157"/>
  <c r="J238" i="157"/>
  <c r="J394" i="157"/>
  <c r="J34" i="157"/>
  <c r="E136" i="157"/>
  <c r="D424" i="157"/>
  <c r="E318" i="157"/>
  <c r="I121" i="157"/>
  <c r="G142" i="157"/>
  <c r="J172" i="157"/>
  <c r="D439" i="157"/>
  <c r="I248" i="157"/>
  <c r="F14" i="157"/>
  <c r="H261" i="157"/>
  <c r="E373" i="157"/>
  <c r="D108" i="157"/>
  <c r="G14" i="157"/>
  <c r="E414" i="157"/>
  <c r="J367" i="157"/>
  <c r="I261" i="157"/>
  <c r="J355" i="157"/>
  <c r="I283" i="157"/>
  <c r="I443" i="157"/>
  <c r="I307" i="157"/>
  <c r="H94" i="157"/>
  <c r="E209" i="157"/>
  <c r="E360" i="157"/>
  <c r="G176" i="157"/>
  <c r="C115" i="157"/>
  <c r="C82" i="157"/>
  <c r="H452" i="157"/>
  <c r="E446" i="157"/>
  <c r="F71" i="157"/>
  <c r="P11" i="127"/>
  <c r="Q11" i="127" s="1"/>
  <c r="J101" i="157"/>
  <c r="F388" i="157"/>
  <c r="I421" i="157"/>
  <c r="E259" i="157"/>
  <c r="E327" i="157"/>
  <c r="G193" i="157"/>
  <c r="F141" i="157"/>
  <c r="E56" i="157"/>
  <c r="J372" i="157"/>
  <c r="I29" i="157"/>
  <c r="J366" i="157"/>
  <c r="I157" i="157"/>
  <c r="G217" i="157"/>
  <c r="G439" i="157"/>
  <c r="I154" i="157"/>
  <c r="I155" i="157"/>
  <c r="D42" i="157"/>
  <c r="J255" i="157"/>
  <c r="C36" i="157"/>
  <c r="E296" i="157"/>
  <c r="C31" i="157"/>
  <c r="H121" i="157"/>
  <c r="F84" i="157"/>
  <c r="I214" i="157"/>
  <c r="G131" i="157"/>
  <c r="E223" i="157"/>
  <c r="P11" i="145"/>
  <c r="Q11" i="145" s="1"/>
  <c r="I220" i="157"/>
  <c r="E32" i="157"/>
  <c r="E53" i="157"/>
  <c r="I41" i="157"/>
  <c r="J91" i="157"/>
  <c r="F268" i="157"/>
  <c r="D366" i="157"/>
  <c r="C19" i="157"/>
  <c r="C21" i="157"/>
  <c r="C139" i="157"/>
  <c r="C249" i="157"/>
  <c r="J301" i="157"/>
  <c r="D204" i="157"/>
  <c r="I295" i="157"/>
  <c r="E253" i="157"/>
  <c r="I455" i="157"/>
  <c r="J402" i="157"/>
  <c r="D304" i="157"/>
  <c r="C254" i="157"/>
  <c r="C346" i="157"/>
  <c r="H399" i="157"/>
  <c r="D125" i="157"/>
  <c r="D185" i="157"/>
  <c r="J57" i="157"/>
  <c r="G287" i="157"/>
  <c r="G407" i="157"/>
  <c r="F64" i="157"/>
  <c r="E339" i="157"/>
  <c r="E384" i="157"/>
  <c r="I47" i="157"/>
  <c r="D129" i="157"/>
  <c r="D383" i="157"/>
  <c r="G268" i="157"/>
  <c r="G214" i="157"/>
  <c r="C413" i="157"/>
  <c r="H374" i="157"/>
  <c r="C163" i="157"/>
  <c r="C180" i="157"/>
  <c r="F160" i="157"/>
  <c r="D70" i="157"/>
  <c r="E416" i="157"/>
  <c r="I176" i="157"/>
  <c r="G322" i="157"/>
  <c r="G416" i="157"/>
  <c r="E257" i="157"/>
  <c r="I285" i="157"/>
  <c r="F294" i="157"/>
  <c r="C224" i="157"/>
  <c r="J108" i="157"/>
  <c r="D443" i="157"/>
  <c r="G387" i="157"/>
  <c r="H198" i="157"/>
  <c r="G124" i="157"/>
  <c r="H429" i="157"/>
  <c r="I263" i="157"/>
  <c r="H239" i="157"/>
  <c r="F244" i="157"/>
  <c r="G198" i="157"/>
  <c r="G36" i="157"/>
  <c r="H120" i="157"/>
  <c r="I266" i="157"/>
  <c r="D87" i="157"/>
  <c r="C447" i="157"/>
  <c r="G45" i="157"/>
  <c r="E186" i="157"/>
  <c r="E68" i="157"/>
  <c r="J188" i="157"/>
  <c r="J393" i="157"/>
  <c r="C97" i="157"/>
  <c r="J387" i="157"/>
  <c r="F33" i="157"/>
  <c r="G285" i="157"/>
  <c r="G180" i="157"/>
  <c r="D338" i="157"/>
  <c r="G295" i="157"/>
  <c r="G118" i="157"/>
  <c r="E87" i="157"/>
  <c r="J389" i="157"/>
  <c r="J458" i="157"/>
  <c r="D369" i="157"/>
  <c r="P10" i="142"/>
  <c r="J454" i="157"/>
  <c r="J382" i="157"/>
  <c r="C422" i="157"/>
  <c r="J33" i="157"/>
  <c r="F402" i="157"/>
  <c r="H188" i="157"/>
  <c r="C243" i="157"/>
  <c r="C449" i="157"/>
  <c r="D323" i="157"/>
  <c r="G74" i="157"/>
  <c r="C80" i="157"/>
  <c r="E266" i="157"/>
  <c r="H84" i="157"/>
  <c r="I101" i="157"/>
  <c r="I174" i="157"/>
  <c r="F10" i="157"/>
  <c r="I255" i="157"/>
  <c r="D91" i="157"/>
  <c r="H72" i="157"/>
  <c r="H448" i="157"/>
  <c r="D328" i="157"/>
  <c r="J299" i="157"/>
  <c r="J203" i="157"/>
  <c r="J350" i="157"/>
  <c r="G370" i="157"/>
  <c r="D213" i="157"/>
  <c r="H86" i="157"/>
  <c r="I184" i="157"/>
  <c r="D257" i="157"/>
  <c r="D81" i="157"/>
  <c r="F413" i="157"/>
  <c r="G301" i="157"/>
  <c r="J309" i="157"/>
  <c r="I158" i="157"/>
  <c r="E132" i="157"/>
  <c r="G164" i="157"/>
  <c r="C157" i="157"/>
  <c r="G299" i="157"/>
  <c r="H275" i="157"/>
  <c r="F101" i="157"/>
  <c r="C226" i="157"/>
  <c r="H91" i="157"/>
  <c r="J459" i="157"/>
  <c r="J244" i="157"/>
  <c r="C141" i="157"/>
  <c r="D353" i="157"/>
  <c r="H178" i="157"/>
  <c r="I148" i="157"/>
  <c r="P10" i="127"/>
  <c r="I406" i="157"/>
  <c r="F269" i="157"/>
  <c r="J265" i="157"/>
  <c r="I228" i="157"/>
  <c r="H159" i="157"/>
  <c r="G181" i="157"/>
  <c r="I460" i="157"/>
  <c r="H450" i="157"/>
  <c r="F431" i="157"/>
  <c r="C360" i="157"/>
  <c r="H245" i="157"/>
  <c r="J232" i="157"/>
  <c r="I138" i="157"/>
  <c r="J250" i="157"/>
  <c r="H296" i="157"/>
  <c r="F391" i="157"/>
  <c r="F279" i="157"/>
  <c r="F34" i="157"/>
  <c r="G291" i="157"/>
  <c r="J229" i="157"/>
  <c r="G443" i="157"/>
  <c r="F220" i="157"/>
  <c r="G265" i="157"/>
  <c r="C86" i="157"/>
  <c r="D174" i="157"/>
  <c r="D24" i="157"/>
  <c r="F432" i="157"/>
  <c r="F361" i="157"/>
  <c r="J87" i="157"/>
  <c r="D183" i="157"/>
  <c r="C24" i="157"/>
  <c r="H231" i="157"/>
  <c r="C49" i="157"/>
  <c r="C304" i="157"/>
  <c r="G46" i="157"/>
  <c r="I381" i="157"/>
  <c r="D82" i="157"/>
  <c r="D50" i="157"/>
  <c r="I94" i="157"/>
  <c r="D101" i="157"/>
  <c r="C46" i="157"/>
  <c r="E60" i="157"/>
  <c r="I386" i="157"/>
  <c r="H182" i="157"/>
  <c r="H421" i="157"/>
  <c r="J134" i="157"/>
  <c r="D9" i="157"/>
  <c r="H226" i="157"/>
  <c r="H112" i="157"/>
  <c r="F175" i="157"/>
  <c r="I359" i="157"/>
  <c r="G145" i="157"/>
  <c r="F403" i="157"/>
  <c r="I441" i="157"/>
  <c r="E434" i="157"/>
  <c r="P11" i="107"/>
  <c r="Q11" i="107" s="1"/>
  <c r="J283" i="157"/>
  <c r="C40" i="157"/>
  <c r="H373" i="157"/>
  <c r="F371" i="157"/>
  <c r="F410" i="157"/>
  <c r="E432" i="157"/>
  <c r="F246" i="157"/>
  <c r="F278" i="157"/>
  <c r="I249" i="157"/>
  <c r="H133" i="157"/>
  <c r="H400" i="157"/>
  <c r="J424" i="157"/>
  <c r="F280" i="157"/>
  <c r="I379" i="157"/>
  <c r="J173" i="157"/>
  <c r="G353" i="157"/>
  <c r="I164" i="157"/>
  <c r="I352" i="157"/>
  <c r="J83" i="157"/>
  <c r="H290" i="157"/>
  <c r="P10" i="137"/>
  <c r="D446" i="157"/>
  <c r="H71" i="157"/>
  <c r="E54" i="157"/>
  <c r="G9" i="157"/>
  <c r="G345" i="157"/>
  <c r="G187" i="157"/>
  <c r="J436" i="157"/>
  <c r="C241" i="157"/>
  <c r="G431" i="157"/>
  <c r="H179" i="157"/>
  <c r="H347" i="157"/>
  <c r="E131" i="157"/>
  <c r="J226" i="157"/>
  <c r="I375" i="157"/>
  <c r="J190" i="157"/>
  <c r="G356" i="157"/>
  <c r="E228" i="157"/>
  <c r="J304" i="157"/>
  <c r="E97" i="157"/>
  <c r="C95" i="157"/>
  <c r="G143" i="157"/>
  <c r="C177" i="157"/>
  <c r="H331" i="157"/>
  <c r="F111" i="157"/>
  <c r="H69" i="157"/>
  <c r="C165" i="157"/>
  <c r="H160" i="157"/>
  <c r="E394" i="157"/>
  <c r="G119" i="157"/>
  <c r="H295" i="157"/>
  <c r="F248" i="157"/>
  <c r="H282" i="157"/>
  <c r="H387" i="157"/>
  <c r="C288" i="157"/>
  <c r="G53" i="157"/>
  <c r="G273" i="157"/>
  <c r="F51" i="157"/>
  <c r="C125" i="157"/>
  <c r="D36" i="157"/>
  <c r="F140" i="157"/>
  <c r="E139" i="157"/>
  <c r="D232" i="157"/>
  <c r="J62" i="157"/>
  <c r="D223" i="157"/>
  <c r="E444" i="157"/>
  <c r="D309" i="157"/>
  <c r="D404" i="157"/>
  <c r="F162" i="157"/>
  <c r="D15" i="157"/>
  <c r="G29" i="157"/>
  <c r="F436" i="157"/>
  <c r="I142" i="157"/>
  <c r="H126" i="157"/>
  <c r="F303" i="157"/>
  <c r="P11" i="115"/>
  <c r="Q11" i="115" s="1"/>
  <c r="J325" i="157"/>
  <c r="F61" i="157"/>
  <c r="C313" i="157"/>
  <c r="H200" i="157"/>
  <c r="D269" i="157"/>
  <c r="D281" i="157"/>
  <c r="I115" i="157"/>
  <c r="D453" i="157"/>
  <c r="C10" i="157"/>
  <c r="F113" i="157"/>
  <c r="J102" i="157"/>
  <c r="H222" i="157"/>
  <c r="G39" i="157"/>
  <c r="H294" i="157"/>
  <c r="C301" i="157"/>
  <c r="F157" i="157"/>
  <c r="H309" i="157"/>
  <c r="C347" i="157"/>
  <c r="C210" i="157"/>
  <c r="D343" i="157"/>
  <c r="E246" i="157"/>
  <c r="C381" i="157"/>
  <c r="J374" i="157"/>
  <c r="J169" i="157"/>
  <c r="P11" i="147"/>
  <c r="Q11" i="147" s="1"/>
  <c r="J81" i="157"/>
  <c r="P11" i="135"/>
  <c r="Q11" i="135" s="1"/>
  <c r="C296" i="157"/>
  <c r="D34" i="157"/>
  <c r="J104" i="157"/>
  <c r="G271" i="157"/>
  <c r="I206" i="157"/>
  <c r="I200" i="157"/>
  <c r="H430" i="157"/>
  <c r="E135" i="157"/>
  <c r="F129" i="157"/>
  <c r="C173" i="157"/>
  <c r="J256" i="157"/>
  <c r="J37" i="157"/>
  <c r="E397" i="157"/>
  <c r="F427" i="157"/>
  <c r="H354" i="157"/>
  <c r="J308" i="157"/>
  <c r="H340" i="157"/>
  <c r="E363" i="157"/>
  <c r="C235" i="157"/>
  <c r="F153" i="157"/>
  <c r="H361" i="157"/>
  <c r="I456" i="157"/>
  <c r="E251" i="157"/>
  <c r="J158" i="157"/>
  <c r="C134" i="157"/>
  <c r="E70" i="157"/>
  <c r="E301" i="157"/>
  <c r="H181" i="157"/>
  <c r="I277" i="157"/>
  <c r="F229" i="157"/>
  <c r="E340" i="157"/>
  <c r="J117" i="157"/>
  <c r="I440" i="157"/>
  <c r="I258" i="157"/>
  <c r="G306" i="157"/>
  <c r="H129" i="157"/>
  <c r="J223" i="157"/>
  <c r="E94" i="157"/>
  <c r="I24" i="157"/>
  <c r="E311" i="157"/>
  <c r="E234" i="157"/>
  <c r="D396" i="157"/>
  <c r="D239" i="157"/>
  <c r="H144" i="157"/>
  <c r="H37" i="157"/>
  <c r="D249" i="157"/>
  <c r="J217" i="157"/>
  <c r="F326" i="157"/>
  <c r="G211" i="157"/>
  <c r="I332" i="157"/>
  <c r="I418" i="157"/>
  <c r="C219" i="157"/>
  <c r="J133" i="157"/>
  <c r="F7" i="157"/>
  <c r="J448" i="157"/>
  <c r="J455" i="157"/>
  <c r="F121" i="157"/>
  <c r="C227" i="157"/>
  <c r="H460" i="157"/>
  <c r="H254" i="157"/>
  <c r="G132" i="157"/>
  <c r="G54" i="157"/>
  <c r="J410" i="157"/>
  <c r="G374" i="157"/>
  <c r="D363" i="157"/>
  <c r="F352" i="157"/>
  <c r="C32" i="157"/>
  <c r="F273" i="157"/>
  <c r="F145" i="157"/>
  <c r="H15" i="157"/>
  <c r="C75" i="157"/>
  <c r="C358" i="157"/>
  <c r="D38" i="157"/>
  <c r="F450" i="157"/>
  <c r="J415" i="157"/>
  <c r="J128" i="157"/>
  <c r="D402" i="157"/>
  <c r="H301" i="157"/>
  <c r="C104" i="157"/>
  <c r="I27" i="157"/>
  <c r="C27" i="157"/>
  <c r="E28" i="157"/>
  <c r="F36" i="157"/>
  <c r="F126" i="157"/>
  <c r="G367" i="157"/>
  <c r="D436" i="157"/>
  <c r="I410" i="157"/>
  <c r="D39" i="157"/>
  <c r="H13" i="157"/>
  <c r="F319" i="157"/>
  <c r="E293" i="157"/>
  <c r="H298" i="157"/>
  <c r="E74" i="157"/>
  <c r="G62" i="157"/>
  <c r="G247" i="157"/>
  <c r="G329" i="157"/>
  <c r="G250" i="157"/>
  <c r="H27" i="157"/>
  <c r="H415" i="157"/>
  <c r="G218" i="157"/>
  <c r="H123" i="157"/>
  <c r="D356" i="157"/>
  <c r="D251" i="157"/>
  <c r="H461" i="157"/>
  <c r="D395" i="157"/>
  <c r="G96" i="157"/>
  <c r="H165" i="157"/>
  <c r="E21" i="157"/>
  <c r="J178" i="157"/>
  <c r="G400" i="157"/>
  <c r="P11" i="154"/>
  <c r="Q11" i="154" s="1"/>
  <c r="D156" i="157"/>
  <c r="F276" i="157"/>
  <c r="C373" i="157"/>
  <c r="J6" i="157"/>
  <c r="P10" i="150"/>
  <c r="J74" i="157"/>
  <c r="G202" i="157"/>
  <c r="P11" i="110"/>
  <c r="Q11" i="110" s="1"/>
  <c r="I162" i="157"/>
  <c r="D72" i="157"/>
  <c r="F90" i="157"/>
  <c r="D171" i="157"/>
  <c r="G105" i="157"/>
  <c r="J442" i="157"/>
  <c r="D154" i="157"/>
  <c r="F411" i="157"/>
  <c r="I389" i="157"/>
  <c r="E411" i="157"/>
  <c r="C119" i="157"/>
  <c r="H367" i="157"/>
  <c r="H212" i="157"/>
  <c r="H431" i="157"/>
  <c r="F396" i="157"/>
  <c r="E57" i="157"/>
  <c r="G435" i="157"/>
  <c r="E80" i="157"/>
  <c r="G26" i="157"/>
  <c r="D120" i="157"/>
  <c r="H413" i="157"/>
  <c r="D240" i="157"/>
  <c r="J373" i="157"/>
  <c r="E268" i="157"/>
  <c r="D414" i="157"/>
  <c r="F281" i="157"/>
  <c r="D301" i="157"/>
  <c r="J430" i="157"/>
  <c r="H338" i="157"/>
  <c r="C400" i="157"/>
  <c r="I390" i="157"/>
  <c r="J349" i="157"/>
  <c r="D324" i="157"/>
  <c r="H332" i="157"/>
  <c r="I377" i="157"/>
  <c r="D344" i="157"/>
  <c r="E436" i="157"/>
  <c r="C131" i="157"/>
  <c r="J225" i="157"/>
  <c r="E423" i="157"/>
  <c r="D126" i="157"/>
  <c r="P10" i="106"/>
  <c r="E44" i="157"/>
  <c r="E331" i="157"/>
  <c r="G93" i="157"/>
  <c r="J271" i="157"/>
  <c r="J141" i="157"/>
  <c r="G375" i="157"/>
  <c r="C234" i="157"/>
  <c r="J360" i="157"/>
  <c r="D303" i="157"/>
  <c r="D423" i="157"/>
  <c r="C253" i="157"/>
  <c r="C353" i="157"/>
  <c r="G438" i="157"/>
  <c r="J69" i="157"/>
  <c r="G292" i="157"/>
  <c r="G232" i="157"/>
  <c r="E153" i="157"/>
  <c r="H380" i="157"/>
  <c r="H386" i="157"/>
  <c r="I133" i="157"/>
  <c r="H97" i="157"/>
  <c r="C58" i="157"/>
  <c r="E282" i="157"/>
  <c r="C430" i="157"/>
  <c r="J43" i="157"/>
  <c r="C68" i="157"/>
  <c r="J381" i="157"/>
  <c r="E390" i="157"/>
  <c r="E77" i="157"/>
  <c r="D33" i="157"/>
  <c r="D327" i="157"/>
  <c r="H81" i="157"/>
  <c r="I363" i="157"/>
  <c r="J450" i="157"/>
  <c r="F290" i="157"/>
  <c r="C276" i="157"/>
  <c r="G343" i="157"/>
  <c r="F297" i="157"/>
  <c r="C120" i="157"/>
  <c r="G72" i="157"/>
  <c r="H230" i="157"/>
  <c r="D148" i="157"/>
  <c r="G175" i="157"/>
  <c r="I321" i="157"/>
  <c r="C345" i="157"/>
  <c r="I38" i="157"/>
  <c r="C147" i="157"/>
  <c r="P10" i="130"/>
  <c r="E279" i="157"/>
  <c r="D313" i="157"/>
  <c r="G449" i="157"/>
  <c r="G280" i="157"/>
  <c r="E334" i="157"/>
  <c r="F233" i="157"/>
  <c r="D117" i="157"/>
  <c r="H85" i="157"/>
  <c r="J426" i="157"/>
  <c r="F390" i="157"/>
  <c r="G228" i="157"/>
  <c r="G188" i="157"/>
  <c r="E441" i="157"/>
  <c r="I8" i="157"/>
  <c r="C33" i="157"/>
  <c r="F69" i="157"/>
  <c r="I84" i="157"/>
  <c r="H83" i="157"/>
  <c r="F19" i="157"/>
  <c r="G290" i="157"/>
  <c r="D447" i="157"/>
  <c r="J432" i="157"/>
  <c r="I92" i="157"/>
  <c r="C361" i="157"/>
  <c r="I15" i="157"/>
  <c r="G150" i="157"/>
  <c r="F309" i="157"/>
  <c r="F100" i="157"/>
  <c r="I360" i="157"/>
  <c r="D454" i="157"/>
  <c r="H451" i="157"/>
  <c r="F208" i="157"/>
  <c r="G294" i="157"/>
  <c r="D13" i="157"/>
  <c r="H59" i="157"/>
  <c r="H390" i="157"/>
  <c r="D28" i="157"/>
  <c r="J94" i="157"/>
  <c r="H403" i="157"/>
  <c r="G57" i="157"/>
  <c r="I239" i="157"/>
  <c r="D146" i="157"/>
  <c r="D172" i="157"/>
  <c r="C101" i="157"/>
  <c r="E96" i="157"/>
  <c r="H111" i="157"/>
  <c r="C281" i="157"/>
  <c r="I201" i="157"/>
  <c r="F215" i="157"/>
  <c r="C274" i="157"/>
  <c r="J327" i="157"/>
  <c r="G312" i="157"/>
  <c r="J20" i="157"/>
  <c r="G371" i="157"/>
  <c r="D247" i="157"/>
  <c r="J344" i="157"/>
  <c r="I195" i="157"/>
  <c r="G413" i="157"/>
  <c r="C271" i="157"/>
  <c r="E404" i="157"/>
  <c r="E164" i="157"/>
  <c r="G196" i="157"/>
  <c r="H443" i="157"/>
  <c r="G454" i="157"/>
  <c r="J189" i="157"/>
  <c r="C203" i="157"/>
  <c r="H383" i="157"/>
  <c r="D216" i="157"/>
  <c r="H238" i="157"/>
  <c r="C233" i="157"/>
  <c r="E294" i="157"/>
  <c r="P10" i="135"/>
  <c r="E210" i="157"/>
  <c r="E382" i="157"/>
  <c r="C273" i="157"/>
  <c r="J343" i="157"/>
  <c r="F119" i="157"/>
  <c r="I299" i="157"/>
  <c r="E141" i="157"/>
  <c r="P11" i="125"/>
  <c r="Q11" i="125" s="1"/>
  <c r="E137" i="157"/>
  <c r="H393" i="157"/>
  <c r="D347" i="157"/>
  <c r="D123" i="157"/>
  <c r="G360" i="157"/>
  <c r="E303" i="157"/>
  <c r="F317" i="157"/>
  <c r="D121" i="157"/>
  <c r="E161" i="157"/>
  <c r="F364" i="157"/>
  <c r="J105" i="157"/>
  <c r="C143" i="157"/>
  <c r="D435" i="157"/>
  <c r="E66" i="157"/>
  <c r="F456" i="157"/>
  <c r="E27" i="157"/>
  <c r="G6" i="157"/>
  <c r="P10" i="107"/>
  <c r="J17" i="157"/>
  <c r="J19" i="157"/>
  <c r="I95" i="157"/>
  <c r="H382" i="157"/>
  <c r="D103" i="157"/>
  <c r="C378" i="157"/>
  <c r="I354" i="157"/>
  <c r="J287" i="157"/>
  <c r="I392" i="157"/>
  <c r="I205" i="157"/>
  <c r="D444" i="157"/>
  <c r="F203" i="157"/>
  <c r="I435" i="157"/>
  <c r="I170" i="157"/>
  <c r="H364" i="157"/>
  <c r="I235" i="157"/>
  <c r="E218" i="157"/>
  <c r="E143" i="157"/>
  <c r="F397" i="157"/>
  <c r="C267" i="157"/>
  <c r="G68" i="157"/>
  <c r="J194" i="157"/>
  <c r="I348" i="157"/>
  <c r="I372" i="157"/>
  <c r="F191" i="157"/>
  <c r="P10" i="148"/>
  <c r="C340" i="157"/>
  <c r="I30" i="157"/>
  <c r="I69" i="157"/>
  <c r="E46" i="157"/>
  <c r="I328" i="157"/>
  <c r="J9" i="157"/>
  <c r="D409" i="157"/>
  <c r="E254" i="157"/>
  <c r="F241" i="157"/>
  <c r="E407" i="157"/>
  <c r="P11" i="140"/>
  <c r="Q11" i="140" s="1"/>
  <c r="G433" i="157"/>
  <c r="F225" i="157"/>
  <c r="G148" i="157"/>
  <c r="C297" i="157"/>
  <c r="C280" i="157"/>
  <c r="G85" i="157"/>
  <c r="H158" i="157"/>
  <c r="C79" i="157"/>
  <c r="J7" i="157"/>
  <c r="J218" i="157"/>
  <c r="J144" i="157"/>
  <c r="C312" i="157"/>
  <c r="C25" i="157"/>
  <c r="F206" i="157"/>
  <c r="G452" i="157"/>
  <c r="H394" i="157"/>
  <c r="H436" i="157"/>
  <c r="H270" i="157"/>
  <c r="E86" i="157"/>
  <c r="I391" i="157"/>
  <c r="G185" i="157"/>
  <c r="H336" i="157"/>
  <c r="H75" i="157"/>
  <c r="I156" i="157"/>
  <c r="H122" i="157"/>
  <c r="D214" i="157"/>
  <c r="G69" i="157"/>
  <c r="P11" i="150"/>
  <c r="Q11" i="150" s="1"/>
  <c r="F133" i="157"/>
  <c r="F95" i="157"/>
  <c r="F271" i="157"/>
  <c r="D51" i="157"/>
  <c r="J40" i="157"/>
  <c r="I325" i="157"/>
  <c r="D127" i="157"/>
  <c r="F355" i="157"/>
  <c r="J79" i="157"/>
  <c r="E100" i="157"/>
  <c r="H10" i="157"/>
  <c r="H234" i="157"/>
  <c r="D265" i="157"/>
  <c r="D227" i="157"/>
  <c r="J210" i="157"/>
  <c r="J32" i="157"/>
  <c r="F28" i="157"/>
  <c r="I73" i="157"/>
  <c r="C262" i="157"/>
  <c r="C168" i="157"/>
  <c r="D22" i="156"/>
  <c r="G266" i="157"/>
  <c r="G120" i="157"/>
  <c r="D85" i="157"/>
  <c r="H279" i="157"/>
  <c r="D340" i="157"/>
  <c r="H130" i="157"/>
  <c r="I231" i="157"/>
  <c r="G284" i="157"/>
  <c r="E13" i="157"/>
  <c r="E59" i="157"/>
  <c r="C396" i="157"/>
  <c r="F228" i="157"/>
  <c r="D318" i="157"/>
  <c r="F150" i="157"/>
  <c r="J383" i="157"/>
  <c r="C255" i="157"/>
  <c r="H53" i="157"/>
  <c r="P10" i="151"/>
  <c r="I124" i="157"/>
  <c r="G200" i="157"/>
  <c r="E122" i="157"/>
  <c r="C198" i="157"/>
  <c r="D10" i="157"/>
  <c r="C93" i="157"/>
  <c r="J209" i="157"/>
  <c r="G440" i="157"/>
  <c r="H306" i="157"/>
  <c r="I175" i="157"/>
  <c r="E111" i="157"/>
  <c r="G269" i="157"/>
  <c r="D201" i="157"/>
  <c r="E10" i="157"/>
  <c r="H39" i="157"/>
  <c r="F39" i="157"/>
  <c r="C137" i="157"/>
  <c r="F350" i="157"/>
  <c r="P10" i="112"/>
  <c r="J447" i="157"/>
  <c r="I39" i="157"/>
  <c r="I28" i="157"/>
  <c r="H285" i="157"/>
  <c r="P11" i="116"/>
  <c r="Q11" i="116" s="1"/>
  <c r="F212" i="157"/>
  <c r="E256" i="157"/>
  <c r="E291" i="157"/>
  <c r="D151" i="157"/>
  <c r="D218" i="157"/>
  <c r="E420" i="157"/>
  <c r="P11" i="129"/>
  <c r="Q11" i="129" s="1"/>
  <c r="C148" i="157"/>
  <c r="E380" i="157"/>
  <c r="C321" i="157"/>
  <c r="G319" i="157"/>
  <c r="C446" i="157"/>
  <c r="C279" i="157"/>
  <c r="G141" i="157"/>
  <c r="F392" i="157"/>
  <c r="F310" i="157"/>
  <c r="E152" i="157"/>
  <c r="E140" i="157"/>
  <c r="E300" i="157"/>
  <c r="C22" i="156"/>
  <c r="H428" i="157"/>
  <c r="H447" i="157"/>
  <c r="F62" i="157"/>
  <c r="I10" i="157"/>
  <c r="I442" i="157"/>
  <c r="H153" i="157"/>
  <c r="G275" i="157"/>
  <c r="D7" i="157"/>
  <c r="G352" i="157"/>
  <c r="E198" i="157"/>
  <c r="J268" i="157"/>
  <c r="H384" i="157"/>
  <c r="F46" i="157"/>
  <c r="G390" i="157"/>
  <c r="D258" i="157"/>
  <c r="D112" i="157"/>
  <c r="I161" i="157"/>
  <c r="F98" i="157"/>
  <c r="H61" i="157"/>
  <c r="G155" i="157"/>
  <c r="G389" i="157"/>
  <c r="E67" i="157"/>
  <c r="I252" i="157"/>
  <c r="J227" i="157"/>
  <c r="J262" i="157"/>
  <c r="P11" i="111"/>
  <c r="Q11" i="111" s="1"/>
  <c r="D97" i="157"/>
  <c r="J149" i="157"/>
  <c r="I311" i="157"/>
  <c r="E406" i="157"/>
  <c r="H203" i="157"/>
  <c r="I296" i="157"/>
  <c r="H256" i="157"/>
  <c r="E48" i="157"/>
  <c r="F380" i="157"/>
  <c r="F12" i="157"/>
  <c r="E287" i="157"/>
  <c r="H92" i="157"/>
  <c r="H110" i="157"/>
  <c r="D345" i="157"/>
  <c r="C335" i="157"/>
  <c r="E277" i="157"/>
  <c r="E50" i="157"/>
  <c r="G47" i="157"/>
  <c r="I264" i="157"/>
  <c r="G170" i="157"/>
  <c r="I293" i="157"/>
  <c r="F308" i="157"/>
  <c r="H449" i="157"/>
  <c r="C443" i="157"/>
  <c r="F106" i="157"/>
  <c r="J168" i="157"/>
  <c r="G48" i="157"/>
  <c r="H164" i="157"/>
  <c r="D228" i="157"/>
  <c r="D375" i="157"/>
  <c r="H154" i="157"/>
  <c r="J302" i="157"/>
  <c r="H272" i="157"/>
  <c r="H422" i="157"/>
  <c r="E280" i="157"/>
  <c r="J305" i="157"/>
  <c r="F448" i="157"/>
  <c r="E11" i="157"/>
  <c r="I254" i="157"/>
  <c r="F359" i="157"/>
  <c r="F406" i="157"/>
  <c r="C408" i="157"/>
  <c r="E224" i="157"/>
  <c r="D299" i="157"/>
  <c r="D248" i="157"/>
  <c r="C220" i="157"/>
  <c r="F139" i="157"/>
  <c r="C257" i="157"/>
  <c r="E84" i="157"/>
  <c r="D262" i="157"/>
  <c r="H18" i="157"/>
  <c r="F221" i="157"/>
  <c r="F327" i="157"/>
  <c r="E297" i="157"/>
  <c r="I247" i="157"/>
  <c r="D229" i="157"/>
  <c r="J88" i="157"/>
  <c r="F331" i="157"/>
  <c r="I67" i="157"/>
  <c r="J295" i="157"/>
  <c r="I388" i="157"/>
  <c r="C206" i="157"/>
  <c r="G444" i="157"/>
  <c r="D113" i="157"/>
  <c r="G384" i="157"/>
  <c r="I323" i="157"/>
  <c r="G429" i="157"/>
  <c r="G23" i="157"/>
  <c r="C299" i="157"/>
  <c r="E345" i="157"/>
  <c r="J332" i="157"/>
  <c r="F186" i="157"/>
  <c r="F389" i="157"/>
  <c r="P10" i="132"/>
  <c r="I230" i="157"/>
  <c r="I165" i="157"/>
  <c r="H147" i="157"/>
  <c r="J162" i="157"/>
  <c r="I141" i="157"/>
  <c r="F6" i="157"/>
  <c r="C385" i="157"/>
  <c r="H166" i="157"/>
  <c r="J412" i="157"/>
  <c r="F349" i="157"/>
  <c r="J10" i="156"/>
  <c r="F169" i="157"/>
  <c r="G302" i="157"/>
  <c r="H458" i="157"/>
  <c r="C398" i="157"/>
  <c r="G162" i="157"/>
  <c r="F151" i="157"/>
  <c r="F199" i="157"/>
  <c r="F223" i="157"/>
  <c r="E29" i="157"/>
  <c r="D308" i="157"/>
  <c r="D278" i="157"/>
  <c r="G358" i="157"/>
  <c r="G315" i="157"/>
  <c r="J103" i="157"/>
  <c r="D162" i="157"/>
  <c r="G402" i="157"/>
  <c r="E182" i="157"/>
  <c r="F451" i="157"/>
  <c r="E447" i="157"/>
  <c r="F82" i="157"/>
  <c r="H196" i="157"/>
  <c r="F264" i="157"/>
  <c r="D157" i="157"/>
  <c r="C289" i="157"/>
  <c r="J198" i="157"/>
  <c r="G405" i="157"/>
  <c r="G80" i="157"/>
  <c r="H453" i="157"/>
  <c r="C99" i="157"/>
  <c r="I152" i="157"/>
  <c r="C388" i="157"/>
  <c r="J140" i="157"/>
  <c r="J254" i="157"/>
  <c r="D179" i="157"/>
  <c r="H109" i="157"/>
  <c r="C421" i="157"/>
  <c r="G50" i="157"/>
  <c r="E459" i="157"/>
  <c r="F344" i="157"/>
  <c r="H327" i="157"/>
  <c r="E205" i="157"/>
  <c r="J51" i="157"/>
  <c r="D173" i="157"/>
  <c r="G221" i="157"/>
  <c r="J384" i="157"/>
  <c r="J228" i="157"/>
  <c r="I75" i="157"/>
  <c r="F460" i="157"/>
  <c r="I76" i="157"/>
  <c r="C29" i="157"/>
  <c r="D267" i="157"/>
  <c r="H316" i="157"/>
  <c r="D22" i="157"/>
  <c r="H434" i="157"/>
  <c r="J285" i="157"/>
  <c r="P10" i="122"/>
  <c r="J230" i="157"/>
  <c r="H204" i="157"/>
  <c r="G65" i="157"/>
  <c r="C403" i="157"/>
  <c r="G254" i="157"/>
  <c r="J324" i="157"/>
  <c r="I345" i="157"/>
  <c r="I117" i="157"/>
  <c r="J451" i="157"/>
  <c r="H349" i="157"/>
  <c r="I31" i="157"/>
  <c r="I125" i="157"/>
  <c r="J231" i="157"/>
  <c r="D370" i="157"/>
  <c r="D322" i="157"/>
  <c r="D104" i="157"/>
  <c r="G16" i="157"/>
  <c r="H169" i="157"/>
  <c r="E213" i="157"/>
  <c r="H6" i="157"/>
  <c r="E172" i="157"/>
  <c r="G24" i="157"/>
  <c r="C290" i="157"/>
  <c r="E206" i="157"/>
  <c r="D297" i="157"/>
  <c r="G133" i="157"/>
  <c r="F332" i="157"/>
  <c r="I243" i="157"/>
  <c r="E231" i="157"/>
  <c r="E121" i="157"/>
  <c r="G357" i="157"/>
  <c r="E425" i="157"/>
  <c r="G183" i="157"/>
  <c r="G327" i="157"/>
  <c r="C417" i="157"/>
  <c r="J183" i="157"/>
  <c r="J251" i="157"/>
  <c r="G251" i="157"/>
  <c r="F342" i="157"/>
  <c r="G347" i="157"/>
  <c r="J316" i="157"/>
  <c r="E260" i="157"/>
  <c r="H177" i="157"/>
  <c r="C256" i="157"/>
  <c r="D418" i="157"/>
  <c r="F423" i="157"/>
  <c r="J240" i="157"/>
  <c r="I13" i="157"/>
  <c r="C307" i="157"/>
  <c r="J99" i="157"/>
  <c r="E292" i="157"/>
  <c r="F88" i="157"/>
  <c r="E325" i="157"/>
  <c r="H363" i="157"/>
  <c r="I268" i="157"/>
  <c r="F328" i="157"/>
  <c r="H427" i="157"/>
  <c r="H228" i="157"/>
  <c r="J192" i="157"/>
  <c r="G73" i="157"/>
  <c r="D96" i="157"/>
  <c r="D142" i="157"/>
  <c r="C109" i="157"/>
  <c r="G332" i="157"/>
  <c r="G156" i="157"/>
  <c r="I279" i="157"/>
  <c r="G101" i="157"/>
  <c r="J419" i="157"/>
  <c r="I194" i="157"/>
  <c r="D23" i="156"/>
  <c r="E202" i="157"/>
  <c r="I313" i="157"/>
  <c r="F107" i="157"/>
  <c r="H251" i="157"/>
  <c r="J234" i="157"/>
  <c r="C448" i="157"/>
  <c r="C172" i="157"/>
  <c r="J318" i="157"/>
  <c r="H444" i="157"/>
  <c r="C450" i="157"/>
  <c r="D119" i="157"/>
  <c r="H406" i="157"/>
  <c r="D442" i="157"/>
  <c r="C136" i="157"/>
  <c r="D315" i="157"/>
  <c r="G140" i="157"/>
  <c r="F91" i="157"/>
  <c r="F369" i="157"/>
  <c r="G383" i="157"/>
  <c r="I399" i="157"/>
  <c r="P10" i="153"/>
  <c r="D361" i="157"/>
  <c r="J142" i="157"/>
  <c r="C83" i="157"/>
  <c r="I225" i="157"/>
  <c r="G401" i="157"/>
  <c r="G388" i="157"/>
  <c r="I457" i="157"/>
  <c r="I79" i="157"/>
  <c r="I204" i="157"/>
  <c r="H410" i="157"/>
  <c r="C76" i="157"/>
  <c r="E308" i="157"/>
  <c r="H78" i="157"/>
  <c r="F167" i="157"/>
  <c r="D250" i="157"/>
  <c r="J431" i="157"/>
  <c r="F103" i="157"/>
  <c r="C71" i="157"/>
  <c r="G130" i="157"/>
  <c r="I77" i="157"/>
  <c r="I286" i="157"/>
  <c r="J137" i="157"/>
  <c r="D330" i="157"/>
  <c r="J352" i="157"/>
  <c r="E179" i="157"/>
  <c r="D184" i="157"/>
  <c r="G230" i="157"/>
  <c r="I37" i="157"/>
  <c r="C211" i="157"/>
  <c r="D26" i="157"/>
  <c r="D245" i="157"/>
  <c r="H300" i="157"/>
  <c r="I68" i="157"/>
  <c r="E272" i="157"/>
  <c r="E408" i="157"/>
  <c r="E454" i="157"/>
  <c r="E157" i="157"/>
  <c r="F78" i="157"/>
  <c r="C132" i="157"/>
  <c r="F419" i="157"/>
  <c r="I127" i="157"/>
  <c r="H173" i="157"/>
  <c r="C261" i="157"/>
  <c r="E304" i="157"/>
  <c r="D210" i="157"/>
  <c r="J417" i="157"/>
  <c r="C205" i="157"/>
  <c r="F77" i="157"/>
  <c r="C64" i="157"/>
  <c r="G425" i="157"/>
  <c r="D332" i="157"/>
  <c r="E299" i="157"/>
  <c r="E435" i="157"/>
  <c r="H220" i="157"/>
  <c r="H193" i="157"/>
  <c r="F285" i="157"/>
  <c r="G84" i="157"/>
  <c r="I452" i="157"/>
  <c r="F339" i="157"/>
  <c r="I21" i="157"/>
  <c r="C334" i="157"/>
  <c r="C164" i="157"/>
  <c r="C323" i="157"/>
  <c r="D141" i="157"/>
  <c r="J365" i="157"/>
  <c r="F299" i="157"/>
  <c r="I23" i="157"/>
  <c r="I290" i="157"/>
  <c r="F155" i="157"/>
  <c r="I273" i="157"/>
  <c r="D279" i="157"/>
  <c r="C225" i="157"/>
  <c r="E145" i="157"/>
  <c r="J206" i="157"/>
  <c r="F217" i="157"/>
  <c r="I426" i="157"/>
  <c r="I212" i="157"/>
  <c r="I430" i="157"/>
  <c r="H252" i="157"/>
  <c r="C394" i="157"/>
  <c r="I167" i="157"/>
  <c r="E451" i="157"/>
  <c r="G365" i="157"/>
  <c r="J438" i="157"/>
  <c r="E130" i="157"/>
  <c r="C263" i="157"/>
  <c r="D348" i="157"/>
  <c r="G149" i="157"/>
  <c r="E295" i="157"/>
  <c r="J461" i="157"/>
  <c r="G239" i="157"/>
  <c r="J390" i="157"/>
  <c r="D305" i="157"/>
  <c r="I275" i="157"/>
  <c r="G112" i="157"/>
  <c r="I209" i="157"/>
  <c r="E34" i="157"/>
  <c r="I196" i="157"/>
  <c r="I356" i="157"/>
  <c r="G412" i="157"/>
  <c r="J31" i="157"/>
  <c r="H131" i="157"/>
  <c r="C386" i="157"/>
  <c r="E195" i="157"/>
  <c r="D271" i="157"/>
  <c r="I314" i="157"/>
  <c r="H310" i="157"/>
  <c r="C305" i="157"/>
  <c r="E23" i="157"/>
  <c r="H388" i="157"/>
  <c r="H396" i="157"/>
  <c r="J380" i="157"/>
  <c r="D143" i="157"/>
  <c r="G37" i="157"/>
  <c r="G236" i="157"/>
  <c r="G426" i="157"/>
  <c r="J195" i="157"/>
  <c r="I278" i="157"/>
  <c r="G210" i="157"/>
  <c r="D386" i="157"/>
  <c r="H438" i="157"/>
  <c r="G307" i="157"/>
  <c r="C272" i="157"/>
  <c r="P10" i="144"/>
  <c r="F240" i="157"/>
  <c r="H315" i="157"/>
  <c r="C265" i="157"/>
  <c r="F152" i="157"/>
  <c r="C87" i="157"/>
  <c r="F170" i="157"/>
  <c r="C57" i="157"/>
  <c r="G115" i="157"/>
  <c r="J388" i="157"/>
  <c r="H342" i="157"/>
  <c r="J396" i="157"/>
  <c r="G123" i="157"/>
  <c r="E401" i="157"/>
  <c r="G95" i="157"/>
  <c r="C175" i="157"/>
  <c r="H259" i="157"/>
  <c r="H420" i="157"/>
  <c r="G334" i="157"/>
  <c r="E450" i="157"/>
  <c r="D21" i="157"/>
  <c r="D164" i="157"/>
  <c r="G408" i="157"/>
  <c r="C402" i="157"/>
  <c r="E204" i="157"/>
  <c r="D225" i="157"/>
  <c r="E82" i="157"/>
  <c r="J239" i="157"/>
  <c r="H128" i="157"/>
  <c r="H65" i="157"/>
  <c r="F158" i="157"/>
  <c r="G173" i="157"/>
  <c r="H414" i="157"/>
  <c r="E320" i="157"/>
  <c r="I370" i="157"/>
  <c r="J63" i="157"/>
  <c r="G279" i="157"/>
  <c r="E197" i="157"/>
  <c r="H401" i="157"/>
  <c r="F272" i="157"/>
  <c r="J377" i="157"/>
  <c r="D95" i="157"/>
  <c r="C246" i="157"/>
  <c r="J370" i="157"/>
  <c r="C238" i="157"/>
  <c r="C84" i="157"/>
  <c r="E188" i="157"/>
  <c r="J61" i="157"/>
  <c r="E237" i="157"/>
  <c r="D149" i="157"/>
  <c r="E199" i="157"/>
  <c r="H242" i="157"/>
  <c r="C392" i="157"/>
  <c r="G286" i="157"/>
  <c r="C292" i="157"/>
  <c r="C423" i="157"/>
  <c r="C306" i="157"/>
  <c r="G20" i="157"/>
  <c r="C363" i="157"/>
  <c r="C174" i="157"/>
  <c r="D253" i="157"/>
  <c r="I253" i="157"/>
  <c r="G369" i="157"/>
  <c r="H330" i="157"/>
  <c r="D163" i="157"/>
  <c r="E116" i="157"/>
  <c r="D376" i="157"/>
  <c r="F437" i="157"/>
  <c r="F184" i="157"/>
  <c r="J75" i="157"/>
  <c r="F382" i="157"/>
  <c r="D128" i="157"/>
  <c r="H114" i="157"/>
  <c r="E112" i="157"/>
  <c r="E289" i="157"/>
  <c r="E326" i="157"/>
  <c r="H264" i="157"/>
  <c r="J187" i="157"/>
  <c r="J433" i="157"/>
  <c r="H263" i="157"/>
  <c r="C183" i="157"/>
  <c r="E383" i="157"/>
  <c r="E163" i="157"/>
  <c r="H74" i="157"/>
  <c r="J82" i="157"/>
  <c r="F125" i="157"/>
  <c r="J35" i="157"/>
  <c r="I309" i="157"/>
  <c r="J406" i="157"/>
  <c r="F108" i="157"/>
  <c r="G64" i="157"/>
  <c r="I208" i="157"/>
  <c r="F429" i="157"/>
  <c r="H26" i="157"/>
  <c r="G127" i="157"/>
  <c r="D311" i="157"/>
  <c r="D357" i="157"/>
  <c r="J224" i="157"/>
  <c r="C329" i="157"/>
  <c r="H43" i="157"/>
  <c r="J116" i="157"/>
  <c r="I226" i="157"/>
  <c r="H213" i="157"/>
  <c r="J266" i="157"/>
  <c r="G340" i="157"/>
  <c r="E92" i="157"/>
  <c r="C258" i="157"/>
  <c r="H267" i="157"/>
  <c r="F400" i="157"/>
  <c r="F135" i="157"/>
  <c r="D316" i="157"/>
  <c r="C410" i="157"/>
  <c r="F414" i="157"/>
  <c r="E305" i="157"/>
  <c r="J346" i="157"/>
  <c r="G309" i="157"/>
  <c r="E168" i="157"/>
  <c r="J86" i="157"/>
  <c r="H346" i="157"/>
  <c r="J351" i="157"/>
  <c r="G61" i="157"/>
  <c r="G107" i="157"/>
  <c r="D16" i="156"/>
  <c r="J143" i="157"/>
  <c r="H358" i="157"/>
  <c r="I49" i="157"/>
  <c r="P11" i="117"/>
  <c r="Q11" i="117" s="1"/>
  <c r="E437" i="157"/>
  <c r="C419" i="157"/>
  <c r="D115" i="157"/>
  <c r="E35" i="157"/>
  <c r="D109" i="157"/>
  <c r="C356" i="157"/>
  <c r="J11" i="157"/>
  <c r="J263" i="157"/>
  <c r="F114" i="157"/>
  <c r="H54" i="157"/>
  <c r="G8" i="157"/>
  <c r="I447" i="157"/>
  <c r="D94" i="157"/>
  <c r="G415" i="157"/>
  <c r="F243" i="157"/>
  <c r="P10" i="121"/>
  <c r="I90" i="157"/>
  <c r="E235" i="157"/>
  <c r="F26" i="157"/>
  <c r="J278" i="157"/>
  <c r="G235" i="157"/>
  <c r="E352" i="157"/>
  <c r="J292" i="157"/>
  <c r="P10" i="116"/>
  <c r="C37" i="157"/>
  <c r="H100" i="157"/>
  <c r="F330" i="157"/>
  <c r="G398" i="157"/>
  <c r="J193" i="157"/>
  <c r="E113" i="157"/>
  <c r="H45" i="157"/>
  <c r="P11" i="146"/>
  <c r="Q11" i="146" s="1"/>
  <c r="D78" i="157"/>
  <c r="F32" i="157"/>
  <c r="P11" i="151"/>
  <c r="Q11" i="151" s="1"/>
  <c r="F315" i="157"/>
  <c r="H277" i="157"/>
  <c r="F385" i="157"/>
  <c r="C230" i="157"/>
  <c r="D341" i="157"/>
  <c r="E201" i="157"/>
  <c r="D403" i="157"/>
  <c r="F210" i="157"/>
  <c r="F250" i="157"/>
  <c r="G274" i="157"/>
  <c r="F105" i="157"/>
  <c r="J30" i="157"/>
  <c r="H115" i="157"/>
  <c r="J434" i="157"/>
  <c r="I224" i="157"/>
  <c r="J8" i="157"/>
  <c r="D334" i="157"/>
  <c r="F144" i="157"/>
  <c r="G392" i="157"/>
  <c r="F381" i="157"/>
  <c r="J248" i="157"/>
  <c r="E194" i="157"/>
  <c r="F15" i="157"/>
  <c r="E371" i="157"/>
  <c r="C380" i="157"/>
  <c r="C342" i="157"/>
  <c r="F43" i="157"/>
  <c r="H333" i="157"/>
  <c r="F370" i="157"/>
  <c r="I43" i="157"/>
  <c r="G411" i="157"/>
  <c r="J22" i="157"/>
  <c r="C336" i="157"/>
  <c r="G163" i="157"/>
  <c r="E43" i="157"/>
  <c r="F237" i="157"/>
  <c r="F21" i="157"/>
  <c r="F329" i="157"/>
  <c r="D254" i="157"/>
  <c r="P11" i="136"/>
  <c r="Q11" i="136" s="1"/>
  <c r="D379" i="157"/>
  <c r="H250" i="157"/>
  <c r="F81" i="157"/>
  <c r="C223" i="157"/>
  <c r="I292" i="157"/>
  <c r="D63" i="157"/>
  <c r="C26" i="157"/>
  <c r="I434" i="157"/>
  <c r="C236" i="157"/>
  <c r="D83" i="157"/>
  <c r="F260" i="157"/>
  <c r="E105" i="157"/>
  <c r="I169" i="157"/>
  <c r="H291" i="157"/>
  <c r="J66" i="157"/>
  <c r="E45" i="157"/>
  <c r="H201" i="157"/>
  <c r="H375" i="157"/>
  <c r="H135" i="157"/>
  <c r="E156" i="157"/>
  <c r="I215" i="157"/>
  <c r="H283" i="157"/>
  <c r="G450" i="157"/>
  <c r="E281" i="157"/>
  <c r="D431" i="157"/>
  <c r="F138" i="157"/>
  <c r="I108" i="157"/>
  <c r="E426" i="157"/>
  <c r="H454" i="157"/>
  <c r="C284" i="157"/>
  <c r="I140" i="157"/>
  <c r="G79" i="157"/>
  <c r="I298" i="157"/>
  <c r="F31" i="157"/>
  <c r="G335" i="157"/>
  <c r="F68" i="157"/>
  <c r="I70" i="157"/>
  <c r="H17" i="157"/>
  <c r="C376" i="157"/>
  <c r="J260" i="157"/>
  <c r="I331" i="157"/>
  <c r="E81" i="157"/>
  <c r="F211" i="157"/>
  <c r="F37" i="157"/>
  <c r="C287" i="157"/>
  <c r="P10" i="147"/>
  <c r="G209" i="157"/>
  <c r="C207" i="157"/>
  <c r="J274" i="157"/>
  <c r="C170" i="157"/>
  <c r="H416" i="157"/>
  <c r="C434" i="157"/>
  <c r="J148" i="157"/>
  <c r="C426" i="157"/>
  <c r="G49" i="157"/>
  <c r="J313" i="157"/>
  <c r="F336" i="157"/>
  <c r="G165" i="157"/>
  <c r="D333" i="157"/>
  <c r="F109" i="157"/>
  <c r="E39" i="157"/>
  <c r="E6" i="157"/>
  <c r="F48" i="157"/>
  <c r="I454" i="157"/>
  <c r="F322" i="157"/>
  <c r="I232" i="157"/>
  <c r="I96" i="157"/>
  <c r="H151" i="157"/>
  <c r="H28" i="157"/>
  <c r="E99" i="157"/>
  <c r="I387" i="157"/>
  <c r="F127" i="157"/>
  <c r="E243" i="157"/>
  <c r="G70" i="157"/>
  <c r="J242" i="157"/>
  <c r="F458" i="157"/>
  <c r="H229" i="157"/>
  <c r="H21" i="157"/>
  <c r="D312" i="157"/>
  <c r="I109" i="157"/>
  <c r="E369" i="157"/>
  <c r="H208" i="157"/>
  <c r="D326" i="157"/>
  <c r="F180" i="157"/>
  <c r="J435" i="157"/>
  <c r="P10" i="133"/>
  <c r="H308" i="157"/>
  <c r="G281" i="157"/>
  <c r="I180" i="157"/>
  <c r="J54" i="157"/>
  <c r="C285" i="157"/>
  <c r="P10" i="145"/>
  <c r="P10" i="114"/>
  <c r="D295" i="157"/>
  <c r="I357" i="157"/>
  <c r="P10" i="124"/>
  <c r="C239" i="157"/>
  <c r="E315" i="157"/>
  <c r="E430" i="157"/>
  <c r="C160" i="157"/>
  <c r="C176" i="157"/>
  <c r="E193" i="157"/>
  <c r="E442" i="157"/>
  <c r="J59" i="157"/>
  <c r="H70" i="157"/>
  <c r="I22" i="157"/>
  <c r="C343" i="157"/>
  <c r="E419" i="157"/>
  <c r="C425" i="157"/>
  <c r="C123" i="157"/>
  <c r="I136" i="157"/>
  <c r="F74" i="157"/>
  <c r="E455" i="157"/>
  <c r="I149" i="157"/>
  <c r="E62" i="157"/>
  <c r="F54" i="157"/>
  <c r="I103" i="157"/>
  <c r="I257" i="157"/>
  <c r="E458" i="157"/>
  <c r="H317" i="157"/>
  <c r="P10" i="143"/>
  <c r="D390" i="157"/>
  <c r="J111" i="157"/>
  <c r="F347" i="157"/>
  <c r="J115" i="157"/>
  <c r="J427" i="157"/>
  <c r="D139" i="157"/>
  <c r="J329" i="157"/>
  <c r="E328" i="157"/>
  <c r="J429" i="157"/>
  <c r="H148" i="157"/>
  <c r="G223" i="157"/>
  <c r="G338" i="157"/>
  <c r="C404" i="157"/>
  <c r="C22" i="157"/>
  <c r="C188" i="157"/>
  <c r="F291" i="157"/>
  <c r="G380" i="157"/>
  <c r="D100" i="157"/>
  <c r="G22" i="157"/>
  <c r="G199" i="157"/>
  <c r="C303" i="157"/>
  <c r="D360" i="157"/>
  <c r="C178" i="157"/>
  <c r="G28" i="157"/>
  <c r="G190" i="157"/>
  <c r="C212" i="157"/>
  <c r="F408" i="157"/>
  <c r="H276" i="157"/>
  <c r="D272" i="157"/>
  <c r="H249" i="157"/>
  <c r="E103" i="157"/>
  <c r="H439" i="157"/>
  <c r="G451" i="157"/>
  <c r="E177" i="157"/>
  <c r="G303" i="157"/>
  <c r="H432" i="157"/>
  <c r="D29" i="157"/>
  <c r="G224" i="157"/>
  <c r="F196" i="157"/>
  <c r="F128" i="157"/>
  <c r="J291" i="157"/>
  <c r="P11" i="139"/>
  <c r="Q11" i="139" s="1"/>
  <c r="I143" i="157"/>
  <c r="F85" i="157"/>
  <c r="C17" i="156"/>
  <c r="E302" i="157"/>
  <c r="F231" i="157"/>
  <c r="F72" i="157"/>
  <c r="I86" i="157"/>
  <c r="J282" i="157"/>
  <c r="I346" i="157"/>
  <c r="D197" i="157"/>
  <c r="C251" i="157"/>
  <c r="F366" i="157"/>
  <c r="E83" i="157"/>
  <c r="C348" i="157"/>
  <c r="J18" i="157"/>
  <c r="J70" i="157"/>
  <c r="C208" i="157"/>
  <c r="J293" i="157"/>
  <c r="E276" i="157"/>
  <c r="E200" i="157"/>
  <c r="C428" i="157"/>
  <c r="E449" i="157"/>
  <c r="E310" i="157"/>
  <c r="G377" i="157"/>
  <c r="E338" i="157"/>
  <c r="J423" i="157"/>
  <c r="E79" i="157"/>
  <c r="J267" i="157"/>
  <c r="H372" i="157"/>
  <c r="J363" i="157"/>
  <c r="E133" i="157"/>
  <c r="F201" i="157"/>
  <c r="I6" i="157"/>
  <c r="I319" i="157"/>
  <c r="D221" i="157"/>
  <c r="F178" i="157"/>
  <c r="C454" i="157"/>
  <c r="D259" i="157"/>
  <c r="G52" i="157"/>
  <c r="E175" i="157"/>
  <c r="C359" i="157"/>
  <c r="D350" i="157"/>
  <c r="F277" i="157"/>
  <c r="J259" i="157"/>
  <c r="G82" i="157"/>
  <c r="C333" i="157"/>
  <c r="F362" i="157"/>
  <c r="E225" i="157"/>
  <c r="J219" i="157"/>
  <c r="P10" i="140"/>
  <c r="F454" i="157"/>
  <c r="H44" i="157"/>
  <c r="C420" i="157"/>
  <c r="G166" i="157"/>
  <c r="I244" i="157"/>
  <c r="D92" i="157"/>
  <c r="H189" i="157"/>
  <c r="J269" i="157"/>
  <c r="I33" i="157"/>
  <c r="H33" i="157"/>
  <c r="D79" i="157"/>
  <c r="F163" i="157"/>
  <c r="I213" i="157"/>
  <c r="F16" i="157"/>
  <c r="C337" i="157"/>
  <c r="C215" i="157"/>
  <c r="C390" i="157"/>
  <c r="D427" i="157"/>
  <c r="G83" i="157"/>
  <c r="I271" i="157"/>
  <c r="F428" i="157"/>
  <c r="C70" i="157"/>
  <c r="H79" i="157"/>
  <c r="I182" i="157"/>
  <c r="I16" i="157"/>
  <c r="H117" i="157"/>
  <c r="J58" i="157"/>
  <c r="G229" i="157"/>
  <c r="G258" i="157"/>
  <c r="J321" i="157"/>
  <c r="J400" i="157"/>
  <c r="E285" i="157"/>
  <c r="H303" i="157"/>
  <c r="G256" i="157"/>
  <c r="E229" i="157"/>
  <c r="D319" i="157"/>
  <c r="P10" i="119"/>
  <c r="C54" i="157"/>
  <c r="H186" i="157"/>
  <c r="G38" i="157"/>
  <c r="D161" i="157"/>
  <c r="I211" i="157"/>
  <c r="H171" i="157"/>
  <c r="C456" i="157"/>
  <c r="I35" i="157"/>
  <c r="G220" i="157"/>
  <c r="D217" i="157"/>
  <c r="E239" i="157"/>
  <c r="G385" i="157"/>
  <c r="F254" i="157"/>
  <c r="J213" i="157"/>
  <c r="H207" i="157"/>
  <c r="E170" i="157"/>
  <c r="C153" i="157"/>
  <c r="H170" i="157"/>
  <c r="D428" i="157"/>
  <c r="G241" i="157"/>
  <c r="F421" i="157"/>
  <c r="D138" i="157"/>
  <c r="G298" i="157"/>
  <c r="H362" i="157"/>
  <c r="H101" i="157"/>
  <c r="F142" i="157"/>
  <c r="D23" i="157"/>
  <c r="H73" i="157"/>
  <c r="J181" i="157"/>
  <c r="F182" i="157"/>
  <c r="F275" i="157"/>
  <c r="D211" i="157"/>
  <c r="D256" i="157"/>
  <c r="G270" i="157"/>
  <c r="C444" i="157"/>
  <c r="D17" i="157"/>
  <c r="I294" i="157"/>
  <c r="J182" i="157"/>
  <c r="C375" i="157"/>
  <c r="I159" i="157"/>
  <c r="J326" i="157"/>
  <c r="F104" i="157"/>
  <c r="H435" i="157"/>
  <c r="I413" i="157"/>
  <c r="G297" i="157"/>
  <c r="P10" i="154"/>
  <c r="C112" i="157"/>
  <c r="D99" i="157"/>
  <c r="F197" i="157"/>
  <c r="C98" i="157"/>
  <c r="G77" i="157"/>
  <c r="F324" i="157"/>
  <c r="E110" i="157"/>
  <c r="D394" i="157"/>
  <c r="J358" i="157"/>
  <c r="I71" i="157"/>
  <c r="D182" i="157"/>
  <c r="D298" i="157"/>
  <c r="F345" i="157"/>
  <c r="J171" i="157"/>
  <c r="D320" i="157"/>
  <c r="D460" i="157"/>
  <c r="P11" i="123"/>
  <c r="J241" i="157"/>
  <c r="D48" i="157"/>
  <c r="D352" i="157"/>
  <c r="H161" i="157"/>
  <c r="F289" i="157"/>
  <c r="I193" i="157"/>
  <c r="C38" i="157"/>
  <c r="D155" i="157"/>
  <c r="I415" i="157"/>
  <c r="D45" i="157"/>
  <c r="F239" i="157"/>
  <c r="E347" i="157"/>
  <c r="F379" i="157"/>
  <c r="D181" i="157"/>
  <c r="H205" i="157"/>
  <c r="F435" i="157"/>
  <c r="J317" i="157"/>
  <c r="H8" i="157"/>
  <c r="C318" i="157"/>
  <c r="G262" i="157"/>
  <c r="F442" i="157"/>
  <c r="I368" i="157"/>
  <c r="G346" i="157"/>
  <c r="E249" i="157"/>
  <c r="D355" i="157"/>
  <c r="F301" i="157"/>
  <c r="I367" i="157"/>
  <c r="C55" i="157"/>
  <c r="D175" i="157"/>
  <c r="E118" i="157"/>
  <c r="I237" i="157"/>
  <c r="D411" i="157"/>
  <c r="I374" i="157"/>
  <c r="G249" i="157"/>
  <c r="G326" i="157"/>
  <c r="I272" i="157"/>
  <c r="H42" i="157"/>
  <c r="F131" i="157"/>
  <c r="P11" i="124"/>
  <c r="Q11" i="124" s="1"/>
  <c r="H240" i="157"/>
  <c r="H314" i="157"/>
  <c r="E366" i="157"/>
  <c r="E25" i="157"/>
  <c r="H247" i="157"/>
  <c r="G31" i="157"/>
  <c r="H40" i="157"/>
  <c r="C277" i="157"/>
  <c r="F156" i="157"/>
  <c r="J452" i="157"/>
  <c r="D342" i="157"/>
  <c r="D14" i="157"/>
  <c r="E399" i="157"/>
  <c r="H48" i="157"/>
  <c r="C202" i="157"/>
  <c r="G103" i="157"/>
  <c r="D382" i="157"/>
  <c r="G414" i="157"/>
  <c r="G324" i="157"/>
  <c r="J36" i="157"/>
  <c r="D401" i="157"/>
  <c r="G342" i="157"/>
  <c r="J14" i="157"/>
  <c r="F314" i="157"/>
  <c r="D220" i="157"/>
  <c r="E89" i="157"/>
  <c r="E412" i="157"/>
  <c r="D158" i="157"/>
  <c r="H184" i="157"/>
  <c r="F256" i="157"/>
  <c r="D230" i="157"/>
  <c r="F38" i="157"/>
  <c r="F424" i="157"/>
  <c r="F356" i="157"/>
  <c r="F224" i="157"/>
  <c r="D349" i="157"/>
  <c r="E460" i="157"/>
  <c r="C278" i="157"/>
  <c r="D145" i="157"/>
  <c r="D52" i="157"/>
  <c r="I302" i="157"/>
  <c r="I250" i="157"/>
  <c r="E226" i="157"/>
  <c r="I89" i="157"/>
  <c r="C355" i="157"/>
  <c r="G260" i="157"/>
  <c r="G293" i="157"/>
  <c r="J357" i="157"/>
  <c r="J161" i="157"/>
  <c r="J131" i="157"/>
  <c r="G122" i="157"/>
  <c r="E359" i="157"/>
  <c r="E288" i="157"/>
  <c r="I424" i="157"/>
  <c r="G161" i="157"/>
  <c r="F323" i="157"/>
  <c r="F312" i="157"/>
  <c r="H313" i="157"/>
  <c r="E413" i="157"/>
  <c r="C325" i="157"/>
  <c r="E109" i="157"/>
  <c r="G457" i="157"/>
  <c r="E138" i="157"/>
  <c r="E355" i="157"/>
  <c r="G168" i="157"/>
  <c r="I300" i="157"/>
  <c r="I267" i="157"/>
  <c r="I66" i="157"/>
  <c r="D19" i="157"/>
  <c r="E322" i="157"/>
  <c r="J364" i="157"/>
  <c r="I371" i="157"/>
  <c r="E184" i="157"/>
  <c r="G17" i="157"/>
  <c r="I287" i="157"/>
  <c r="H107" i="157"/>
  <c r="F55" i="157"/>
  <c r="I336" i="157"/>
  <c r="E358" i="157"/>
  <c r="D88" i="157"/>
  <c r="H192" i="157"/>
  <c r="F293" i="157"/>
  <c r="F8" i="157"/>
  <c r="G257" i="157"/>
  <c r="D131" i="157"/>
  <c r="F159" i="157"/>
  <c r="G331" i="157"/>
  <c r="J279" i="157"/>
  <c r="F351" i="157"/>
  <c r="I427" i="157"/>
  <c r="I134" i="157"/>
  <c r="J24" i="157"/>
  <c r="I56" i="157"/>
  <c r="C368" i="157"/>
  <c r="I10" i="156"/>
  <c r="I241" i="157"/>
  <c r="C73" i="157"/>
  <c r="J119" i="157"/>
  <c r="J220" i="157"/>
  <c r="J151" i="157"/>
  <c r="I61" i="157"/>
  <c r="I199" i="157"/>
  <c r="C89" i="157"/>
  <c r="H41" i="157"/>
  <c r="J166" i="157"/>
  <c r="F298" i="157"/>
  <c r="I187" i="157"/>
  <c r="C69" i="157"/>
  <c r="H322" i="157"/>
  <c r="F97" i="157"/>
  <c r="D263" i="157"/>
  <c r="D410" i="157"/>
  <c r="G98" i="157"/>
  <c r="E15" i="157"/>
  <c r="D76" i="157"/>
  <c r="P11" i="142"/>
  <c r="Q11" i="142" s="1"/>
  <c r="D430" i="157"/>
  <c r="D242" i="157"/>
  <c r="E49" i="157"/>
  <c r="F123" i="157"/>
  <c r="G192" i="157"/>
  <c r="J11" i="156"/>
  <c r="C204" i="157"/>
  <c r="G191" i="157"/>
  <c r="D187" i="157"/>
  <c r="C250" i="157"/>
  <c r="J310" i="157"/>
  <c r="H30" i="157"/>
  <c r="G427" i="157"/>
  <c r="F57" i="157"/>
  <c r="E227" i="157"/>
  <c r="E37" i="157"/>
  <c r="G58" i="157"/>
  <c r="G197" i="157"/>
  <c r="F449" i="157"/>
  <c r="G128" i="157"/>
  <c r="D381" i="157"/>
  <c r="H105" i="157"/>
  <c r="J180" i="157"/>
  <c r="C438" i="157"/>
  <c r="C260" i="157"/>
  <c r="J64" i="157"/>
  <c r="J204" i="157"/>
  <c r="E316" i="157"/>
  <c r="C43" i="157"/>
  <c r="P10" i="141"/>
  <c r="H141" i="157"/>
  <c r="H146" i="157"/>
  <c r="G207" i="157"/>
  <c r="E319" i="157"/>
  <c r="H55" i="157"/>
  <c r="G108" i="157"/>
  <c r="F148" i="157"/>
  <c r="E388" i="157"/>
  <c r="I139" i="157"/>
  <c r="I45" i="157"/>
  <c r="I122" i="157"/>
  <c r="F235" i="157"/>
  <c r="J146" i="157"/>
  <c r="D407" i="157"/>
  <c r="E263" i="157"/>
  <c r="H395" i="157"/>
  <c r="I7" i="157"/>
  <c r="C308" i="157"/>
  <c r="I97" i="157"/>
  <c r="P11" i="128"/>
  <c r="Q11" i="128" s="1"/>
  <c r="J337" i="157"/>
  <c r="G446" i="157"/>
  <c r="H60" i="157"/>
  <c r="E265" i="157"/>
  <c r="G456" i="157"/>
  <c r="H417" i="157"/>
  <c r="I251" i="157"/>
  <c r="H248" i="157"/>
  <c r="J95" i="157"/>
  <c r="J47" i="157"/>
  <c r="C20" i="157"/>
  <c r="I305" i="157"/>
  <c r="J392" i="157"/>
  <c r="C142" i="157"/>
  <c r="H209" i="157"/>
  <c r="F399" i="157"/>
  <c r="J375" i="157"/>
  <c r="E176" i="157"/>
  <c r="E415" i="157"/>
  <c r="I431" i="157"/>
  <c r="D124" i="157"/>
  <c r="C322" i="157"/>
  <c r="D90" i="157"/>
  <c r="G137" i="157"/>
  <c r="H305" i="157"/>
  <c r="G423" i="157"/>
  <c r="I105" i="157"/>
  <c r="C286" i="157"/>
  <c r="I242" i="157"/>
  <c r="E85" i="157"/>
  <c r="C74" i="157"/>
  <c r="G25" i="157"/>
  <c r="D215" i="157"/>
  <c r="I329" i="157"/>
  <c r="H224" i="157"/>
  <c r="H49" i="157"/>
  <c r="H219" i="157"/>
  <c r="J21" i="157"/>
  <c r="I439" i="157"/>
  <c r="C51" i="157"/>
  <c r="C155" i="157"/>
  <c r="F205" i="157"/>
  <c r="E160" i="157"/>
  <c r="F405" i="157"/>
  <c r="E307" i="157"/>
  <c r="F122" i="157"/>
  <c r="D441" i="157"/>
  <c r="I380" i="157"/>
  <c r="G313" i="157"/>
  <c r="J353" i="157"/>
  <c r="G159" i="157"/>
  <c r="P10" i="111"/>
  <c r="F404" i="157"/>
  <c r="D391" i="157"/>
  <c r="F165" i="157"/>
  <c r="J39" i="157"/>
  <c r="C8" i="157"/>
  <c r="C103" i="157"/>
  <c r="E255" i="157"/>
  <c r="J215" i="157"/>
  <c r="C92" i="157"/>
  <c r="F302" i="157"/>
  <c r="D433" i="157"/>
  <c r="I317" i="157"/>
  <c r="F9" i="157"/>
  <c r="D16" i="157"/>
  <c r="H312" i="157"/>
  <c r="D241" i="157"/>
  <c r="F79" i="157"/>
  <c r="C14" i="157"/>
  <c r="I137" i="157"/>
  <c r="P11" i="144"/>
  <c r="Q11" i="144" s="1"/>
  <c r="D244" i="157"/>
  <c r="J160" i="157"/>
  <c r="D195" i="157"/>
  <c r="H257" i="157"/>
  <c r="I341" i="157"/>
  <c r="H326" i="157"/>
  <c r="C266" i="157"/>
  <c r="C135" i="157"/>
  <c r="H426" i="157"/>
  <c r="I428" i="157"/>
  <c r="P10" i="136"/>
  <c r="G248" i="157"/>
  <c r="F457" i="157"/>
  <c r="H253" i="157"/>
  <c r="G27" i="157"/>
  <c r="J243" i="157"/>
  <c r="J44" i="157"/>
  <c r="C457" i="157"/>
  <c r="C107" i="157"/>
  <c r="H348" i="157"/>
  <c r="J280" i="157"/>
  <c r="D73" i="157"/>
  <c r="E374" i="157"/>
  <c r="G12" i="157"/>
  <c r="I280" i="157"/>
  <c r="D134" i="157"/>
  <c r="D377" i="157"/>
  <c r="J68" i="157"/>
  <c r="J89" i="157"/>
  <c r="H12" i="157"/>
  <c r="E348" i="157"/>
  <c r="F263" i="157"/>
  <c r="D243" i="157"/>
  <c r="I459" i="157"/>
  <c r="F173" i="157"/>
  <c r="C159" i="157"/>
  <c r="C452" i="157"/>
  <c r="D44" i="157"/>
  <c r="C445" i="157"/>
  <c r="J136" i="157"/>
  <c r="D274" i="157"/>
  <c r="H139" i="157"/>
  <c r="E42" i="157"/>
  <c r="E424" i="157"/>
  <c r="J446" i="157"/>
  <c r="I416" i="157"/>
  <c r="J27" i="157"/>
  <c r="C440" i="157"/>
  <c r="H132" i="157"/>
  <c r="I344" i="157"/>
  <c r="P11" i="141"/>
  <c r="Q11" i="141" s="1"/>
  <c r="D314" i="157"/>
  <c r="J397" i="157"/>
  <c r="I408" i="157"/>
  <c r="G422" i="157"/>
  <c r="J45" i="157"/>
  <c r="G363" i="157"/>
  <c r="D150" i="157"/>
  <c r="D135" i="157"/>
  <c r="E219" i="157"/>
  <c r="J456" i="157"/>
  <c r="D282" i="157"/>
  <c r="E381" i="157"/>
  <c r="E171" i="157"/>
  <c r="J156" i="157"/>
  <c r="H368" i="157"/>
  <c r="F288" i="157"/>
  <c r="D118" i="157"/>
  <c r="E18" i="157"/>
  <c r="D89" i="157"/>
  <c r="J399" i="157"/>
  <c r="G157" i="157"/>
  <c r="I429" i="157"/>
  <c r="G419" i="157"/>
  <c r="G381" i="157"/>
  <c r="D41" i="157"/>
  <c r="F115" i="157"/>
  <c r="I453" i="157"/>
  <c r="P11" i="121"/>
  <c r="Q11" i="121" s="1"/>
  <c r="C50" i="157"/>
  <c r="E367" i="157"/>
  <c r="J211" i="157"/>
  <c r="I100" i="157"/>
  <c r="E335" i="157"/>
  <c r="H23" i="157"/>
  <c r="H87" i="157"/>
  <c r="E273" i="157"/>
  <c r="I425" i="157"/>
  <c r="C264" i="157"/>
  <c r="C151" i="157"/>
  <c r="C100" i="157"/>
  <c r="C182" i="157"/>
  <c r="F190" i="157"/>
  <c r="J10" i="157"/>
  <c r="E165" i="157"/>
  <c r="P10" i="149"/>
  <c r="D166" i="157"/>
  <c r="I376" i="157"/>
  <c r="E166" i="157"/>
  <c r="I65" i="157"/>
  <c r="C200" i="157"/>
  <c r="I260" i="157"/>
  <c r="J191" i="157"/>
  <c r="J401" i="157"/>
  <c r="G41" i="157"/>
  <c r="D77" i="157"/>
  <c r="F374" i="157"/>
  <c r="H356" i="157"/>
  <c r="E22" i="157"/>
  <c r="G320" i="157"/>
  <c r="D190" i="157"/>
  <c r="D290" i="157"/>
  <c r="F53" i="157"/>
  <c r="H442" i="157"/>
  <c r="I422" i="157"/>
  <c r="F453" i="157"/>
  <c r="I394" i="157"/>
  <c r="I245" i="157"/>
  <c r="E409" i="157"/>
  <c r="C362" i="157"/>
  <c r="C44" i="157"/>
  <c r="G233" i="157"/>
  <c r="G418" i="157"/>
  <c r="J420" i="157"/>
  <c r="E391" i="157"/>
  <c r="C111" i="157"/>
  <c r="J205" i="157"/>
  <c r="G242" i="157"/>
  <c r="E125" i="157"/>
  <c r="I400" i="157"/>
  <c r="F376" i="157"/>
  <c r="D452" i="157"/>
  <c r="I163" i="157"/>
  <c r="G288" i="157"/>
  <c r="C63" i="157"/>
  <c r="P11" i="118"/>
  <c r="Q11" i="118" s="1"/>
  <c r="C199" i="157"/>
  <c r="J147" i="157"/>
  <c r="C275" i="157"/>
  <c r="J347" i="157"/>
  <c r="F176" i="157"/>
  <c r="E329" i="157"/>
  <c r="H225" i="157"/>
  <c r="C459" i="157"/>
  <c r="I358" i="157"/>
  <c r="G330" i="157"/>
  <c r="G66" i="157"/>
  <c r="D212" i="157"/>
  <c r="H371" i="157"/>
  <c r="C39" i="157"/>
  <c r="G447" i="157"/>
  <c r="F255" i="157"/>
  <c r="C56" i="157"/>
  <c r="D159" i="157"/>
  <c r="G195" i="157"/>
  <c r="D280" i="157"/>
  <c r="C315" i="157"/>
  <c r="D107" i="157"/>
  <c r="P10" i="129"/>
  <c r="C237" i="157"/>
  <c r="C317" i="157"/>
  <c r="D203" i="157"/>
  <c r="J443" i="157"/>
  <c r="J418" i="157"/>
  <c r="C458" i="157"/>
  <c r="I333" i="157"/>
  <c r="F354" i="157"/>
  <c r="G337" i="157"/>
  <c r="H80" i="157"/>
  <c r="D294" i="157"/>
  <c r="D11" i="157"/>
  <c r="F393" i="157"/>
  <c r="G403" i="157"/>
  <c r="C186" i="157"/>
  <c r="E344" i="157"/>
  <c r="F337" i="157"/>
  <c r="G240" i="157"/>
  <c r="C48" i="157"/>
  <c r="G362" i="157"/>
  <c r="F357" i="157"/>
  <c r="E378" i="157"/>
  <c r="F226" i="157"/>
  <c r="I291" i="157"/>
  <c r="F320" i="157"/>
  <c r="I129" i="157"/>
  <c r="C327" i="157"/>
  <c r="D388" i="157"/>
  <c r="J411" i="157"/>
  <c r="D337" i="157"/>
  <c r="E306" i="157"/>
  <c r="F412" i="157"/>
  <c r="D406" i="157"/>
  <c r="H391" i="157"/>
  <c r="C314" i="157"/>
  <c r="G406" i="157"/>
  <c r="H98" i="157"/>
  <c r="H199" i="157"/>
  <c r="E104" i="157"/>
  <c r="J284" i="157"/>
  <c r="J124" i="157"/>
  <c r="E346" i="157"/>
  <c r="E448" i="157"/>
  <c r="C23" i="157"/>
  <c r="C94" i="157"/>
  <c r="H268" i="157"/>
  <c r="C248" i="157"/>
  <c r="C59" i="157"/>
  <c r="H262" i="157"/>
  <c r="C240" i="157"/>
  <c r="G441" i="157"/>
  <c r="C144" i="157"/>
  <c r="J80" i="157"/>
  <c r="C311" i="157"/>
  <c r="P11" i="105"/>
  <c r="Q11" i="105" s="1"/>
  <c r="D398" i="157"/>
  <c r="J135" i="157"/>
  <c r="F207" i="157"/>
  <c r="E241" i="157"/>
  <c r="H244" i="157"/>
  <c r="E313" i="157"/>
  <c r="H351" i="157"/>
  <c r="E283" i="157"/>
  <c r="I340" i="157"/>
  <c r="E361" i="157"/>
  <c r="F185" i="157"/>
  <c r="I338" i="157"/>
  <c r="C412" i="157"/>
  <c r="E421" i="157"/>
  <c r="C319" i="157"/>
  <c r="F147" i="157"/>
  <c r="E30" i="157"/>
  <c r="H57" i="157"/>
  <c r="F171" i="157"/>
  <c r="I256" i="157"/>
  <c r="I51" i="157"/>
  <c r="C382" i="157"/>
  <c r="G397" i="157"/>
  <c r="G205" i="157"/>
  <c r="E7" i="157"/>
  <c r="D425" i="157"/>
  <c r="C372" i="157"/>
  <c r="E350" i="157"/>
  <c r="C11" i="157"/>
  <c r="J385" i="157"/>
  <c r="J319" i="157"/>
  <c r="E377" i="157"/>
  <c r="G18" i="157"/>
  <c r="F41" i="157"/>
  <c r="J322" i="157"/>
  <c r="G424" i="157"/>
  <c r="G109" i="157"/>
  <c r="H218" i="157"/>
  <c r="H102" i="157"/>
  <c r="F42" i="157"/>
  <c r="H172" i="157"/>
  <c r="G341" i="157"/>
  <c r="F27" i="157"/>
  <c r="H56" i="157"/>
  <c r="H408" i="157"/>
  <c r="J330" i="157"/>
  <c r="H418" i="157"/>
  <c r="F258" i="157"/>
  <c r="F66" i="157"/>
  <c r="G13" i="157"/>
  <c r="F353" i="157"/>
  <c r="I32" i="157"/>
  <c r="I402" i="157"/>
  <c r="G10" i="157"/>
  <c r="I53" i="157"/>
  <c r="E124" i="157"/>
  <c r="C13" i="157"/>
  <c r="J13" i="157"/>
  <c r="G75" i="157"/>
  <c r="J16" i="157"/>
  <c r="E392" i="157"/>
  <c r="H320" i="157"/>
  <c r="J356" i="157"/>
  <c r="J288" i="157"/>
  <c r="F425" i="157"/>
  <c r="D167" i="157"/>
  <c r="H152" i="157"/>
  <c r="H370" i="157"/>
  <c r="C42" i="157"/>
  <c r="G19" i="157"/>
  <c r="C269" i="157"/>
  <c r="E405" i="157"/>
  <c r="F418" i="157"/>
  <c r="I197" i="157"/>
  <c r="I114" i="157"/>
  <c r="D432" i="157"/>
  <c r="D283" i="157"/>
  <c r="E443" i="157"/>
  <c r="D153" i="157"/>
  <c r="I274" i="157"/>
  <c r="F372" i="157"/>
  <c r="J163" i="157"/>
  <c r="J25" i="157"/>
  <c r="F30" i="157"/>
  <c r="E215" i="157"/>
  <c r="J23" i="157"/>
  <c r="E356" i="157"/>
  <c r="G51" i="157"/>
  <c r="H9" i="157"/>
  <c r="E230" i="157"/>
  <c r="C326" i="157"/>
  <c r="E155" i="157"/>
  <c r="H241" i="157"/>
  <c r="G393" i="157"/>
  <c r="E342" i="157"/>
  <c r="E298" i="157"/>
  <c r="F86" i="157"/>
  <c r="F384" i="157"/>
  <c r="E427" i="157"/>
  <c r="H58" i="157"/>
  <c r="E58" i="157"/>
  <c r="C96" i="157"/>
  <c r="I85" i="157"/>
  <c r="F247" i="157"/>
  <c r="C209" i="157"/>
  <c r="J416" i="157"/>
  <c r="E38" i="157"/>
  <c r="D426" i="157"/>
  <c r="F23" i="157"/>
  <c r="D415" i="157"/>
  <c r="J270" i="157"/>
  <c r="F172" i="157"/>
  <c r="H339" i="157"/>
  <c r="I327" i="157"/>
  <c r="J386" i="157"/>
  <c r="P10" i="105"/>
  <c r="I153" i="157"/>
  <c r="I106" i="157"/>
  <c r="G333" i="157"/>
  <c r="G305" i="157"/>
  <c r="G76" i="157"/>
  <c r="D237" i="157"/>
  <c r="P11" i="148"/>
  <c r="Q11" i="148" s="1"/>
  <c r="F136" i="157"/>
  <c r="G344" i="157"/>
  <c r="E445" i="157"/>
  <c r="J428" i="157"/>
  <c r="J120" i="157"/>
  <c r="J328" i="157"/>
  <c r="P10" i="110"/>
  <c r="I304" i="157"/>
  <c r="D321" i="157"/>
  <c r="D224" i="157"/>
  <c r="I173" i="157"/>
  <c r="G215" i="157"/>
  <c r="C441" i="157"/>
  <c r="G316" i="157"/>
  <c r="J196" i="157"/>
  <c r="H233" i="157"/>
  <c r="D458" i="157"/>
  <c r="G336" i="157"/>
  <c r="E108" i="157"/>
  <c r="E368" i="157"/>
  <c r="F194" i="157"/>
  <c r="D374" i="157"/>
  <c r="D98" i="157"/>
  <c r="G321" i="157"/>
  <c r="E114" i="157"/>
  <c r="D285" i="157"/>
  <c r="F459" i="157"/>
  <c r="C78" i="157"/>
  <c r="E376" i="157"/>
  <c r="F386" i="157"/>
  <c r="E158" i="157"/>
  <c r="G311" i="157"/>
  <c r="G461" i="157"/>
  <c r="H365" i="157"/>
  <c r="D405" i="157"/>
  <c r="H217" i="157"/>
  <c r="I335" i="157"/>
  <c r="D40" i="157"/>
  <c r="P11" i="138"/>
  <c r="Q11" i="138" s="1"/>
  <c r="E330" i="157"/>
  <c r="G243" i="157"/>
  <c r="H157" i="157"/>
  <c r="I411" i="157"/>
  <c r="I188" i="157"/>
  <c r="F94" i="157"/>
  <c r="J303" i="157"/>
  <c r="C190" i="157"/>
  <c r="H293" i="157"/>
  <c r="G376" i="157"/>
  <c r="G300" i="157"/>
  <c r="H385" i="157"/>
  <c r="C192" i="157"/>
  <c r="C415" i="157"/>
  <c r="J395" i="157"/>
  <c r="E418" i="157"/>
  <c r="F164" i="157"/>
  <c r="J132" i="157"/>
  <c r="J98" i="157"/>
  <c r="J129" i="157"/>
  <c r="C166" i="157"/>
  <c r="H369" i="157"/>
  <c r="I284" i="157"/>
  <c r="D449" i="157"/>
  <c r="G399" i="157"/>
  <c r="E55" i="157"/>
  <c r="G30" i="157"/>
  <c r="G111" i="157"/>
  <c r="J84" i="157"/>
  <c r="G100" i="157"/>
  <c r="C351" i="157"/>
  <c r="I60" i="157"/>
  <c r="J122" i="157"/>
  <c r="C302" i="157"/>
  <c r="E9" i="157"/>
  <c r="J246" i="157"/>
  <c r="F253" i="157"/>
  <c r="H323" i="157"/>
  <c r="F267" i="157"/>
  <c r="E461" i="157"/>
  <c r="G212" i="157"/>
  <c r="D226" i="157"/>
  <c r="C66" i="157"/>
  <c r="C295" i="157"/>
  <c r="G349" i="157"/>
  <c r="G430" i="157"/>
  <c r="C407" i="157"/>
  <c r="D255" i="157"/>
  <c r="D170" i="157"/>
  <c r="J342" i="157"/>
  <c r="I57" i="157"/>
  <c r="F348" i="157"/>
  <c r="G219" i="157"/>
  <c r="E31" i="157"/>
  <c r="I50" i="157"/>
  <c r="J28" i="157"/>
  <c r="D276" i="157"/>
  <c r="P10" i="125"/>
  <c r="H302" i="157"/>
  <c r="C416" i="157"/>
  <c r="J297" i="157"/>
  <c r="G283" i="157"/>
  <c r="J445" i="157"/>
  <c r="F249" i="157"/>
  <c r="D450" i="157"/>
  <c r="E93" i="157"/>
  <c r="D268" i="157"/>
  <c r="E438" i="157"/>
  <c r="I203" i="157"/>
  <c r="D325" i="157"/>
  <c r="J289" i="157"/>
  <c r="I436" i="157"/>
  <c r="F377" i="157"/>
  <c r="I265" i="157"/>
  <c r="C167" i="157"/>
  <c r="D17" i="156"/>
  <c r="I46" i="157"/>
  <c r="J273" i="157"/>
  <c r="I87" i="157"/>
  <c r="H185" i="157"/>
  <c r="H235" i="157"/>
  <c r="I64" i="157"/>
  <c r="I221" i="157"/>
  <c r="I432" i="157"/>
  <c r="E274" i="157"/>
  <c r="H376" i="157"/>
  <c r="J334" i="157"/>
  <c r="G289" i="157"/>
  <c r="F409" i="157"/>
  <c r="C150" i="157"/>
  <c r="I93" i="157"/>
  <c r="F261" i="157"/>
  <c r="J106" i="157"/>
  <c r="D412" i="157"/>
  <c r="I324" i="157"/>
  <c r="C391" i="157"/>
  <c r="H289" i="157"/>
  <c r="J258" i="157"/>
  <c r="E349" i="157"/>
  <c r="F110" i="157"/>
  <c r="E333" i="157"/>
  <c r="C433" i="157"/>
  <c r="G114" i="157"/>
  <c r="H125" i="157"/>
  <c r="G147" i="157"/>
  <c r="C451" i="157"/>
  <c r="E232" i="157"/>
  <c r="E91" i="157"/>
  <c r="J60" i="157"/>
  <c r="C65" i="157"/>
  <c r="D199" i="157"/>
  <c r="G153" i="157"/>
  <c r="G55" i="157"/>
  <c r="E337" i="157"/>
  <c r="C126" i="157"/>
  <c r="C383" i="157"/>
  <c r="I297" i="157"/>
  <c r="J425" i="157"/>
  <c r="D233" i="157"/>
  <c r="G314" i="157"/>
  <c r="G310" i="157"/>
  <c r="J403" i="157"/>
  <c r="C201" i="157"/>
  <c r="H397" i="157"/>
  <c r="G395" i="157"/>
  <c r="F338" i="157"/>
  <c r="J379" i="157"/>
  <c r="C28" i="157"/>
  <c r="D385" i="157"/>
  <c r="I132" i="157"/>
  <c r="J167" i="157"/>
  <c r="E71" i="157"/>
  <c r="C367" i="157"/>
  <c r="I378" i="157"/>
  <c r="F96" i="157"/>
  <c r="D66" i="157"/>
  <c r="F195" i="157"/>
  <c r="J212" i="157"/>
  <c r="G253" i="157"/>
  <c r="I91" i="157"/>
  <c r="E440" i="157"/>
  <c r="F198" i="157"/>
  <c r="D302" i="157"/>
  <c r="C156" i="157"/>
  <c r="F433" i="157"/>
  <c r="J90" i="157"/>
  <c r="C91" i="157"/>
  <c r="E221" i="157"/>
  <c r="F83" i="157"/>
  <c r="D137" i="157"/>
  <c r="G442" i="157"/>
  <c r="I216" i="157"/>
  <c r="J272" i="157"/>
  <c r="J214" i="157"/>
  <c r="C247" i="157"/>
  <c r="C405" i="157"/>
  <c r="G204" i="157"/>
  <c r="I269" i="157"/>
  <c r="H142" i="157"/>
  <c r="F242" i="157"/>
  <c r="I104" i="157"/>
  <c r="I449" i="157"/>
  <c r="J153" i="157"/>
  <c r="C145" i="157"/>
  <c r="G245" i="157"/>
  <c r="C85" i="157"/>
  <c r="H96" i="157"/>
  <c r="I210" i="157"/>
  <c r="C41" i="157"/>
  <c r="H402" i="157"/>
  <c r="D252" i="157"/>
  <c r="C118" i="157"/>
  <c r="I118" i="157"/>
  <c r="E19" i="157"/>
  <c r="F445" i="157"/>
  <c r="I259" i="157"/>
  <c r="D310" i="157"/>
  <c r="J338" i="157"/>
  <c r="D43" i="157"/>
  <c r="D346" i="157"/>
  <c r="E88" i="157"/>
  <c r="D59" i="157"/>
  <c r="C88" i="157"/>
  <c r="C196" i="157"/>
  <c r="D235" i="157"/>
  <c r="P10" i="131"/>
  <c r="J127" i="157"/>
  <c r="J48" i="157"/>
  <c r="P10" i="128"/>
  <c r="G21" i="157"/>
  <c r="C195" i="157"/>
  <c r="F368" i="157"/>
  <c r="I11" i="157"/>
  <c r="H255" i="157"/>
  <c r="H405" i="157"/>
  <c r="G189" i="157"/>
  <c r="C366" i="157"/>
  <c r="D293" i="157"/>
  <c r="F44" i="157"/>
  <c r="H357" i="157"/>
  <c r="G420" i="157"/>
  <c r="I42" i="157"/>
  <c r="H440" i="157"/>
  <c r="F341" i="157"/>
  <c r="I78" i="157"/>
  <c r="H187" i="157"/>
  <c r="I395" i="157"/>
  <c r="I448" i="157"/>
  <c r="P11" i="153"/>
  <c r="Q11" i="153" s="1"/>
  <c r="H299" i="157"/>
  <c r="G246" i="157"/>
  <c r="C365" i="157"/>
  <c r="C127" i="157"/>
  <c r="J55" i="157"/>
  <c r="C189" i="157"/>
  <c r="F245" i="157"/>
  <c r="G445" i="157"/>
  <c r="D54" i="157"/>
  <c r="F252" i="157"/>
  <c r="F363" i="157"/>
  <c r="H206" i="157"/>
  <c r="E264" i="157"/>
  <c r="I185" i="157"/>
  <c r="D306" i="157"/>
  <c r="E149" i="157"/>
  <c r="P12" i="136" l="1"/>
  <c r="Q12" i="136" s="1"/>
  <c r="Q10" i="136"/>
  <c r="P12" i="123"/>
  <c r="Q12" i="123" s="1"/>
  <c r="Q11" i="123"/>
  <c r="Q10" i="143"/>
  <c r="P12" i="143"/>
  <c r="Q12" i="143" s="1"/>
  <c r="C24" i="156"/>
  <c r="E22" i="156"/>
  <c r="Q10" i="144"/>
  <c r="P12" i="144"/>
  <c r="Q12" i="144" s="1"/>
  <c r="Q10" i="146"/>
  <c r="P12" i="146"/>
  <c r="Q12" i="146" s="1"/>
  <c r="P12" i="108"/>
  <c r="Q12" i="108" s="1"/>
  <c r="Q10" i="108"/>
  <c r="Q10" i="110"/>
  <c r="P12" i="110"/>
  <c r="Q12" i="110" s="1"/>
  <c r="E17" i="156"/>
  <c r="C11" i="156"/>
  <c r="P12" i="133"/>
  <c r="Q12" i="133" s="1"/>
  <c r="Q10" i="133"/>
  <c r="P12" i="150"/>
  <c r="Q12" i="150" s="1"/>
  <c r="Q10" i="150"/>
  <c r="Q10" i="140"/>
  <c r="P12" i="140"/>
  <c r="Q12" i="140" s="1"/>
  <c r="Q10" i="121"/>
  <c r="P12" i="121"/>
  <c r="Q12" i="121" s="1"/>
  <c r="P12" i="107"/>
  <c r="Q12" i="107" s="1"/>
  <c r="Q10" i="107"/>
  <c r="Q10" i="118"/>
  <c r="P12" i="118"/>
  <c r="Q12" i="118" s="1"/>
  <c r="Q10" i="126"/>
  <c r="P12" i="126"/>
  <c r="Q12" i="126" s="1"/>
  <c r="E23" i="156"/>
  <c r="P12" i="152"/>
  <c r="Q12" i="152" s="1"/>
  <c r="Q10" i="152"/>
  <c r="P12" i="128"/>
  <c r="Q12" i="128" s="1"/>
  <c r="Q10" i="128"/>
  <c r="Q10" i="130"/>
  <c r="P12" i="130"/>
  <c r="Q12" i="130" s="1"/>
  <c r="P12" i="106"/>
  <c r="Q12" i="106" s="1"/>
  <c r="Q10" i="106"/>
  <c r="P12" i="127"/>
  <c r="Q12" i="127" s="1"/>
  <c r="Q10" i="127"/>
  <c r="Q10" i="109"/>
  <c r="P12" i="109"/>
  <c r="Q12" i="109" s="1"/>
  <c r="P12" i="120"/>
  <c r="Q12" i="120" s="1"/>
  <c r="Q11" i="120"/>
  <c r="Q10" i="155"/>
  <c r="P12" i="155"/>
  <c r="Q12" i="155" s="1"/>
  <c r="D11" i="156"/>
  <c r="Q10" i="141"/>
  <c r="P12" i="141"/>
  <c r="Q12" i="141" s="1"/>
  <c r="P12" i="142"/>
  <c r="Q12" i="142" s="1"/>
  <c r="Q10" i="142"/>
  <c r="Q10" i="113"/>
  <c r="P12" i="113"/>
  <c r="Q12" i="113" s="1"/>
  <c r="D18" i="156"/>
  <c r="D12" i="156" s="1"/>
  <c r="D10" i="156"/>
  <c r="Q10" i="115"/>
  <c r="P12" i="115"/>
  <c r="Q12" i="115" s="1"/>
  <c r="Q10" i="131"/>
  <c r="P12" i="131"/>
  <c r="Q12" i="131" s="1"/>
  <c r="Q10" i="125"/>
  <c r="P12" i="125"/>
  <c r="Q12" i="125" s="1"/>
  <c r="Q10" i="124"/>
  <c r="P12" i="124"/>
  <c r="Q12" i="124" s="1"/>
  <c r="P12" i="122"/>
  <c r="Q12" i="122" s="1"/>
  <c r="Q10" i="122"/>
  <c r="P12" i="112"/>
  <c r="Q12" i="112" s="1"/>
  <c r="Q10" i="112"/>
  <c r="Q10" i="137"/>
  <c r="P12" i="137"/>
  <c r="Q12" i="137" s="1"/>
  <c r="Q10" i="117"/>
  <c r="P12" i="117"/>
  <c r="Q12" i="117" s="1"/>
  <c r="P12" i="138"/>
  <c r="Q12" i="138" s="1"/>
  <c r="Q10" i="138"/>
  <c r="I12" i="156"/>
  <c r="K10" i="156"/>
  <c r="K12" i="156" s="1"/>
  <c r="P12" i="148"/>
  <c r="Q12" i="148" s="1"/>
  <c r="Q10" i="148"/>
  <c r="Q10" i="149"/>
  <c r="P12" i="149"/>
  <c r="Q12" i="149" s="1"/>
  <c r="P12" i="147"/>
  <c r="Q12" i="147" s="1"/>
  <c r="Q10" i="147"/>
  <c r="Q10" i="129"/>
  <c r="P12" i="129"/>
  <c r="Q12" i="129" s="1"/>
  <c r="P12" i="114"/>
  <c r="Q12" i="114" s="1"/>
  <c r="Q10" i="114"/>
  <c r="Q10" i="116"/>
  <c r="P12" i="116"/>
  <c r="Q12" i="116" s="1"/>
  <c r="P12" i="132"/>
  <c r="Q12" i="132" s="1"/>
  <c r="Q10" i="132"/>
  <c r="P12" i="151"/>
  <c r="Q12" i="151" s="1"/>
  <c r="Q10" i="151"/>
  <c r="C18" i="156"/>
  <c r="C12" i="156" s="1"/>
  <c r="C10" i="156"/>
  <c r="E16" i="156"/>
  <c r="P12" i="145"/>
  <c r="Q12" i="145" s="1"/>
  <c r="Q10" i="145"/>
  <c r="Q10" i="134"/>
  <c r="P12" i="134"/>
  <c r="Q12" i="134" s="1"/>
  <c r="P12" i="153"/>
  <c r="Q12" i="153" s="1"/>
  <c r="Q10" i="153"/>
  <c r="D24" i="156"/>
  <c r="Q10" i="135"/>
  <c r="P12" i="135"/>
  <c r="Q12" i="135" s="1"/>
  <c r="P12" i="139"/>
  <c r="Q12" i="139" s="1"/>
  <c r="Q10" i="139"/>
  <c r="P12" i="111"/>
  <c r="Q12" i="111" s="1"/>
  <c r="Q10" i="111"/>
  <c r="P12" i="119"/>
  <c r="Q12" i="119" s="1"/>
  <c r="Q10" i="119"/>
  <c r="P12" i="105"/>
  <c r="Q12" i="105" s="1"/>
  <c r="Q10" i="105"/>
  <c r="P12" i="154"/>
  <c r="Q12" i="154" s="1"/>
  <c r="Q10" i="154"/>
  <c r="J12" i="156"/>
  <c r="K11" i="156"/>
  <c r="E24" i="156" l="1"/>
  <c r="C13" i="156"/>
  <c r="D13" i="156"/>
  <c r="E10" i="156"/>
  <c r="E18" i="156"/>
  <c r="E11" i="156"/>
  <c r="E12" i="156" l="1"/>
  <c r="E13" i="156" s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<sst xmlns="http://schemas.openxmlformats.org/spreadsheetml/2006/main" count="5109" uniqueCount="324">
  <si>
    <t>TURNOVER</t>
  </si>
  <si>
    <t>Quantity</t>
  </si>
  <si>
    <t>ORDER BOOK SYNTHESIS in K€</t>
  </si>
  <si>
    <t>The aim of this document is to follow the orderbook per week.</t>
  </si>
  <si>
    <t>INSTRUCTIONS FOR USE</t>
  </si>
  <si>
    <t xml:space="preserve">How to fill in the document : </t>
  </si>
  <si>
    <t>TOTAL</t>
  </si>
  <si>
    <t>ENTITY NAME :</t>
  </si>
  <si>
    <t>Customers orders</t>
  </si>
  <si>
    <t>Cells to be filled in</t>
  </si>
  <si>
    <t>Group</t>
  </si>
  <si>
    <t>Once the orders have been invoiced (and so the amount is indicated as turnover), the orders should disappear of the table.</t>
  </si>
  <si>
    <t>W25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</si>
  <si>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</si>
  <si>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</si>
  <si>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</si>
  <si>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</si>
  <si>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</si>
  <si>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</si>
  <si>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</si>
  <si>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</si>
  <si>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</si>
  <si>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</si>
  <si>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</si>
  <si>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</si>
  <si>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</si>
  <si>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</si>
  <si>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</si>
  <si>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</si>
  <si>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</si>
  <si>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</si>
  <si>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</si>
  <si>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</si>
  <si>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</si>
  <si>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</si>
  <si>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</si>
  <si>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</si>
  <si>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</si>
  <si>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</si>
  <si>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SYNTHESIS</t>
  </si>
  <si>
    <t>External</t>
  </si>
  <si>
    <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</si>
  <si>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ORDERBOOK</t>
  </si>
  <si>
    <t>EXTERNAL SALES INVOICED (=outside group)</t>
  </si>
  <si>
    <t>GROUP SALES INVOICED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</si>
  <si>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</si>
  <si>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</si>
  <si>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</si>
  <si>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</si>
  <si>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</si>
  <si>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</si>
  <si>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</si>
  <si>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</si>
  <si>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</si>
  <si>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</si>
  <si>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</si>
  <si>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</si>
  <si>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</si>
  <si>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</si>
  <si>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</si>
  <si>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</si>
  <si>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</si>
  <si>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</si>
  <si>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</si>
  <si>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</si>
  <si>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</si>
  <si>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</si>
  <si>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</si>
  <si>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</si>
  <si>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W26</t>
  </si>
  <si>
    <t>January YTD</t>
  </si>
  <si>
    <t>February YTD</t>
  </si>
  <si>
    <t>March YTD</t>
  </si>
  <si>
    <t>April YTD</t>
  </si>
  <si>
    <t>YTD : Year to date turnover. This means the cumulated turnover since the begining of the year.</t>
  </si>
  <si>
    <t>TO SELECT</t>
  </si>
  <si>
    <t>Automatic data</t>
  </si>
  <si>
    <t>D 3 LLC</t>
  </si>
  <si>
    <t>D3</t>
  </si>
  <si>
    <t>FFE</t>
  </si>
  <si>
    <t>DE HONG KONG</t>
  </si>
  <si>
    <t>DEHK</t>
  </si>
  <si>
    <t>DTN</t>
  </si>
  <si>
    <t>To be filled in (TURNOVER = BO)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</si>
  <si>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</si>
  <si>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</si>
  <si>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</si>
  <si>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</si>
  <si>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</si>
  <si>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</si>
  <si>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</si>
  <si>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</si>
  <si>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</si>
  <si>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Diam Brazil</t>
  </si>
  <si>
    <t>DBR</t>
  </si>
  <si>
    <t>Diam Lurcy</t>
  </si>
  <si>
    <t>DTP</t>
  </si>
  <si>
    <t>k€</t>
  </si>
  <si>
    <t>k£</t>
  </si>
  <si>
    <t>k$</t>
  </si>
  <si>
    <t>dashboard@diaminter.com</t>
  </si>
  <si>
    <t>Diam Mexico</t>
  </si>
  <si>
    <t>DMX</t>
  </si>
  <si>
    <t>Diam Poland</t>
  </si>
  <si>
    <t>DPO</t>
  </si>
  <si>
    <t>Diam France</t>
  </si>
  <si>
    <t>Diam UK</t>
  </si>
  <si>
    <t>Diam CHINA</t>
  </si>
  <si>
    <t>PDE</t>
  </si>
  <si>
    <t>PDP</t>
  </si>
  <si>
    <t>DCP</t>
  </si>
  <si>
    <t>Diam Pack Luxe China</t>
  </si>
  <si>
    <t>MRC</t>
  </si>
  <si>
    <t>WEEK :</t>
  </si>
  <si>
    <t xml:space="preserve">MONTH :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</si>
  <si>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</si>
  <si>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</si>
  <si>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</si>
  <si>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</si>
  <si>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</si>
  <si>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</si>
  <si>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</si>
  <si>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</si>
  <si>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</si>
  <si>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</si>
  <si>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</si>
  <si>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</si>
  <si>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External or Group</t>
  </si>
  <si>
    <t>TOTAL ORDERBOOK</t>
  </si>
  <si>
    <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</si>
  <si>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Select the worksheet for the appropriate week</t>
  </si>
  <si>
    <t>Please never correct the worksheet of a past week</t>
  </si>
  <si>
    <t>The current month corresponding to the week is automatically mentionned: please make sure to report data for this month (and not previous or next one when the week runs over two different months)</t>
  </si>
  <si>
    <t>R3D</t>
  </si>
  <si>
    <t>RETAIL 3D</t>
  </si>
  <si>
    <t>NOR</t>
  </si>
  <si>
    <t>Diam Italy</t>
  </si>
  <si>
    <t>Diam Turkey</t>
  </si>
  <si>
    <t>Diam Tunisie</t>
  </si>
  <si>
    <t>Diam Tunisie Prestige</t>
  </si>
  <si>
    <t>Diam Prestige Europe</t>
  </si>
  <si>
    <t>PEM</t>
  </si>
  <si>
    <t>Fieldflex US</t>
  </si>
  <si>
    <t>CNX</t>
  </si>
  <si>
    <t>Diam Japan</t>
  </si>
  <si>
    <t>Diam Singapore</t>
  </si>
  <si>
    <t>Diam India</t>
  </si>
  <si>
    <t>Diam Australia</t>
  </si>
  <si>
    <t>Norline</t>
  </si>
  <si>
    <t>Diam Asia Thailand</t>
  </si>
  <si>
    <t>DAT</t>
  </si>
  <si>
    <t>Fieldflex Europe</t>
  </si>
  <si>
    <t>Fieldflex UK</t>
  </si>
  <si>
    <t>DIT</t>
  </si>
  <si>
    <t>FFUS</t>
  </si>
  <si>
    <t>Diam Germany</t>
  </si>
  <si>
    <t>DGC</t>
  </si>
  <si>
    <t>YTD Turnover</t>
  </si>
  <si>
    <t>The quantity, value, and delivery date can be changed before final delivery</t>
  </si>
  <si>
    <t>Diam Yzeure</t>
  </si>
  <si>
    <t>Entity to select</t>
  </si>
  <si>
    <t>check</t>
  </si>
  <si>
    <t>PRUGENT US</t>
  </si>
  <si>
    <t>PUS</t>
  </si>
  <si>
    <t>PGC</t>
  </si>
  <si>
    <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</si>
  <si>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Diam Premium North America</t>
  </si>
  <si>
    <t>Nevacril</t>
  </si>
  <si>
    <t>NEV</t>
  </si>
  <si>
    <t>PSG</t>
  </si>
  <si>
    <t>CONEX US</t>
  </si>
  <si>
    <t>CONEX EU</t>
  </si>
  <si>
    <t>DLU</t>
  </si>
  <si>
    <t>DYZ</t>
  </si>
  <si>
    <t>Back to Diam</t>
  </si>
  <si>
    <t>B2D</t>
  </si>
  <si>
    <t>ORDERBOOK 2026</t>
  </si>
  <si>
    <t>CONEX APAC</t>
  </si>
  <si>
    <t>CNA</t>
  </si>
  <si>
    <t>MRU</t>
  </si>
  <si>
    <t>W53</t>
  </si>
  <si>
    <t>Total amount 2026</t>
  </si>
  <si>
    <t>This turnover should the same as the turnover fill in Business Object (BO). See with your local accountant to know this turnover.</t>
  </si>
  <si>
    <t>Entity</t>
  </si>
  <si>
    <t>Week</t>
  </si>
  <si>
    <t>Total</t>
  </si>
  <si>
    <t>Étiquettes de colonnes</t>
  </si>
  <si>
    <t>Étiquettes de lignes</t>
  </si>
  <si>
    <t>Var</t>
  </si>
  <si>
    <t>Total général</t>
  </si>
  <si>
    <r>
      <t xml:space="preserve">Order </t>
    </r>
    <r>
      <rPr>
        <sz val="9"/>
        <color indexed="8"/>
        <rFont val="Arial"/>
        <family val="2"/>
      </rPr>
      <t>to be delivered</t>
    </r>
  </si>
  <si>
    <t>MR Mockup Lab</t>
  </si>
  <si>
    <t>Prugent Diam Asia</t>
  </si>
  <si>
    <t>Prugent General Contracting</t>
  </si>
  <si>
    <t>Prugent Diam Europe</t>
  </si>
  <si>
    <t>Prugent Diam Portugal</t>
  </si>
  <si>
    <t>Prugent Services Gmbh</t>
  </si>
  <si>
    <t>DFR</t>
  </si>
  <si>
    <t>DTK</t>
  </si>
  <si>
    <t>DUK</t>
  </si>
  <si>
    <t>DEU</t>
  </si>
  <si>
    <t>DPN</t>
  </si>
  <si>
    <t>CNE</t>
  </si>
  <si>
    <t>FFUK</t>
  </si>
  <si>
    <t>DDC</t>
  </si>
  <si>
    <t>DJP</t>
  </si>
  <si>
    <t>DDI</t>
  </si>
  <si>
    <t>DDA</t>
  </si>
  <si>
    <t>DSI</t>
  </si>
  <si>
    <t>PDA</t>
  </si>
  <si>
    <t>Var 2026</t>
  </si>
  <si>
    <t>X</t>
  </si>
  <si>
    <t>Forecast 2026</t>
  </si>
  <si>
    <t>W52 2025</t>
  </si>
  <si>
    <t>FORECAST 2026</t>
  </si>
  <si>
    <t>NEW ORDERS 2026</t>
  </si>
  <si>
    <t>ORDERBOOK 2027</t>
  </si>
  <si>
    <t>Prugent Diam Nantong</t>
  </si>
  <si>
    <t>PDN</t>
  </si>
  <si>
    <t>Roger TRUAN</t>
  </si>
  <si>
    <t>Daniel MOEVUS</t>
  </si>
  <si>
    <t>TRU</t>
  </si>
  <si>
    <t>MOE</t>
  </si>
  <si>
    <t>Total amount 2027</t>
  </si>
  <si>
    <t>Last estim. for the month:</t>
  </si>
  <si>
    <t>Var 2027</t>
  </si>
  <si>
    <t>Somme de 2026</t>
  </si>
  <si>
    <t>Somme de 2027</t>
  </si>
  <si>
    <t>Fill in your company name in the cell G2</t>
  </si>
  <si>
    <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</si>
  <si>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E : Fill in product name</t>
  </si>
  <si>
    <t>Column G : fill in the customers name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</si>
  <si>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</si>
  <si>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</si>
  <si>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t>DEHK HK</t>
  </si>
  <si>
    <t>G</t>
  </si>
  <si>
    <t>DIAM Singapore</t>
  </si>
  <si>
    <t>DIAM SINGAPORE</t>
  </si>
  <si>
    <t>Sephora</t>
  </si>
  <si>
    <t>SEPHORA</t>
  </si>
  <si>
    <t>E</t>
  </si>
  <si>
    <t>Fenty</t>
  </si>
  <si>
    <t>FENTY</t>
  </si>
  <si>
    <t>Herbeast/Komfymed/Chaling</t>
  </si>
  <si>
    <t>SEPHORA-Exclusive brands</t>
  </si>
  <si>
    <t>Benefit/Fresh/Guerlain/Kenzo/Givenchy</t>
  </si>
  <si>
    <t>LVMH</t>
  </si>
  <si>
    <t>Burberry/Gucci/Lancaster</t>
  </si>
  <si>
    <t>Coty</t>
  </si>
  <si>
    <t>ETERNAL( Laura Mercier)</t>
  </si>
  <si>
    <t>ETERNAL</t>
  </si>
  <si>
    <t>Perfect Diary</t>
  </si>
  <si>
    <t>Clinique/BB/MAC/Estee Lauder</t>
  </si>
  <si>
    <t>L‘oreal</t>
  </si>
  <si>
    <t>L‘oreal(PACK)</t>
  </si>
  <si>
    <t>Hourglass</t>
  </si>
  <si>
    <t>Hourglass</t>
    <phoneticPr fontId="21"/>
  </si>
  <si>
    <t>Perfect Diary</t>
    <phoneticPr fontId="21"/>
  </si>
  <si>
    <t>Estee Lauder</t>
    <phoneticPr fontId="21"/>
  </si>
  <si>
    <t>Estee Lauder</t>
  </si>
  <si>
    <t>ARMANI</t>
  </si>
  <si>
    <t>G</t>
    <phoneticPr fontId="21"/>
  </si>
  <si>
    <t>Galenic</t>
  </si>
  <si>
    <t>YAMEI(Trading)</t>
  </si>
  <si>
    <t>YAMEI(Trading)</t>
    <phoneticPr fontId="21"/>
  </si>
  <si>
    <t>E</t>
    <phoneticPr fontId="21"/>
  </si>
  <si>
    <t>SKII</t>
    <phoneticPr fontId="21"/>
  </si>
  <si>
    <t>Clarins</t>
    <phoneticPr fontId="21"/>
  </si>
  <si>
    <t>Clarins</t>
    <phoneticPr fontId="21"/>
  </si>
  <si>
    <t>P&amp;G</t>
    <phoneticPr fontId="21"/>
  </si>
  <si>
    <t>SKII</t>
  </si>
  <si>
    <t>P&amp;G</t>
  </si>
  <si>
    <t>Clarins</t>
  </si>
  <si>
    <t>Total amount 2027</t>
    <phoneticPr fontId="21"/>
  </si>
  <si>
    <t>Total amount 2027</t>
    <phoneticPr fontId="21"/>
  </si>
  <si>
    <t>Total amount 2027</t>
    <phoneticPr fontId="21"/>
  </si>
  <si>
    <t>Total amount 2027</t>
    <phoneticPr fontId="21"/>
  </si>
  <si>
    <t>Chanel</t>
    <phoneticPr fontId="21"/>
  </si>
  <si>
    <t>Chanel</t>
    <phoneticPr fontId="21"/>
  </si>
  <si>
    <t>E</t>
    <phoneticPr fontId="21"/>
  </si>
  <si>
    <t>Chanel</t>
  </si>
  <si>
    <t>Nars</t>
    <phoneticPr fontId="21"/>
  </si>
  <si>
    <t>Nars</t>
    <phoneticPr fontId="21"/>
  </si>
  <si>
    <t>Youpure</t>
  </si>
  <si>
    <t>Youpure</t>
    <phoneticPr fontId="21"/>
  </si>
  <si>
    <t>Nars</t>
  </si>
  <si>
    <t>ARMANI</t>
    <phoneticPr fontId="21"/>
  </si>
  <si>
    <t>Shein</t>
  </si>
  <si>
    <t>Shein</t>
    <phoneticPr fontId="21"/>
  </si>
  <si>
    <t>Joocyee</t>
  </si>
  <si>
    <t>Joocyee</t>
    <phoneticPr fontId="21"/>
  </si>
  <si>
    <t>Guyu</t>
    <phoneticPr fontId="21"/>
  </si>
  <si>
    <t>Guyu</t>
  </si>
  <si>
    <t>Red Chamber</t>
  </si>
  <si>
    <t>Red Chamber</t>
    <phoneticPr fontId="21"/>
  </si>
  <si>
    <t>RITUALS</t>
  </si>
  <si>
    <t>DIOR</t>
    <phoneticPr fontId="21"/>
  </si>
  <si>
    <t>Dior</t>
    <phoneticPr fontId="21"/>
  </si>
  <si>
    <t>Sephora</t>
    <phoneticPr fontId="21"/>
  </si>
  <si>
    <t>Fenty</t>
    <phoneticPr fontId="21"/>
  </si>
  <si>
    <t>Sephora-Exclusive brands</t>
    <phoneticPr fontId="21"/>
  </si>
  <si>
    <t>Rituals</t>
    <phoneticPr fontId="21"/>
  </si>
  <si>
    <t>Sephora-Exclusive brands</t>
  </si>
  <si>
    <t>Rituals</t>
  </si>
  <si>
    <t>DIOR</t>
  </si>
  <si>
    <t>Dior</t>
  </si>
  <si>
    <t xml:space="preserve"> </t>
    <phoneticPr fontId="21"/>
  </si>
  <si>
    <t>SKII</t>
    <phoneticPr fontId="21"/>
  </si>
  <si>
    <t>SKII</t>
    <phoneticPr fontId="21"/>
  </si>
  <si>
    <t>Chanel</t>
    <phoneticPr fontId="21"/>
  </si>
  <si>
    <t>G</t>
    <phoneticPr fontId="21"/>
  </si>
  <si>
    <t>Caitang</t>
    <phoneticPr fontId="21"/>
  </si>
  <si>
    <t>E</t>
    <phoneticPr fontId="21"/>
  </si>
  <si>
    <t>Marie Dalgar</t>
    <phoneticPr fontId="21"/>
  </si>
  <si>
    <t>Perfect Diary</t>
    <phoneticPr fontId="21"/>
  </si>
  <si>
    <t>Marie Dalgar</t>
  </si>
  <si>
    <t>CLARINS</t>
  </si>
  <si>
    <t>ABH</t>
  </si>
  <si>
    <t>ABH</t>
    <phoneticPr fontId="21"/>
  </si>
  <si>
    <t>Evelom</t>
  </si>
  <si>
    <t>Evelom</t>
    <phoneticPr fontId="21"/>
  </si>
  <si>
    <t>Chaling</t>
  </si>
  <si>
    <t>Chaling</t>
    <phoneticPr fontId="21"/>
  </si>
  <si>
    <t>KOMFYMED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</si>
</sst>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5" formatCode="&quot;¥&quot;#,##0;&quot;¥&quot;\-#,##0"/>
    <numFmt numFmtId="6" formatCode="&quot;¥&quot;#,##0;[Red]&quot;¥&quot;\-#,##0"/>
    <numFmt numFmtId="43" formatCode="_ * #,##0.00_ ;_ * \-#,##0.00_ ;_ * &quot;-&quot;??_ ;_ @_ "/>
    <numFmt numFmtId="176" formatCode="#,##0\ &quot;€&quot;;\-#,##0\ &quot;€&quot;"/>
    <numFmt numFmtId="177" formatCode="_-* #,##0_-;\-* #,##0_-;_-* &quot;-&quot;_-;_-@_-"/>
    <numFmt numFmtId="178" formatCode="_-* #,##0.00\ &quot;€&quot;_-;\-* #,##0.00\ &quot;€&quot;_-;_-* &quot;-&quot;??\ &quot;€&quot;_-;_-@_-"/>
    <numFmt numFmtId="179" formatCode="_ * #,##0_ ;_ * \-#,##0_ ;_ * &quot;-&quot;??_ ;_ @_ "/>
    <numFmt numFmtId="180" formatCode="#,##0_ ;\-#,##0\ "/>
    <numFmt numFmtId="181" formatCode="_(* #,##0_);_(* \(#,##0\);_(* &quot;-&quot;??_);_(@_)"/>
    <numFmt numFmtId="182" formatCode="_-* #,##0.0\ _€_-;\-* #,##0.0\ _€_-;_-* &quot;-&quot;??\ _€_-;_-@_-"/>
    <numFmt numFmtId="183" formatCode="&quot; &quot;#,##0&quot; unit&quot;_);\(&quot; &quot;#,##0&quot; unit&quot;\)"/>
    <numFmt numFmtId="184" formatCode="dd/mmm/yy"/>
    <numFmt numFmtId="185" formatCode="#,##0_);[Red]\(#,##0\)"/>
    <numFmt numFmtId="186" formatCode="_(* #,##0.00_);_(* \(#,##0.00\);_(* &quot;-&quot;??_);_(@_)"/>
    <numFmt numFmtId="187" formatCode="&quot;US$&quot;#,##0.0000;\-&quot;US$&quot;#,##0.0000"/>
    <numFmt numFmtId="188" formatCode="[$-409]mmm\-yy;@"/>
    <numFmt numFmtId="189" formatCode="#,##0;[Red]#,##0"/>
    <numFmt numFmtId="190" formatCode="#,##0.00;[Red]#,##0.00"/>
  </numFmts>
  <fonts count="64">
    <font>
      <sz val="11"/>
      <color theme="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Arial"/>
      <family val="2"/>
    </font>
    <font>
      <sz val="11"/>
      <color indexed="8"/>
      <name val="ＭＳ Ｐゴシック"/>
      <family val="3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b/>
      <i/>
      <u/>
      <sz val="20"/>
      <name val="Arial"/>
      <family val="2"/>
    </font>
    <font>
      <b/>
      <sz val="11"/>
      <color indexed="8"/>
      <name val="Times New Roman"/>
      <family val="1"/>
    </font>
    <font>
      <sz val="11"/>
      <color indexed="81"/>
      <name val="Tahoma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i/>
      <sz val="12"/>
      <color indexed="10"/>
      <name val="Arial"/>
      <family val="2"/>
    </font>
    <font>
      <b/>
      <i/>
      <sz val="14"/>
      <color indexed="10"/>
      <name val="Arial"/>
      <family val="2"/>
    </font>
    <font>
      <b/>
      <sz val="12"/>
      <name val="Arial"/>
      <family val="2"/>
    </font>
    <font>
      <b/>
      <u/>
      <sz val="11"/>
      <name val="Times New Roman"/>
      <family val="1"/>
    </font>
    <font>
      <sz val="6"/>
      <name val="ＭＳ Ｐゴシック"/>
      <family val="3"/>
      <charset val="128"/>
    </font>
    <font>
      <b/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u/>
      <sz val="11"/>
      <color theme="10"/>
      <name val="Times New Roman"/>
      <family val="1"/>
    </font>
    <font>
      <sz val="11"/>
      <color theme="1"/>
      <name val="宋体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u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sz val="16"/>
      <color rgb="FFFF0000"/>
      <name val="Arial"/>
      <family val="2"/>
    </font>
    <font>
      <sz val="16"/>
      <color theme="1"/>
      <name val="Arial"/>
      <family val="2"/>
    </font>
    <font>
      <b/>
      <u/>
      <sz val="12"/>
      <color theme="1"/>
      <name val="Arial"/>
      <family val="2"/>
    </font>
    <font>
      <sz val="16"/>
      <color rgb="FFFF0000"/>
      <name val="Arial"/>
      <family val="2"/>
    </font>
    <font>
      <sz val="10"/>
      <color rgb="FFFF0000"/>
      <name val="Arial"/>
      <family val="2"/>
    </font>
    <font>
      <b/>
      <u/>
      <sz val="14"/>
      <color theme="1"/>
      <name val="Arial"/>
      <family val="2"/>
    </font>
    <font>
      <b/>
      <i/>
      <sz val="12"/>
      <color rgb="FFFF0000"/>
      <name val="Arial"/>
      <family val="2"/>
    </font>
    <font>
      <b/>
      <u/>
      <sz val="14"/>
      <color theme="8" tint="-0.249977111117893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rgb="FFFF0000"/>
      <name val="Times New Roman"/>
      <family val="1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u/>
      <sz val="12"/>
      <color theme="1"/>
      <name val="Aptos"/>
      <family val="2"/>
    </font>
    <font>
      <sz val="11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Aptos"/>
      <family val="2"/>
    </font>
    <font>
      <b/>
      <u/>
      <sz val="11"/>
      <color theme="8" tint="-0.249977111117893"/>
      <name val="Aptos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Arial"/>
      <family val="2"/>
    </font>
    <font>
      <b/>
      <sz val="14"/>
      <color theme="8" tint="-0.249977111117893"/>
      <name val="Arial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57">
    <xf numFmtId="188" fontId="0" fillId="0" borderId="0"/>
    <xf numFmtId="178" fontId="1" fillId="0" borderId="0" applyFont="0" applyFill="0" applyBorder="0" applyAlignment="0" applyProtection="0"/>
    <xf numFmtId="188" fontId="25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8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3" fillId="0" borderId="0"/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6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4" fontId="3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4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4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4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26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27" fillId="0" borderId="0">
      <alignment vertical="center"/>
    </xf>
    <xf numFmtId="188" fontId="27" fillId="0" borderId="0">
      <alignment vertical="center"/>
    </xf>
    <xf numFmtId="188" fontId="27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8" fontId="9" fillId="0" borderId="0" applyNumberFormat="0" applyFill="0" applyBorder="0" applyAlignment="0" applyProtection="0">
      <alignment vertical="top"/>
      <protection locked="0"/>
    </xf>
    <xf numFmtId="188" fontId="9" fillId="0" borderId="0" applyNumberFormat="0" applyFill="0" applyBorder="0" applyAlignment="0" applyProtection="0">
      <alignment vertical="top"/>
      <protection locked="0"/>
    </xf>
    <xf numFmtId="188" fontId="10" fillId="0" borderId="0" applyNumberFormat="0" applyFill="0" applyBorder="0" applyAlignment="0" applyProtection="0">
      <alignment vertical="top"/>
      <protection locked="0"/>
    </xf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</cellStyleXfs>
  <cellXfs count="210">
    <xf numFmtId="188" fontId="0" fillId="0" borderId="0" xfId="0"/>
    <xf numFmtId="188" fontId="28" fillId="0" borderId="0" xfId="0" applyFont="1"/>
    <xf numFmtId="188" fontId="0" fillId="0" borderId="0" xfId="0" applyAlignment="1">
      <alignment horizontal="center"/>
    </xf>
    <xf numFmtId="188" fontId="0" fillId="0" borderId="1" xfId="0" applyBorder="1"/>
    <xf numFmtId="188" fontId="0" fillId="0" borderId="2" xfId="0" applyBorder="1"/>
    <xf numFmtId="188" fontId="14" fillId="0" borderId="3" xfId="0" applyFont="1" applyBorder="1"/>
    <xf numFmtId="188" fontId="15" fillId="0" borderId="3" xfId="0" applyFont="1" applyBorder="1"/>
    <xf numFmtId="188" fontId="25" fillId="0" borderId="0" xfId="2" applyAlignment="1" applyProtection="1"/>
    <xf numFmtId="188" fontId="1" fillId="8" borderId="6" xfId="536" applyFill="1" applyBorder="1" applyProtection="1">
      <protection locked="0"/>
    </xf>
    <xf numFmtId="188" fontId="1" fillId="8" borderId="6" xfId="536" applyFill="1" applyBorder="1" applyAlignment="1" applyProtection="1">
      <alignment horizontal="center"/>
      <protection locked="0"/>
    </xf>
    <xf numFmtId="188" fontId="1" fillId="8" borderId="6" xfId="536" applyFill="1" applyBorder="1" applyAlignment="1" applyProtection="1">
      <alignment horizontal="right"/>
      <protection locked="0"/>
    </xf>
    <xf numFmtId="179" fontId="1" fillId="8" borderId="6" xfId="3" applyNumberFormat="1" applyFont="1" applyFill="1" applyBorder="1" applyAlignment="1" applyProtection="1">
      <alignment horizontal="right"/>
      <protection locked="0"/>
    </xf>
    <xf numFmtId="180" fontId="1" fillId="8" borderId="6" xfId="536" applyNumberFormat="1" applyFill="1" applyBorder="1" applyAlignment="1" applyProtection="1">
      <alignment horizontal="right"/>
      <protection locked="0"/>
    </xf>
    <xf numFmtId="188" fontId="29" fillId="8" borderId="6" xfId="536" applyFont="1" applyFill="1" applyBorder="1" applyAlignment="1" applyProtection="1">
      <alignment horizontal="right"/>
      <protection locked="0"/>
    </xf>
    <xf numFmtId="188" fontId="42" fillId="8" borderId="6" xfId="536" applyFont="1" applyFill="1" applyBorder="1" applyAlignment="1" applyProtection="1">
      <alignment horizontal="right"/>
      <protection locked="0"/>
    </xf>
    <xf numFmtId="188" fontId="35" fillId="8" borderId="6" xfId="536" applyFont="1" applyFill="1" applyBorder="1" applyProtection="1">
      <protection locked="0"/>
    </xf>
    <xf numFmtId="188" fontId="1" fillId="8" borderId="18" xfId="536" applyFill="1" applyBorder="1" applyProtection="1">
      <protection locked="0"/>
    </xf>
    <xf numFmtId="188" fontId="1" fillId="0" borderId="0" xfId="536" applyProtection="1">
      <protection locked="0"/>
    </xf>
    <xf numFmtId="3" fontId="24" fillId="8" borderId="22" xfId="536" applyNumberFormat="1" applyFont="1" applyFill="1" applyBorder="1" applyProtection="1">
      <protection locked="0"/>
    </xf>
    <xf numFmtId="188" fontId="40" fillId="0" borderId="0" xfId="536" applyFont="1" applyProtection="1">
      <protection locked="0"/>
    </xf>
    <xf numFmtId="188" fontId="5" fillId="0" borderId="0" xfId="536" applyFont="1" applyAlignment="1" applyProtection="1">
      <alignment horizontal="center"/>
      <protection locked="0"/>
    </xf>
    <xf numFmtId="188" fontId="16" fillId="0" borderId="0" xfId="536" applyNumberFormat="1" applyFont="1" applyAlignment="1" applyProtection="1">
      <alignment horizontal="right"/>
      <protection locked="0"/>
    </xf>
    <xf numFmtId="188" fontId="5" fillId="0" borderId="0" xfId="536" applyNumberFormat="1" applyFont="1" applyAlignment="1" applyProtection="1">
      <alignment horizontal="right"/>
      <protection locked="0"/>
    </xf>
    <xf numFmtId="189" fontId="2" fillId="0" borderId="0" xfId="536" applyNumberFormat="1" applyFont="1" applyAlignment="1" applyProtection="1">
      <alignment horizontal="center" vertical="center"/>
      <protection locked="0"/>
    </xf>
    <xf numFmtId="188" fontId="5" fillId="0" borderId="0" xfId="536" applyFont="1" applyProtection="1">
      <protection locked="0"/>
    </xf>
    <xf numFmtId="188" fontId="29" fillId="0" borderId="12" xfId="536" applyNumberFormat="1" applyFont="1" applyBorder="1" applyProtection="1">
      <protection locked="0"/>
    </xf>
    <xf numFmtId="3" fontId="43" fillId="8" borderId="6" xfId="536" applyNumberFormat="1" applyFont="1" applyFill="1" applyBorder="1" applyAlignment="1" applyProtection="1">
      <alignment horizontal="right"/>
      <protection locked="0"/>
    </xf>
    <xf numFmtId="188" fontId="42" fillId="0" borderId="0" xfId="536" applyNumberFormat="1" applyFont="1" applyAlignment="1" applyProtection="1">
      <alignment horizontal="left"/>
      <protection locked="0"/>
    </xf>
    <xf numFmtId="188" fontId="43" fillId="0" borderId="6" xfId="0" applyFont="1" applyBorder="1"/>
    <xf numFmtId="188" fontId="43" fillId="0" borderId="0" xfId="0" applyFont="1"/>
    <xf numFmtId="188" fontId="45" fillId="2" borderId="0" xfId="0" applyFont="1" applyFill="1"/>
    <xf numFmtId="188" fontId="43" fillId="2" borderId="0" xfId="0" applyFont="1" applyFill="1"/>
    <xf numFmtId="188" fontId="45" fillId="0" borderId="0" xfId="0" applyFont="1" applyAlignment="1">
      <alignment horizontal="center"/>
    </xf>
    <xf numFmtId="3" fontId="43" fillId="0" borderId="0" xfId="0" applyNumberFormat="1" applyFont="1" applyAlignment="1">
      <alignment horizontal="center" vertical="center"/>
    </xf>
    <xf numFmtId="188" fontId="45" fillId="0" borderId="0" xfId="0" applyFont="1"/>
    <xf numFmtId="3" fontId="45" fillId="0" borderId="0" xfId="0" applyNumberFormat="1" applyFont="1" applyAlignment="1">
      <alignment horizontal="center" vertical="center"/>
    </xf>
    <xf numFmtId="3" fontId="47" fillId="0" borderId="0" xfId="0" applyNumberFormat="1" applyFont="1" applyAlignment="1">
      <alignment horizontal="center" vertical="center"/>
    </xf>
    <xf numFmtId="188" fontId="43" fillId="0" borderId="0" xfId="0" applyFont="1" applyAlignment="1">
      <alignment horizontal="center"/>
    </xf>
    <xf numFmtId="188" fontId="43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88" fontId="48" fillId="0" borderId="0" xfId="0" applyFont="1"/>
    <xf numFmtId="188" fontId="48" fillId="0" borderId="0" xfId="0" applyFont="1" applyAlignment="1">
      <alignment horizontal="center"/>
    </xf>
    <xf numFmtId="188" fontId="49" fillId="0" borderId="6" xfId="536" applyFont="1" applyBorder="1" applyAlignment="1">
      <alignment horizontal="center" vertical="center" wrapText="1"/>
    </xf>
    <xf numFmtId="188" fontId="49" fillId="0" borderId="6" xfId="536" applyFont="1" applyBorder="1" applyAlignment="1">
      <alignment vertical="center" wrapText="1"/>
    </xf>
    <xf numFmtId="188" fontId="49" fillId="0" borderId="0" xfId="0" applyFont="1" applyAlignment="1">
      <alignment horizontal="center"/>
    </xf>
    <xf numFmtId="188" fontId="49" fillId="0" borderId="0" xfId="0" applyFont="1"/>
    <xf numFmtId="188" fontId="51" fillId="0" borderId="0" xfId="0" applyFont="1"/>
    <xf numFmtId="188" fontId="52" fillId="0" borderId="0" xfId="0" applyFont="1"/>
    <xf numFmtId="188" fontId="53" fillId="9" borderId="6" xfId="0" applyFont="1" applyFill="1" applyBorder="1" applyAlignment="1">
      <alignment horizontal="center"/>
    </xf>
    <xf numFmtId="188" fontId="51" fillId="0" borderId="0" xfId="0" applyFont="1" applyAlignment="1">
      <alignment horizontal="center"/>
    </xf>
    <xf numFmtId="188" fontId="51" fillId="5" borderId="6" xfId="0" applyFont="1" applyFill="1" applyBorder="1"/>
    <xf numFmtId="188" fontId="51" fillId="0" borderId="6" xfId="0" applyFont="1" applyBorder="1"/>
    <xf numFmtId="188" fontId="53" fillId="0" borderId="6" xfId="536" applyNumberFormat="1" applyFont="1" applyBorder="1" applyAlignment="1">
      <alignment horizontal="center" vertical="center" wrapText="1"/>
    </xf>
    <xf numFmtId="188" fontId="51" fillId="2" borderId="0" xfId="0" applyFont="1" applyFill="1"/>
    <xf numFmtId="188" fontId="43" fillId="0" borderId="0" xfId="0" pivotButton="1" applyFont="1"/>
    <xf numFmtId="188" fontId="11" fillId="0" borderId="0" xfId="536" applyFont="1" applyProtection="1">
      <protection locked="0"/>
    </xf>
    <xf numFmtId="188" fontId="29" fillId="0" borderId="0" xfId="536" applyFont="1" applyAlignment="1" applyProtection="1">
      <alignment horizontal="center"/>
      <protection locked="0"/>
    </xf>
    <xf numFmtId="188" fontId="29" fillId="0" borderId="0" xfId="536" applyNumberFormat="1" applyFont="1" applyProtection="1">
      <protection locked="0"/>
    </xf>
    <xf numFmtId="188" fontId="1" fillId="0" borderId="0" xfId="536" applyNumberFormat="1" applyAlignment="1" applyProtection="1">
      <alignment horizontal="right"/>
      <protection locked="0"/>
    </xf>
    <xf numFmtId="188" fontId="30" fillId="0" borderId="0" xfId="536" applyNumberFormat="1" applyFont="1" applyAlignment="1" applyProtection="1">
      <alignment horizontal="right"/>
      <protection locked="0"/>
    </xf>
    <xf numFmtId="188" fontId="31" fillId="0" borderId="0" xfId="536" applyNumberFormat="1" applyFont="1" applyAlignment="1" applyProtection="1">
      <alignment horizontal="right"/>
      <protection locked="0"/>
    </xf>
    <xf numFmtId="188" fontId="32" fillId="0" borderId="0" xfId="536" applyNumberFormat="1" applyFont="1" applyAlignment="1" applyProtection="1">
      <alignment horizontal="right"/>
      <protection locked="0"/>
    </xf>
    <xf numFmtId="188" fontId="1" fillId="0" borderId="0" xfId="536" applyNumberFormat="1" applyProtection="1">
      <protection locked="0"/>
    </xf>
    <xf numFmtId="188" fontId="1" fillId="0" borderId="0" xfId="536" applyAlignment="1" applyProtection="1">
      <alignment horizontal="center"/>
      <protection locked="0"/>
    </xf>
    <xf numFmtId="188" fontId="1" fillId="0" borderId="0" xfId="536" applyAlignment="1" applyProtection="1">
      <alignment vertical="center"/>
      <protection locked="0"/>
    </xf>
    <xf numFmtId="188" fontId="33" fillId="0" borderId="0" xfId="536" applyFont="1" applyAlignment="1" applyProtection="1">
      <alignment vertical="center"/>
      <protection locked="0"/>
    </xf>
    <xf numFmtId="188" fontId="1" fillId="0" borderId="0" xfId="536" applyAlignment="1" applyProtection="1">
      <alignment horizontal="center" vertical="center"/>
      <protection locked="0"/>
    </xf>
    <xf numFmtId="188" fontId="29" fillId="0" borderId="0" xfId="536" applyNumberFormat="1" applyFont="1" applyAlignment="1" applyProtection="1">
      <alignment vertical="center"/>
      <protection locked="0"/>
    </xf>
    <xf numFmtId="188" fontId="1" fillId="0" borderId="0" xfId="536" applyNumberFormat="1" applyAlignment="1" applyProtection="1">
      <alignment horizontal="right" vertical="center"/>
      <protection locked="0"/>
    </xf>
    <xf numFmtId="188" fontId="31" fillId="0" borderId="0" xfId="536" applyNumberFormat="1" applyFont="1" applyAlignment="1" applyProtection="1">
      <alignment horizontal="right" vertical="center"/>
      <protection locked="0"/>
    </xf>
    <xf numFmtId="188" fontId="34" fillId="0" borderId="0" xfId="536" applyNumberFormat="1" applyFont="1" applyAlignment="1" applyProtection="1">
      <alignment horizontal="right" vertical="center"/>
      <protection locked="0"/>
    </xf>
    <xf numFmtId="188" fontId="35" fillId="0" borderId="0" xfId="536" applyNumberFormat="1" applyFont="1" applyAlignment="1" applyProtection="1">
      <alignment horizontal="right" vertical="center"/>
      <protection locked="0"/>
    </xf>
    <xf numFmtId="188" fontId="1" fillId="0" borderId="0" xfId="536" applyNumberFormat="1" applyAlignment="1" applyProtection="1">
      <alignment vertical="center"/>
      <protection locked="0"/>
    </xf>
    <xf numFmtId="188" fontId="36" fillId="0" borderId="0" xfId="536" applyFont="1" applyProtection="1">
      <protection locked="0"/>
    </xf>
    <xf numFmtId="188" fontId="34" fillId="0" borderId="0" xfId="536" applyNumberFormat="1" applyFont="1" applyAlignment="1" applyProtection="1">
      <alignment horizontal="right"/>
      <protection locked="0"/>
    </xf>
    <xf numFmtId="188" fontId="35" fillId="0" borderId="0" xfId="536" applyNumberFormat="1" applyFont="1" applyAlignment="1" applyProtection="1">
      <alignment horizontal="right"/>
      <protection locked="0"/>
    </xf>
    <xf numFmtId="188" fontId="37" fillId="0" borderId="0" xfId="536" applyNumberFormat="1" applyFont="1" applyAlignment="1" applyProtection="1">
      <alignment horizontal="left"/>
      <protection locked="0"/>
    </xf>
    <xf numFmtId="188" fontId="16" fillId="0" borderId="0" xfId="536" applyFont="1" applyAlignment="1" applyProtection="1">
      <alignment horizontal="center" vertical="center"/>
      <protection locked="0"/>
    </xf>
    <xf numFmtId="188" fontId="38" fillId="0" borderId="0" xfId="0" applyFont="1" applyAlignment="1" applyProtection="1">
      <alignment vertical="center"/>
      <protection locked="0"/>
    </xf>
    <xf numFmtId="188" fontId="0" fillId="0" borderId="0" xfId="0" applyAlignment="1" applyProtection="1">
      <alignment vertical="center"/>
      <protection locked="0"/>
    </xf>
    <xf numFmtId="188" fontId="1" fillId="0" borderId="0" xfId="536" applyAlignment="1" applyProtection="1">
      <alignment vertical="top"/>
      <protection locked="0"/>
    </xf>
    <xf numFmtId="188" fontId="45" fillId="0" borderId="0" xfId="536" applyNumberFormat="1" applyFont="1" applyAlignment="1" applyProtection="1">
      <alignment vertical="center"/>
      <protection locked="0"/>
    </xf>
    <xf numFmtId="188" fontId="29" fillId="0" borderId="0" xfId="536" applyNumberFormat="1" applyFont="1" applyAlignment="1" applyProtection="1">
      <alignment vertical="top"/>
      <protection locked="0"/>
    </xf>
    <xf numFmtId="188" fontId="0" fillId="0" borderId="0" xfId="0" applyAlignment="1" applyProtection="1">
      <alignment vertical="top"/>
      <protection locked="0"/>
    </xf>
    <xf numFmtId="188" fontId="1" fillId="0" borderId="0" xfId="536" applyNumberFormat="1" applyAlignment="1" applyProtection="1">
      <alignment horizontal="right" vertical="top"/>
      <protection locked="0"/>
    </xf>
    <xf numFmtId="188" fontId="1" fillId="0" borderId="0" xfId="536" applyNumberFormat="1" applyAlignment="1" applyProtection="1">
      <alignment vertical="top"/>
      <protection locked="0"/>
    </xf>
    <xf numFmtId="188" fontId="39" fillId="0" borderId="1" xfId="536" applyFont="1" applyBorder="1" applyProtection="1">
      <protection locked="0"/>
    </xf>
    <xf numFmtId="188" fontId="1" fillId="0" borderId="2" xfId="536" applyBorder="1" applyAlignment="1" applyProtection="1">
      <alignment horizontal="center"/>
      <protection locked="0"/>
    </xf>
    <xf numFmtId="188" fontId="0" fillId="0" borderId="0" xfId="0" applyProtection="1">
      <protection locked="0"/>
    </xf>
    <xf numFmtId="188" fontId="39" fillId="0" borderId="19" xfId="536" applyFont="1" applyBorder="1" applyProtection="1">
      <protection locked="0"/>
    </xf>
    <xf numFmtId="188" fontId="39" fillId="0" borderId="20" xfId="0" applyFont="1" applyBorder="1" applyAlignment="1" applyProtection="1">
      <alignment horizontal="center"/>
      <protection locked="0"/>
    </xf>
    <xf numFmtId="188" fontId="24" fillId="0" borderId="20" xfId="536" applyFont="1" applyBorder="1" applyProtection="1">
      <protection locked="0"/>
    </xf>
    <xf numFmtId="188" fontId="29" fillId="0" borderId="4" xfId="536" applyFont="1" applyBorder="1" applyAlignment="1" applyProtection="1">
      <alignment vertical="center"/>
      <protection locked="0"/>
    </xf>
    <xf numFmtId="188" fontId="29" fillId="0" borderId="5" xfId="0" applyFont="1" applyBorder="1" applyAlignment="1" applyProtection="1">
      <alignment horizontal="center" vertical="center"/>
      <protection locked="0"/>
    </xf>
    <xf numFmtId="188" fontId="24" fillId="0" borderId="5" xfId="536" applyFont="1" applyBorder="1" applyAlignment="1" applyProtection="1">
      <alignment vertical="center"/>
      <protection locked="0"/>
    </xf>
    <xf numFmtId="188" fontId="37" fillId="0" borderId="0" xfId="536" applyNumberFormat="1" applyFont="1" applyAlignment="1" applyProtection="1">
      <alignment horizontal="left" vertical="center"/>
      <protection locked="0"/>
    </xf>
    <xf numFmtId="188" fontId="29" fillId="0" borderId="11" xfId="536" applyFont="1" applyBorder="1" applyAlignment="1" applyProtection="1">
      <alignment horizontal="center" vertical="center" wrapText="1"/>
      <protection locked="0"/>
    </xf>
    <xf numFmtId="188" fontId="29" fillId="0" borderId="7" xfId="536" applyFont="1" applyBorder="1" applyAlignment="1" applyProtection="1">
      <alignment horizontal="center" vertical="center" wrapText="1"/>
      <protection locked="0"/>
    </xf>
    <xf numFmtId="188" fontId="29" fillId="0" borderId="6" xfId="536" applyNumberFormat="1" applyFont="1" applyBorder="1" applyAlignment="1" applyProtection="1">
      <alignment horizontal="center" vertical="center" wrapText="1"/>
      <protection locked="0"/>
    </xf>
    <xf numFmtId="188" fontId="29" fillId="0" borderId="0" xfId="536" applyFont="1" applyAlignment="1" applyProtection="1">
      <alignment horizontal="center" wrapText="1"/>
      <protection locked="0"/>
    </xf>
    <xf numFmtId="1" fontId="41" fillId="7" borderId="18" xfId="536" applyNumberFormat="1" applyFont="1" applyFill="1" applyBorder="1" applyAlignment="1" applyProtection="1">
      <alignment horizontal="centerContinuous" vertical="center"/>
      <protection locked="0"/>
    </xf>
    <xf numFmtId="1" fontId="41" fillId="7" borderId="16" xfId="536" applyNumberFormat="1" applyFont="1" applyFill="1" applyBorder="1" applyAlignment="1" applyProtection="1">
      <alignment horizontal="centerContinuous"/>
      <protection locked="0"/>
    </xf>
    <xf numFmtId="1" fontId="41" fillId="7" borderId="17" xfId="536" applyNumberFormat="1" applyFont="1" applyFill="1" applyBorder="1" applyAlignment="1" applyProtection="1">
      <alignment horizontal="centerContinuous"/>
      <protection locked="0"/>
    </xf>
    <xf numFmtId="1" fontId="1" fillId="0" borderId="0" xfId="536" applyNumberFormat="1" applyProtection="1">
      <protection locked="0"/>
    </xf>
    <xf numFmtId="1" fontId="41" fillId="7" borderId="18" xfId="536" applyNumberFormat="1" applyFont="1" applyFill="1" applyBorder="1" applyAlignment="1" applyProtection="1">
      <alignment horizontal="centerContinuous"/>
      <protection locked="0"/>
    </xf>
    <xf numFmtId="189" fontId="41" fillId="7" borderId="16" xfId="536" applyNumberFormat="1" applyFont="1" applyFill="1" applyBorder="1" applyAlignment="1" applyProtection="1">
      <alignment horizontal="centerContinuous"/>
      <protection locked="0"/>
    </xf>
    <xf numFmtId="189" fontId="41" fillId="7" borderId="17" xfId="536" applyNumberFormat="1" applyFont="1" applyFill="1" applyBorder="1" applyAlignment="1" applyProtection="1">
      <alignment horizontal="centerContinuous"/>
      <protection locked="0"/>
    </xf>
    <xf numFmtId="188" fontId="29" fillId="0" borderId="0" xfId="536" applyFont="1" applyAlignment="1" applyProtection="1">
      <alignment wrapText="1"/>
      <protection locked="0"/>
    </xf>
    <xf numFmtId="188" fontId="29" fillId="0" borderId="11" xfId="536" applyFont="1" applyBorder="1" applyAlignment="1" applyProtection="1">
      <alignment vertical="center" wrapText="1"/>
      <protection locked="0"/>
    </xf>
    <xf numFmtId="188" fontId="29" fillId="0" borderId="15" xfId="536" applyFont="1" applyBorder="1" applyAlignment="1" applyProtection="1">
      <alignment horizontal="center" vertical="center" wrapText="1"/>
      <protection locked="0"/>
    </xf>
    <xf numFmtId="3" fontId="39" fillId="0" borderId="15" xfId="536" applyNumberFormat="1" applyFont="1" applyBorder="1"/>
    <xf numFmtId="3" fontId="39" fillId="0" borderId="11" xfId="536" applyNumberFormat="1" applyFont="1" applyBorder="1"/>
    <xf numFmtId="188" fontId="39" fillId="0" borderId="0" xfId="536" applyNumberFormat="1" applyFont="1"/>
    <xf numFmtId="3" fontId="39" fillId="0" borderId="12" xfId="536" applyNumberFormat="1" applyFont="1" applyBorder="1"/>
    <xf numFmtId="3" fontId="1" fillId="0" borderId="0" xfId="536" applyNumberFormat="1"/>
    <xf numFmtId="3" fontId="39" fillId="0" borderId="8" xfId="536" applyNumberFormat="1" applyFont="1" applyBorder="1"/>
    <xf numFmtId="3" fontId="39" fillId="0" borderId="13" xfId="536" applyNumberFormat="1" applyFont="1" applyBorder="1"/>
    <xf numFmtId="3" fontId="16" fillId="0" borderId="8" xfId="536" applyNumberFormat="1" applyFont="1" applyBorder="1" applyAlignment="1">
      <alignment horizontal="right"/>
    </xf>
    <xf numFmtId="3" fontId="16" fillId="0" borderId="13" xfId="536" applyNumberFormat="1" applyFont="1" applyBorder="1" applyAlignment="1">
      <alignment horizontal="right"/>
    </xf>
    <xf numFmtId="188" fontId="5" fillId="0" borderId="0" xfId="536" applyNumberFormat="1" applyFont="1" applyAlignment="1">
      <alignment horizontal="right"/>
    </xf>
    <xf numFmtId="190" fontId="1" fillId="0" borderId="6" xfId="536" applyNumberFormat="1" applyBorder="1" applyAlignment="1">
      <alignment horizontal="right"/>
    </xf>
    <xf numFmtId="190" fontId="29" fillId="0" borderId="6" xfId="536" applyNumberFormat="1" applyFont="1" applyBorder="1"/>
    <xf numFmtId="188" fontId="39" fillId="0" borderId="15" xfId="536" applyFont="1" applyBorder="1"/>
    <xf numFmtId="188" fontId="1" fillId="0" borderId="21" xfId="536" applyBorder="1" applyAlignment="1">
      <alignment horizontal="center"/>
    </xf>
    <xf numFmtId="188" fontId="39" fillId="0" borderId="8" xfId="536" applyFont="1" applyBorder="1"/>
    <xf numFmtId="188" fontId="1" fillId="0" borderId="20" xfId="536" applyBorder="1" applyAlignment="1">
      <alignment horizontal="center"/>
    </xf>
    <xf numFmtId="188" fontId="29" fillId="0" borderId="8" xfId="536" applyFont="1" applyBorder="1"/>
    <xf numFmtId="188" fontId="5" fillId="0" borderId="20" xfId="536" applyFont="1" applyBorder="1" applyAlignment="1">
      <alignment horizontal="center"/>
    </xf>
    <xf numFmtId="3" fontId="16" fillId="0" borderId="14" xfId="0" applyNumberFormat="1" applyFont="1" applyBorder="1" applyAlignment="1">
      <alignment vertical="center"/>
    </xf>
    <xf numFmtId="188" fontId="54" fillId="0" borderId="0" xfId="0" applyFont="1"/>
    <xf numFmtId="3" fontId="55" fillId="0" borderId="0" xfId="0" applyNumberFormat="1" applyFont="1"/>
    <xf numFmtId="188" fontId="55" fillId="0" borderId="0" xfId="0" applyFont="1"/>
    <xf numFmtId="188" fontId="55" fillId="2" borderId="0" xfId="0" applyFont="1" applyFill="1"/>
    <xf numFmtId="3" fontId="55" fillId="2" borderId="0" xfId="0" applyNumberFormat="1" applyFont="1" applyFill="1"/>
    <xf numFmtId="188" fontId="56" fillId="0" borderId="0" xfId="0" applyFont="1"/>
    <xf numFmtId="188" fontId="57" fillId="0" borderId="0" xfId="0" applyFont="1"/>
    <xf numFmtId="3" fontId="58" fillId="0" borderId="11" xfId="0" applyNumberFormat="1" applyFont="1" applyBorder="1" applyAlignment="1">
      <alignment horizontal="center"/>
    </xf>
    <xf numFmtId="188" fontId="58" fillId="0" borderId="0" xfId="0" applyFont="1" applyAlignment="1">
      <alignment horizontal="center"/>
    </xf>
    <xf numFmtId="188" fontId="55" fillId="0" borderId="0" xfId="0" applyFont="1" applyAlignment="1">
      <alignment horizontal="center"/>
    </xf>
    <xf numFmtId="188" fontId="55" fillId="0" borderId="7" xfId="0" applyFont="1" applyBorder="1"/>
    <xf numFmtId="3" fontId="55" fillId="0" borderId="9" xfId="0" applyNumberFormat="1" applyFont="1" applyBorder="1"/>
    <xf numFmtId="3" fontId="55" fillId="0" borderId="12" xfId="0" applyNumberFormat="1" applyFont="1" applyBorder="1" applyAlignment="1">
      <alignment horizontal="center"/>
    </xf>
    <xf numFmtId="188" fontId="55" fillId="4" borderId="7" xfId="0" applyFont="1" applyFill="1" applyBorder="1"/>
    <xf numFmtId="3" fontId="55" fillId="4" borderId="9" xfId="0" applyNumberFormat="1" applyFont="1" applyFill="1" applyBorder="1"/>
    <xf numFmtId="3" fontId="55" fillId="2" borderId="12" xfId="0" applyNumberFormat="1" applyFont="1" applyFill="1" applyBorder="1" applyAlignment="1">
      <alignment horizontal="right"/>
    </xf>
    <xf numFmtId="188" fontId="55" fillId="0" borderId="0" xfId="0" applyFont="1" applyAlignment="1">
      <alignment horizontal="right"/>
    </xf>
    <xf numFmtId="3" fontId="55" fillId="0" borderId="12" xfId="0" applyNumberFormat="1" applyFont="1" applyBorder="1" applyAlignment="1">
      <alignment horizontal="right"/>
    </xf>
    <xf numFmtId="188" fontId="57" fillId="0" borderId="7" xfId="0" applyFont="1" applyBorder="1"/>
    <xf numFmtId="188" fontId="57" fillId="3" borderId="7" xfId="0" applyFont="1" applyFill="1" applyBorder="1"/>
    <xf numFmtId="3" fontId="55" fillId="2" borderId="9" xfId="0" applyNumberFormat="1" applyFont="1" applyFill="1" applyBorder="1"/>
    <xf numFmtId="188" fontId="57" fillId="3" borderId="8" xfId="0" applyFont="1" applyFill="1" applyBorder="1"/>
    <xf numFmtId="3" fontId="55" fillId="2" borderId="10" xfId="0" applyNumberFormat="1" applyFont="1" applyFill="1" applyBorder="1"/>
    <xf numFmtId="3" fontId="55" fillId="0" borderId="13" xfId="0" applyNumberFormat="1" applyFont="1" applyBorder="1" applyAlignment="1">
      <alignment horizontal="right"/>
    </xf>
    <xf numFmtId="188" fontId="59" fillId="0" borderId="0" xfId="536" applyFont="1" applyProtection="1">
      <protection locked="0"/>
    </xf>
    <xf numFmtId="3" fontId="51" fillId="0" borderId="0" xfId="0" applyNumberFormat="1" applyFont="1"/>
    <xf numFmtId="3" fontId="24" fillId="9" borderId="25" xfId="536" applyNumberFormat="1" applyFont="1" applyFill="1" applyBorder="1" applyProtection="1">
      <protection locked="0"/>
    </xf>
    <xf numFmtId="3" fontId="24" fillId="9" borderId="13" xfId="536" applyNumberFormat="1" applyFont="1" applyFill="1" applyBorder="1" applyProtection="1">
      <protection locked="0"/>
    </xf>
    <xf numFmtId="3" fontId="16" fillId="9" borderId="27" xfId="0" applyNumberFormat="1" applyFont="1" applyFill="1" applyBorder="1" applyAlignment="1" applyProtection="1">
      <alignment vertical="center"/>
      <protection locked="0"/>
    </xf>
    <xf numFmtId="3" fontId="16" fillId="9" borderId="28" xfId="0" applyNumberFormat="1" applyFont="1" applyFill="1" applyBorder="1" applyAlignment="1" applyProtection="1">
      <alignment vertical="center"/>
      <protection locked="0"/>
    </xf>
    <xf numFmtId="3" fontId="16" fillId="9" borderId="29" xfId="0" applyNumberFormat="1" applyFont="1" applyFill="1" applyBorder="1" applyAlignment="1" applyProtection="1">
      <alignment vertical="center"/>
      <protection locked="0"/>
    </xf>
    <xf numFmtId="3" fontId="24" fillId="9" borderId="22" xfId="536" applyNumberFormat="1" applyFont="1" applyFill="1" applyBorder="1" applyProtection="1">
      <protection locked="0"/>
    </xf>
    <xf numFmtId="3" fontId="16" fillId="9" borderId="14" xfId="0" applyNumberFormat="1" applyFont="1" applyFill="1" applyBorder="1" applyAlignment="1" applyProtection="1">
      <alignment vertical="center"/>
      <protection locked="0"/>
    </xf>
    <xf numFmtId="3" fontId="24" fillId="8" borderId="30" xfId="536" applyNumberFormat="1" applyFont="1" applyFill="1" applyBorder="1" applyProtection="1">
      <protection locked="0"/>
    </xf>
    <xf numFmtId="188" fontId="43" fillId="0" borderId="22" xfId="0" applyFont="1" applyBorder="1" applyAlignment="1" applyProtection="1">
      <alignment horizontal="centerContinuous" vertical="center" wrapText="1"/>
      <protection locked="0"/>
    </xf>
    <xf numFmtId="188" fontId="43" fillId="0" borderId="22" xfId="0" applyFont="1" applyBorder="1" applyAlignment="1" applyProtection="1">
      <alignment horizontal="center" vertical="center" wrapText="1"/>
      <protection locked="0"/>
    </xf>
    <xf numFmtId="188" fontId="19" fillId="6" borderId="0" xfId="536" applyFont="1" applyFill="1" applyAlignment="1" applyProtection="1">
      <alignment horizontal="center" vertical="center"/>
      <protection locked="0"/>
    </xf>
    <xf numFmtId="188" fontId="19" fillId="0" borderId="0" xfId="536" applyFont="1" applyAlignment="1" applyProtection="1">
      <alignment horizontal="center" vertical="center"/>
      <protection locked="0"/>
    </xf>
    <xf numFmtId="188" fontId="61" fillId="0" borderId="0" xfId="536" applyFont="1" applyAlignment="1" applyProtection="1">
      <alignment vertical="center"/>
      <protection locked="0"/>
    </xf>
    <xf numFmtId="188" fontId="29" fillId="0" borderId="23" xfId="0" applyFont="1" applyBorder="1" applyAlignment="1" applyProtection="1">
      <alignment horizontal="centerContinuous" vertical="center"/>
      <protection locked="0"/>
    </xf>
    <xf numFmtId="188" fontId="29" fillId="0" borderId="23" xfId="0" applyFont="1" applyBorder="1" applyAlignment="1" applyProtection="1">
      <alignment horizontal="center" vertical="center" wrapText="1"/>
      <protection locked="0"/>
    </xf>
    <xf numFmtId="188" fontId="42" fillId="0" borderId="22" xfId="0" applyFont="1" applyBorder="1" applyAlignment="1" applyProtection="1">
      <alignment horizontal="center" vertical="center" wrapText="1"/>
      <protection locked="0"/>
    </xf>
    <xf numFmtId="188" fontId="62" fillId="0" borderId="31" xfId="0" applyFont="1" applyBorder="1" applyAlignment="1" applyProtection="1">
      <alignment horizontal="centerContinuous" vertical="center" wrapText="1"/>
      <protection locked="0"/>
    </xf>
    <xf numFmtId="188" fontId="44" fillId="0" borderId="23" xfId="0" applyFont="1" applyBorder="1" applyAlignment="1" applyProtection="1">
      <alignment horizontal="centerContinuous" vertical="center" wrapText="1"/>
      <protection locked="0"/>
    </xf>
    <xf numFmtId="3" fontId="24" fillId="9" borderId="33" xfId="536" applyNumberFormat="1" applyFont="1" applyFill="1" applyBorder="1" applyProtection="1">
      <protection locked="0"/>
    </xf>
    <xf numFmtId="3" fontId="24" fillId="9" borderId="12" xfId="536" applyNumberFormat="1" applyFont="1" applyFill="1" applyBorder="1" applyProtection="1">
      <protection locked="0"/>
    </xf>
    <xf numFmtId="188" fontId="60" fillId="9" borderId="35" xfId="0" applyFont="1" applyFill="1" applyBorder="1" applyAlignment="1" applyProtection="1">
      <alignment horizontal="center" vertical="center" wrapText="1"/>
      <protection locked="0"/>
    </xf>
    <xf numFmtId="188" fontId="60" fillId="9" borderId="6" xfId="0" applyFont="1" applyFill="1" applyBorder="1" applyAlignment="1" applyProtection="1">
      <alignment horizontal="center" vertical="center" wrapText="1"/>
      <protection locked="0"/>
    </xf>
    <xf numFmtId="188" fontId="60" fillId="9" borderId="36" xfId="0" applyFont="1" applyFill="1" applyBorder="1" applyAlignment="1" applyProtection="1">
      <alignment horizontal="center" vertical="center" wrapText="1"/>
      <protection locked="0"/>
    </xf>
    <xf numFmtId="188" fontId="62" fillId="0" borderId="23" xfId="0" applyFont="1" applyBorder="1" applyAlignment="1" applyProtection="1">
      <alignment horizontal="centerContinuous" vertical="center" wrapText="1"/>
      <protection locked="0"/>
    </xf>
    <xf numFmtId="188" fontId="60" fillId="9" borderId="32" xfId="0" applyFont="1" applyFill="1" applyBorder="1" applyAlignment="1" applyProtection="1">
      <alignment horizontal="center" vertical="center" wrapText="1"/>
      <protection locked="0"/>
    </xf>
    <xf numFmtId="3" fontId="24" fillId="9" borderId="30" xfId="536" applyNumberFormat="1" applyFont="1" applyFill="1" applyBorder="1" applyProtection="1">
      <protection locked="0"/>
    </xf>
    <xf numFmtId="188" fontId="37" fillId="0" borderId="0" xfId="536" applyNumberFormat="1" applyFont="1" applyAlignment="1" applyProtection="1">
      <alignment horizontal="center" vertical="center"/>
      <protection locked="0"/>
    </xf>
    <xf numFmtId="188" fontId="43" fillId="8" borderId="6" xfId="0" applyFont="1" applyFill="1" applyBorder="1" applyAlignment="1">
      <alignment horizontal="center"/>
    </xf>
    <xf numFmtId="3" fontId="45" fillId="0" borderId="0" xfId="0" applyNumberFormat="1" applyFont="1" applyAlignment="1">
      <alignment horizontal="center"/>
    </xf>
    <xf numFmtId="3" fontId="45" fillId="9" borderId="0" xfId="0" applyNumberFormat="1" applyFont="1" applyFill="1" applyAlignment="1">
      <alignment horizontal="center" vertical="center"/>
    </xf>
    <xf numFmtId="188" fontId="43" fillId="0" borderId="6" xfId="0" applyFont="1" applyBorder="1" applyAlignment="1">
      <alignment horizontal="center"/>
    </xf>
    <xf numFmtId="3" fontId="16" fillId="9" borderId="34" xfId="536" applyNumberFormat="1" applyFont="1" applyFill="1" applyBorder="1" applyProtection="1">
      <protection locked="0"/>
    </xf>
    <xf numFmtId="3" fontId="16" fillId="9" borderId="26" xfId="536" applyNumberFormat="1" applyFont="1" applyFill="1" applyBorder="1" applyProtection="1">
      <protection locked="0"/>
    </xf>
    <xf numFmtId="188" fontId="0" fillId="0" borderId="37" xfId="0" applyBorder="1"/>
    <xf numFmtId="188" fontId="15" fillId="0" borderId="0" xfId="0" applyFont="1"/>
    <xf numFmtId="188" fontId="0" fillId="0" borderId="38" xfId="0" applyBorder="1"/>
    <xf numFmtId="188" fontId="0" fillId="0" borderId="5" xfId="0" applyBorder="1"/>
    <xf numFmtId="188" fontId="0" fillId="0" borderId="39" xfId="0" applyBorder="1"/>
    <xf numFmtId="188" fontId="14" fillId="0" borderId="0" xfId="0" applyFont="1"/>
    <xf numFmtId="188" fontId="0" fillId="0" borderId="4" xfId="0" applyBorder="1"/>
    <xf numFmtId="179" fontId="1" fillId="8" borderId="6" xfId="3" applyNumberFormat="1" applyFont="1" applyFill="1" applyBorder="1" applyAlignment="1" applyProtection="1">
      <alignment horizontal="center"/>
      <protection locked="0"/>
    </xf>
    <xf numFmtId="188" fontId="29" fillId="8" borderId="6" xfId="536" applyFont="1" applyFill="1" applyBorder="1" applyAlignment="1" applyProtection="1">
      <alignment horizontal="center"/>
      <protection locked="0"/>
    </xf>
    <xf numFmtId="188" fontId="42" fillId="8" borderId="6" xfId="536" applyFont="1" applyFill="1" applyBorder="1" applyAlignment="1" applyProtection="1">
      <alignment horizontal="center"/>
      <protection locked="0"/>
    </xf>
    <xf numFmtId="180" fontId="1" fillId="8" borderId="6" xfId="536" applyNumberFormat="1" applyFill="1" applyBorder="1" applyAlignment="1" applyProtection="1">
      <alignment horizontal="center"/>
      <protection locked="0"/>
    </xf>
    <xf numFmtId="188" fontId="29" fillId="0" borderId="0" xfId="536" applyNumberFormat="1" applyFont="1" applyBorder="1" applyProtection="1">
      <protection locked="0"/>
    </xf>
    <xf numFmtId="3" fontId="43" fillId="8" borderId="6" xfId="536" applyNumberFormat="1" applyFont="1" applyFill="1" applyBorder="1" applyAlignment="1" applyProtection="1">
      <alignment horizontal="center"/>
      <protection locked="0"/>
    </xf>
    <xf numFmtId="180" fontId="1" fillId="8" borderId="6" xfId="536" applyNumberFormat="1" applyFont="1" applyFill="1" applyBorder="1" applyAlignment="1" applyProtection="1">
      <alignment horizontal="center"/>
      <protection locked="0"/>
    </xf>
    <xf numFmtId="188" fontId="24" fillId="8" borderId="6" xfId="536" applyFont="1" applyFill="1" applyBorder="1" applyAlignment="1" applyProtection="1">
      <alignment horizontal="center"/>
      <protection locked="0"/>
    </xf>
    <xf numFmtId="188" fontId="1" fillId="8" borderId="6" xfId="536" applyFont="1" applyFill="1" applyBorder="1" applyAlignment="1" applyProtection="1">
      <alignment horizontal="center"/>
      <protection locked="0"/>
    </xf>
    <xf numFmtId="188" fontId="39" fillId="8" borderId="6" xfId="536" applyFont="1" applyFill="1" applyBorder="1" applyAlignment="1" applyProtection="1">
      <alignment horizontal="center"/>
      <protection locked="0"/>
    </xf>
    <xf numFmtId="188" fontId="16" fillId="8" borderId="6" xfId="536" applyFont="1" applyFill="1" applyBorder="1" applyAlignment="1" applyProtection="1">
      <alignment horizontal="center"/>
      <protection locked="0"/>
    </xf>
    <xf numFmtId="188" fontId="35" fillId="8" borderId="6" xfId="536" applyFont="1" applyFill="1" applyBorder="1" applyAlignment="1" applyProtection="1">
      <alignment horizontal="center"/>
      <protection locked="0"/>
    </xf>
    <xf numFmtId="188" fontId="58" fillId="0" borderId="15" xfId="0" applyFont="1" applyBorder="1" applyAlignment="1">
      <alignment horizontal="center"/>
    </xf>
    <xf numFmtId="188" fontId="58" fillId="0" borderId="24" xfId="0" applyFont="1" applyBorder="1" applyAlignment="1">
      <alignment horizontal="center"/>
    </xf>
    <xf numFmtId="188" fontId="29" fillId="8" borderId="0" xfId="536" applyFont="1" applyFill="1" applyAlignment="1" applyProtection="1">
      <alignment horizontal="center" vertical="center"/>
      <protection locked="0"/>
    </xf>
  </cellXfs>
  <cellStyles count="657">
    <cellStyle name="Euro" xfId="1"/>
    <cellStyle name="Milliers 2" xfId="3"/>
    <cellStyle name="Milliers 2 2" xfId="4"/>
    <cellStyle name="Milliers 2 2 2" xfId="5"/>
    <cellStyle name="Milliers 2 3" xfId="6"/>
    <cellStyle name="Milliers 2 4" xfId="7"/>
    <cellStyle name="Milliers 2 5" xfId="8"/>
    <cellStyle name="Milliers 2 6" xfId="9"/>
    <cellStyle name="Milliers 2 7" xfId="10"/>
    <cellStyle name="Milliers 2 8" xfId="11"/>
    <cellStyle name="Milliers 2 9" xfId="12"/>
    <cellStyle name="Milliers 3" xfId="13"/>
    <cellStyle name="Milliers 3 2" xfId="14"/>
    <cellStyle name="Milliers 3 2 2" xfId="15"/>
    <cellStyle name="Milliers 3 3" xfId="16"/>
    <cellStyle name="Milliers 3 4" xfId="17"/>
    <cellStyle name="Milliers 3 5" xfId="18"/>
    <cellStyle name="Milliers 3 6" xfId="19"/>
    <cellStyle name="Milliers 3 7" xfId="20"/>
    <cellStyle name="Milliers 3 8" xfId="21"/>
    <cellStyle name="Milliers 3 9" xfId="22"/>
    <cellStyle name="Milliers 4" xfId="23"/>
    <cellStyle name="Milliers 4 2" xfId="24"/>
    <cellStyle name="Milliers 4 2 2" xfId="25"/>
    <cellStyle name="Milliers 4 3" xfId="26"/>
    <cellStyle name="Milliers 4 4" xfId="27"/>
    <cellStyle name="Milliers 4 5" xfId="28"/>
    <cellStyle name="Milliers 4 6" xfId="29"/>
    <cellStyle name="Milliers 4 7" xfId="30"/>
    <cellStyle name="Milliers 4 8" xfId="31"/>
    <cellStyle name="Milliers 4 9" xfId="32"/>
    <cellStyle name="Milliers 5" xfId="33"/>
    <cellStyle name="Milliers 5 2" xfId="34"/>
    <cellStyle name="Milliers 5 2 2" xfId="35"/>
    <cellStyle name="Milliers 5 3" xfId="36"/>
    <cellStyle name="Milliers 5 4" xfId="37"/>
    <cellStyle name="Milliers 5 5" xfId="38"/>
    <cellStyle name="Milliers 5 6" xfId="39"/>
    <cellStyle name="Milliers 5 7" xfId="40"/>
    <cellStyle name="Milliers 5 8" xfId="41"/>
    <cellStyle name="Milliers 5 9" xfId="42"/>
    <cellStyle name="Milliers 6" xfId="43"/>
    <cellStyle name="Milliers 6 2" xfId="44"/>
    <cellStyle name="Milliers 6 2 2" xfId="45"/>
    <cellStyle name="Milliers 6 3" xfId="46"/>
    <cellStyle name="Milliers 6 4" xfId="47"/>
    <cellStyle name="Milliers 6 5" xfId="48"/>
    <cellStyle name="Milliers 6 6" xfId="49"/>
    <cellStyle name="Milliers 6 7" xfId="50"/>
    <cellStyle name="Milliers 6 8" xfId="51"/>
    <cellStyle name="Milliers 6 9" xfId="52"/>
    <cellStyle name="Normal 2" xfId="53"/>
    <cellStyle name="Normal 3" xfId="54"/>
    <cellStyle name="Normal 3 2" xfId="55"/>
    <cellStyle name="Normal 3 2 2" xfId="56"/>
    <cellStyle name="Normal 3 3" xfId="57"/>
    <cellStyle name="Normal 3 4" xfId="58"/>
    <cellStyle name="Normal 3 5" xfId="59"/>
    <cellStyle name="Normal 3 6" xfId="60"/>
    <cellStyle name="Normal 3 7" xfId="61"/>
    <cellStyle name="Normal 3 8" xfId="62"/>
    <cellStyle name="Normal 3 9" xfId="63"/>
    <cellStyle name="Normal 4" xfId="64"/>
    <cellStyle name="Normal 5" xfId="65"/>
    <cellStyle name="Normal 5 10" xfId="66"/>
    <cellStyle name="Normal 5 2" xfId="67"/>
    <cellStyle name="Normal 5 3" xfId="68"/>
    <cellStyle name="Normal 5 4" xfId="69"/>
    <cellStyle name="Normal 5 5" xfId="70"/>
    <cellStyle name="Normal 5 6" xfId="71"/>
    <cellStyle name="Normal 5 7" xfId="72"/>
    <cellStyle name="Normal 5 8" xfId="73"/>
    <cellStyle name="Normal 5 9" xfId="74"/>
    <cellStyle name="百分比 2" xfId="641"/>
    <cellStyle name="百分比 3" xfId="642"/>
    <cellStyle name="百分比 3 2" xfId="643"/>
    <cellStyle name="百分比 3 2 2" xfId="644"/>
    <cellStyle name="百分比 3 3" xfId="645"/>
    <cellStyle name="百分比 3 4" xfId="646"/>
    <cellStyle name="百分比 3 5" xfId="647"/>
    <cellStyle name="百分比 3 6" xfId="648"/>
    <cellStyle name="百分比 3 7" xfId="649"/>
    <cellStyle name="百分比 3 8" xfId="650"/>
    <cellStyle name="百分比 3 9" xfId="651"/>
    <cellStyle name="標準 2" xfId="626"/>
    <cellStyle name="標準 2 2" xfId="627"/>
    <cellStyle name="標準 2 2 2" xfId="628"/>
    <cellStyle name="標準 3" xfId="629"/>
    <cellStyle name="標準 3 10" xfId="630"/>
    <cellStyle name="標準 3 2" xfId="631"/>
    <cellStyle name="標準 3 3" xfId="632"/>
    <cellStyle name="標準 3 4" xfId="633"/>
    <cellStyle name="標準 3 5" xfId="634"/>
    <cellStyle name="標準 3 6" xfId="635"/>
    <cellStyle name="標準 3 7" xfId="636"/>
    <cellStyle name="標準 3 8" xfId="637"/>
    <cellStyle name="標準 3 9" xfId="638"/>
    <cellStyle name="標準 4" xfId="639"/>
    <cellStyle name="標準 4 2" xfId="640"/>
    <cellStyle name="常规" xfId="0" builtinId="0"/>
    <cellStyle name="常规 10" xfId="259"/>
    <cellStyle name="常规 10 10" xfId="260"/>
    <cellStyle name="常规 10 2" xfId="261"/>
    <cellStyle name="常规 10 2 2" xfId="262"/>
    <cellStyle name="常规 10 21" xfId="263"/>
    <cellStyle name="常规 10 3" xfId="264"/>
    <cellStyle name="常规 10 3 2" xfId="265"/>
    <cellStyle name="常规 10 4" xfId="266"/>
    <cellStyle name="常规 10 4 2" xfId="267"/>
    <cellStyle name="常规 10 5" xfId="268"/>
    <cellStyle name="常规 10 5 2" xfId="269"/>
    <cellStyle name="常规 10 6" xfId="270"/>
    <cellStyle name="常规 10 7" xfId="271"/>
    <cellStyle name="常规 10 8" xfId="272"/>
    <cellStyle name="常规 10 9" xfId="273"/>
    <cellStyle name="常规 10_2nd Japan new wall shipment list" xfId="274"/>
    <cellStyle name="常规 100" xfId="275"/>
    <cellStyle name="常规 11" xfId="276"/>
    <cellStyle name="常规 11 2" xfId="277"/>
    <cellStyle name="常规 11 2 2" xfId="278"/>
    <cellStyle name="常规 11 3" xfId="279"/>
    <cellStyle name="常规 11 4" xfId="280"/>
    <cellStyle name="常规 11 5" xfId="281"/>
    <cellStyle name="常规 11 6" xfId="282"/>
    <cellStyle name="常规 11 7" xfId="283"/>
    <cellStyle name="常规 11 8" xfId="284"/>
    <cellStyle name="常规 11 9" xfId="285"/>
    <cellStyle name="常规 12" xfId="286"/>
    <cellStyle name="常规 12 2" xfId="287"/>
    <cellStyle name="常规 12 2 2" xfId="288"/>
    <cellStyle name="常规 12 3" xfId="289"/>
    <cellStyle name="常规 12 4" xfId="290"/>
    <cellStyle name="常规 12 5" xfId="291"/>
    <cellStyle name="常规 12 6" xfId="292"/>
    <cellStyle name="常规 12 7" xfId="293"/>
    <cellStyle name="常规 12 8" xfId="294"/>
    <cellStyle name="常规 12 9" xfId="295"/>
    <cellStyle name="常规 13" xfId="296"/>
    <cellStyle name="常规 13 2" xfId="297"/>
    <cellStyle name="常规 13 2 2" xfId="298"/>
    <cellStyle name="常规 13 3" xfId="299"/>
    <cellStyle name="常规 13 4" xfId="300"/>
    <cellStyle name="常规 13 5" xfId="301"/>
    <cellStyle name="常规 13 6" xfId="302"/>
    <cellStyle name="常规 13 7" xfId="303"/>
    <cellStyle name="常规 13 8" xfId="304"/>
    <cellStyle name="常规 13 9" xfId="305"/>
    <cellStyle name="常规 14" xfId="306"/>
    <cellStyle name="常规 14 2" xfId="307"/>
    <cellStyle name="常规 14 2 2" xfId="308"/>
    <cellStyle name="常规 14 3" xfId="309"/>
    <cellStyle name="常规 14 4" xfId="310"/>
    <cellStyle name="常规 14 5" xfId="311"/>
    <cellStyle name="常规 14 6" xfId="312"/>
    <cellStyle name="常规 14 7" xfId="313"/>
    <cellStyle name="常规 14 8" xfId="314"/>
    <cellStyle name="常规 14 9" xfId="315"/>
    <cellStyle name="常规 15" xfId="316"/>
    <cellStyle name="常规 15 2" xfId="317"/>
    <cellStyle name="常规 15 2 2" xfId="318"/>
    <cellStyle name="常规 15 3" xfId="319"/>
    <cellStyle name="常规 15 3 2" xfId="320"/>
    <cellStyle name="常规 15 4" xfId="321"/>
    <cellStyle name="常规 15 5" xfId="322"/>
    <cellStyle name="常规 15 6" xfId="323"/>
    <cellStyle name="常规 15 7" xfId="324"/>
    <cellStyle name="常规 15 8" xfId="325"/>
    <cellStyle name="常规 15 9" xfId="326"/>
    <cellStyle name="常规 15_Japan new wall air 4-17" xfId="327"/>
    <cellStyle name="常规 16" xfId="328"/>
    <cellStyle name="常规 16 2" xfId="329"/>
    <cellStyle name="常规 16 2 2" xfId="330"/>
    <cellStyle name="常规 16 3" xfId="331"/>
    <cellStyle name="常规 16 4" xfId="332"/>
    <cellStyle name="常规 16 5" xfId="333"/>
    <cellStyle name="常规 16 6" xfId="334"/>
    <cellStyle name="常规 16 7" xfId="335"/>
    <cellStyle name="常规 16 8" xfId="336"/>
    <cellStyle name="常规 16 9" xfId="337"/>
    <cellStyle name="常规 17" xfId="338"/>
    <cellStyle name="常规 17 2" xfId="339"/>
    <cellStyle name="常规 17 2 2" xfId="340"/>
    <cellStyle name="常规 17 3" xfId="341"/>
    <cellStyle name="常规 17 4" xfId="342"/>
    <cellStyle name="常规 17 5" xfId="343"/>
    <cellStyle name="常规 17 6" xfId="344"/>
    <cellStyle name="常规 17 7" xfId="345"/>
    <cellStyle name="常规 17 8" xfId="346"/>
    <cellStyle name="常规 17 9" xfId="347"/>
    <cellStyle name="常规 18" xfId="348"/>
    <cellStyle name="常规 18 2" xfId="349"/>
    <cellStyle name="常规 18 2 2" xfId="350"/>
    <cellStyle name="常规 18 3" xfId="351"/>
    <cellStyle name="常规 18 4" xfId="352"/>
    <cellStyle name="常规 18 5" xfId="353"/>
    <cellStyle name="常规 18 6" xfId="354"/>
    <cellStyle name="常规 18 7" xfId="355"/>
    <cellStyle name="常规 18 8" xfId="356"/>
    <cellStyle name="常规 18 9" xfId="357"/>
    <cellStyle name="常规 19" xfId="358"/>
    <cellStyle name="常规 19 2" xfId="359"/>
    <cellStyle name="常规 19 2 2" xfId="360"/>
    <cellStyle name="常规 19 3" xfId="361"/>
    <cellStyle name="常规 19 3 2" xfId="362"/>
    <cellStyle name="常规 19 4" xfId="363"/>
    <cellStyle name="常规 19 4 2" xfId="364"/>
    <cellStyle name="常规 19 5" xfId="365"/>
    <cellStyle name="常规 19 6" xfId="366"/>
    <cellStyle name="常规 19 7" xfId="367"/>
    <cellStyle name="常规 19 8" xfId="368"/>
    <cellStyle name="常规 19 9" xfId="369"/>
    <cellStyle name="常规 19_Book1" xfId="370"/>
    <cellStyle name="常规 2" xfId="371"/>
    <cellStyle name="常规 2 10" xfId="372"/>
    <cellStyle name="常规 2 10 2" xfId="373"/>
    <cellStyle name="常规 2 11" xfId="374"/>
    <cellStyle name="常规 2 11 2" xfId="375"/>
    <cellStyle name="常规 2 12" xfId="376"/>
    <cellStyle name="常规 2 12 2" xfId="377"/>
    <cellStyle name="常规 2 13" xfId="378"/>
    <cellStyle name="常规 2 13 2" xfId="379"/>
    <cellStyle name="常规 2 2" xfId="380"/>
    <cellStyle name="常规 2 2 10" xfId="381"/>
    <cellStyle name="常规 2 2 2" xfId="382"/>
    <cellStyle name="常规 2 2 2 2" xfId="383"/>
    <cellStyle name="常规 2 2 2 2 2" xfId="384"/>
    <cellStyle name="常规 2 2 2 3" xfId="385"/>
    <cellStyle name="常规 2 2 2 3 2" xfId="386"/>
    <cellStyle name="常规 2 2 2 4" xfId="387"/>
    <cellStyle name="常规 2 2 2 5" xfId="388"/>
    <cellStyle name="常规 2 2 2 6" xfId="389"/>
    <cellStyle name="常规 2 2 2 7" xfId="390"/>
    <cellStyle name="常规 2 2 2 8" xfId="391"/>
    <cellStyle name="常规 2 2 2 9" xfId="392"/>
    <cellStyle name="常规 2 2 2_Japan new wall air 4-17" xfId="393"/>
    <cellStyle name="常规 2 2 3" xfId="394"/>
    <cellStyle name="常规 2 2 3 2" xfId="395"/>
    <cellStyle name="常规 2 2 3 2 2" xfId="396"/>
    <cellStyle name="常规 2 2 4" xfId="397"/>
    <cellStyle name="常规 2 2 4 2" xfId="398"/>
    <cellStyle name="常规 2 2 5" xfId="399"/>
    <cellStyle name="常规 2 2 5 2" xfId="400"/>
    <cellStyle name="常规 2 2 5 3" xfId="401"/>
    <cellStyle name="常规 2 2 6" xfId="402"/>
    <cellStyle name="常规 2 2 7" xfId="403"/>
    <cellStyle name="常规 2 2 8" xfId="404"/>
    <cellStyle name="常规 2 2 9" xfId="405"/>
    <cellStyle name="常规 2 2_DIAM SCHEDUEL-update 4-15-09" xfId="406"/>
    <cellStyle name="常规 2 3" xfId="407"/>
    <cellStyle name="常规 2 3 2" xfId="408"/>
    <cellStyle name="常规 2 3 2 2" xfId="409"/>
    <cellStyle name="常规 2 3 3" xfId="410"/>
    <cellStyle name="常规 2 3 4" xfId="411"/>
    <cellStyle name="常规 2 3 5" xfId="412"/>
    <cellStyle name="常规 2 3 6" xfId="413"/>
    <cellStyle name="常规 2 3 7" xfId="414"/>
    <cellStyle name="常规 2 3 8" xfId="415"/>
    <cellStyle name="常规 2 3 9" xfId="416"/>
    <cellStyle name="常规 2 4" xfId="417"/>
    <cellStyle name="常规 2 4 2" xfId="418"/>
    <cellStyle name="常规 2 4 2 2" xfId="419"/>
    <cellStyle name="常规 2 4 3" xfId="420"/>
    <cellStyle name="常规 2 4 4" xfId="421"/>
    <cellStyle name="常规 2 4 5" xfId="422"/>
    <cellStyle name="常规 2 4 6" xfId="423"/>
    <cellStyle name="常规 2 4 7" xfId="424"/>
    <cellStyle name="常规 2 4 8" xfId="425"/>
    <cellStyle name="常规 2 4 9" xfId="426"/>
    <cellStyle name="常规 2 5" xfId="427"/>
    <cellStyle name="常规 2 5 2" xfId="428"/>
    <cellStyle name="常规 2 6" xfId="429"/>
    <cellStyle name="常规 2 6 2" xfId="430"/>
    <cellStyle name="常规 2 7" xfId="431"/>
    <cellStyle name="常规 2 7 10" xfId="432"/>
    <cellStyle name="常规 2 7 2" xfId="433"/>
    <cellStyle name="常规 2 7 2 2" xfId="434"/>
    <cellStyle name="常规 2 7 3" xfId="435"/>
    <cellStyle name="常规 2 7 3 2" xfId="436"/>
    <cellStyle name="常规 2 7 4" xfId="437"/>
    <cellStyle name="常规 2 7 5" xfId="438"/>
    <cellStyle name="常规 2 7 6" xfId="439"/>
    <cellStyle name="常规 2 7 7" xfId="440"/>
    <cellStyle name="常规 2 7 8" xfId="441"/>
    <cellStyle name="常规 2 7 9" xfId="442"/>
    <cellStyle name="常规 2 7_SHIPMENT LIST" xfId="443"/>
    <cellStyle name="常规 2 8" xfId="444"/>
    <cellStyle name="常规 2 8 2" xfId="445"/>
    <cellStyle name="常规 2 9" xfId="446"/>
    <cellStyle name="常规 2 9 2" xfId="447"/>
    <cellStyle name="常规 2_Japan new wall air 4-17" xfId="448"/>
    <cellStyle name="常规 20" xfId="449"/>
    <cellStyle name="常规 20 10" xfId="450"/>
    <cellStyle name="常规 20 2" xfId="451"/>
    <cellStyle name="常规 20 3" xfId="452"/>
    <cellStyle name="常规 20 4" xfId="453"/>
    <cellStyle name="常规 20 5" xfId="454"/>
    <cellStyle name="常规 20 6" xfId="455"/>
    <cellStyle name="常规 20 7" xfId="456"/>
    <cellStyle name="常规 20 8" xfId="457"/>
    <cellStyle name="常规 20 9" xfId="458"/>
    <cellStyle name="常规 21" xfId="459"/>
    <cellStyle name="常规 21 10" xfId="460"/>
    <cellStyle name="常规 21 2" xfId="461"/>
    <cellStyle name="常规 21 3" xfId="462"/>
    <cellStyle name="常规 21 4" xfId="463"/>
    <cellStyle name="常规 21 5" xfId="464"/>
    <cellStyle name="常规 21 6" xfId="465"/>
    <cellStyle name="常规 21 7" xfId="466"/>
    <cellStyle name="常规 21 8" xfId="467"/>
    <cellStyle name="常规 21 9" xfId="468"/>
    <cellStyle name="常规 22" xfId="469"/>
    <cellStyle name="常规 22 2" xfId="470"/>
    <cellStyle name="常规 22 2 2" xfId="471"/>
    <cellStyle name="常规 22 2 3" xfId="472"/>
    <cellStyle name="常规 22 2 4" xfId="473"/>
    <cellStyle name="常规 22 2 5" xfId="474"/>
    <cellStyle name="常规 22 2_2nd Japan new wall shipment list" xfId="475"/>
    <cellStyle name="常规 22 3" xfId="476"/>
    <cellStyle name="常规 22 3 2" xfId="477"/>
    <cellStyle name="常规 22 4" xfId="478"/>
    <cellStyle name="常规 22 5" xfId="479"/>
    <cellStyle name="常规 22 6" xfId="480"/>
    <cellStyle name="常规 22 7" xfId="481"/>
    <cellStyle name="常规 22 8" xfId="482"/>
    <cellStyle name="常规 22 9" xfId="483"/>
    <cellStyle name="常规 22_Japan new wall air 4-17" xfId="484"/>
    <cellStyle name="常规 23" xfId="485"/>
    <cellStyle name="常规 23 10" xfId="486"/>
    <cellStyle name="常规 23 2" xfId="487"/>
    <cellStyle name="常规 23 3" xfId="488"/>
    <cellStyle name="常规 23 4" xfId="489"/>
    <cellStyle name="常规 23 5" xfId="490"/>
    <cellStyle name="常规 23 6" xfId="491"/>
    <cellStyle name="常规 23 7" xfId="492"/>
    <cellStyle name="常规 23 8" xfId="493"/>
    <cellStyle name="常规 23 9" xfId="494"/>
    <cellStyle name="常规 24 2" xfId="495"/>
    <cellStyle name="常规 24 2 2" xfId="496"/>
    <cellStyle name="常规 25 2" xfId="497"/>
    <cellStyle name="常规 26 2" xfId="498"/>
    <cellStyle name="常规 27 2" xfId="499"/>
    <cellStyle name="常规 28 2" xfId="500"/>
    <cellStyle name="常规 29 2" xfId="501"/>
    <cellStyle name="常规 3" xfId="502"/>
    <cellStyle name="常规 3 10" xfId="503"/>
    <cellStyle name="常规 3 11" xfId="504"/>
    <cellStyle name="常规 3 2" xfId="505"/>
    <cellStyle name="常规 3 2 2" xfId="506"/>
    <cellStyle name="常规 3 2 2 2" xfId="507"/>
    <cellStyle name="常规 3 2 3" xfId="508"/>
    <cellStyle name="常规 3 2 4" xfId="509"/>
    <cellStyle name="常规 3 2 5" xfId="510"/>
    <cellStyle name="常规 3 2 6" xfId="511"/>
    <cellStyle name="常规 3 2 7" xfId="512"/>
    <cellStyle name="常规 3 2 8" xfId="513"/>
    <cellStyle name="常规 3 2 9" xfId="514"/>
    <cellStyle name="常规 3 3" xfId="515"/>
    <cellStyle name="常规 3 3 2" xfId="516"/>
    <cellStyle name="常规 3 4" xfId="517"/>
    <cellStyle name="常规 3 5" xfId="518"/>
    <cellStyle name="常规 3 6" xfId="519"/>
    <cellStyle name="常规 3 7" xfId="520"/>
    <cellStyle name="常规 3 8" xfId="521"/>
    <cellStyle name="常规 3 9" xfId="522"/>
    <cellStyle name="常规 30 2" xfId="523"/>
    <cellStyle name="常规 31" xfId="524"/>
    <cellStyle name="常规 31 2" xfId="525"/>
    <cellStyle name="常规 31 3" xfId="526"/>
    <cellStyle name="常规 31_2nd Japan new wall shipment list" xfId="527"/>
    <cellStyle name="常规 32 2" xfId="528"/>
    <cellStyle name="常规 33 2" xfId="529"/>
    <cellStyle name="常规 34" xfId="530"/>
    <cellStyle name="常规 35" xfId="531"/>
    <cellStyle name="常规 36" xfId="532"/>
    <cellStyle name="常规 37" xfId="533"/>
    <cellStyle name="常规 37 2" xfId="534"/>
    <cellStyle name="常规 37_2nd Japan new wall shipment list" xfId="535"/>
    <cellStyle name="常规 38" xfId="536"/>
    <cellStyle name="常规 39" xfId="537"/>
    <cellStyle name="常规 4" xfId="538"/>
    <cellStyle name="常规 4 10" xfId="539"/>
    <cellStyle name="常规 4 2" xfId="540"/>
    <cellStyle name="常规 4 2 2" xfId="541"/>
    <cellStyle name="常规 4 3" xfId="542"/>
    <cellStyle name="常规 4 4" xfId="543"/>
    <cellStyle name="常规 4 5" xfId="544"/>
    <cellStyle name="常规 4 6" xfId="545"/>
    <cellStyle name="常规 4 7" xfId="546"/>
    <cellStyle name="常规 4 8" xfId="547"/>
    <cellStyle name="常规 4 9" xfId="548"/>
    <cellStyle name="常规 40" xfId="549"/>
    <cellStyle name="常规 41" xfId="550"/>
    <cellStyle name="常规 42" xfId="551"/>
    <cellStyle name="常规 43" xfId="552"/>
    <cellStyle name="常规 44" xfId="553"/>
    <cellStyle name="常规 44 4" xfId="554"/>
    <cellStyle name="常规 45" xfId="555"/>
    <cellStyle name="常规 46" xfId="556"/>
    <cellStyle name="常规 47" xfId="557"/>
    <cellStyle name="常规 48" xfId="558"/>
    <cellStyle name="常规 49" xfId="559"/>
    <cellStyle name="常规 5" xfId="560"/>
    <cellStyle name="常规 5 10" xfId="561"/>
    <cellStyle name="常规 5 11" xfId="562"/>
    <cellStyle name="常规 5 2" xfId="563"/>
    <cellStyle name="常规 5 3" xfId="564"/>
    <cellStyle name="常规 5 3 2" xfId="565"/>
    <cellStyle name="常规 5 4" xfId="566"/>
    <cellStyle name="常规 5 5" xfId="567"/>
    <cellStyle name="常规 5 6" xfId="568"/>
    <cellStyle name="常规 5 7" xfId="569"/>
    <cellStyle name="常规 5 8" xfId="570"/>
    <cellStyle name="常规 5 9" xfId="571"/>
    <cellStyle name="常规 5_DIAM SCHEDUEL-update 4-15-09" xfId="572"/>
    <cellStyle name="常规 50" xfId="573"/>
    <cellStyle name="常规 51" xfId="574"/>
    <cellStyle name="常规 6" xfId="575"/>
    <cellStyle name="常规 6 2" xfId="576"/>
    <cellStyle name="常规 6 2 2" xfId="577"/>
    <cellStyle name="常规 6 3" xfId="578"/>
    <cellStyle name="常规 6 4" xfId="579"/>
    <cellStyle name="常规 6 5" xfId="580"/>
    <cellStyle name="常规 6 6" xfId="581"/>
    <cellStyle name="常规 6 7" xfId="582"/>
    <cellStyle name="常规 6 8" xfId="583"/>
    <cellStyle name="常规 6 9" xfId="584"/>
    <cellStyle name="常规 7" xfId="585"/>
    <cellStyle name="常规 7 2" xfId="586"/>
    <cellStyle name="常规 7 2 2" xfId="587"/>
    <cellStyle name="常规 7 3" xfId="588"/>
    <cellStyle name="常规 7 4" xfId="589"/>
    <cellStyle name="常规 7 5" xfId="590"/>
    <cellStyle name="常规 7 6" xfId="591"/>
    <cellStyle name="常规 7 7" xfId="592"/>
    <cellStyle name="常规 7 8" xfId="593"/>
    <cellStyle name="常规 7 9" xfId="594"/>
    <cellStyle name="常规 8" xfId="595"/>
    <cellStyle name="常规 8 2" xfId="596"/>
    <cellStyle name="常规 8 2 2" xfId="597"/>
    <cellStyle name="常规 8 3" xfId="598"/>
    <cellStyle name="常规 8 4" xfId="599"/>
    <cellStyle name="常规 8 5" xfId="600"/>
    <cellStyle name="常规 8 6" xfId="601"/>
    <cellStyle name="常规 8 7" xfId="602"/>
    <cellStyle name="常规 8 8" xfId="603"/>
    <cellStyle name="常规 8 9" xfId="604"/>
    <cellStyle name="常规 9" xfId="605"/>
    <cellStyle name="常规 9 2" xfId="606"/>
    <cellStyle name="常规 9 2 2" xfId="607"/>
    <cellStyle name="常规 9 3" xfId="608"/>
    <cellStyle name="常规 9 4" xfId="609"/>
    <cellStyle name="常规 9 5" xfId="610"/>
    <cellStyle name="常规 9 6" xfId="611"/>
    <cellStyle name="常规 9 7" xfId="612"/>
    <cellStyle name="常规 9 8" xfId="613"/>
    <cellStyle name="常规 9 9" xfId="614"/>
    <cellStyle name="超链接" xfId="2" builtinId="8"/>
    <cellStyle name="超链接 2 2" xfId="652"/>
    <cellStyle name="超链接 3 2" xfId="653"/>
    <cellStyle name="超链接 4 2" xfId="654"/>
    <cellStyle name="桁区切り 2" xfId="615"/>
    <cellStyle name="桁区切り 2 10" xfId="616"/>
    <cellStyle name="桁区切り 2 2" xfId="617"/>
    <cellStyle name="桁区切り 2 3" xfId="618"/>
    <cellStyle name="桁区切り 2 4" xfId="619"/>
    <cellStyle name="桁区切り 2 5" xfId="620"/>
    <cellStyle name="桁区切り 2 6" xfId="621"/>
    <cellStyle name="桁区切り 2 7" xfId="622"/>
    <cellStyle name="桁区切り 2 8" xfId="623"/>
    <cellStyle name="桁区切り 2 9" xfId="624"/>
    <cellStyle name="桁区切り 3" xfId="625"/>
    <cellStyle name="千位分隔 10" xfId="75"/>
    <cellStyle name="千位分隔 10 2" xfId="76"/>
    <cellStyle name="千位分隔 10 2 2" xfId="77"/>
    <cellStyle name="千位分隔 10 3" xfId="78"/>
    <cellStyle name="千位分隔 10 4" xfId="79"/>
    <cellStyle name="千位分隔 10 5" xfId="80"/>
    <cellStyle name="千位分隔 10 6" xfId="81"/>
    <cellStyle name="千位分隔 10 7" xfId="82"/>
    <cellStyle name="千位分隔 10 8" xfId="83"/>
    <cellStyle name="千位分隔 10 9" xfId="84"/>
    <cellStyle name="千位分隔 11" xfId="85"/>
    <cellStyle name="千位分隔 11 2" xfId="86"/>
    <cellStyle name="千位分隔 11 2 2" xfId="87"/>
    <cellStyle name="千位分隔 11 3" xfId="88"/>
    <cellStyle name="千位分隔 11 4" xfId="89"/>
    <cellStyle name="千位分隔 11 5" xfId="90"/>
    <cellStyle name="千位分隔 11 6" xfId="91"/>
    <cellStyle name="千位分隔 11 7" xfId="92"/>
    <cellStyle name="千位分隔 11 8" xfId="93"/>
    <cellStyle name="千位分隔 11 9" xfId="94"/>
    <cellStyle name="千位分隔 12" xfId="95"/>
    <cellStyle name="千位分隔 12 2" xfId="96"/>
    <cellStyle name="千位分隔 12 2 2" xfId="97"/>
    <cellStyle name="千位分隔 12 3" xfId="98"/>
    <cellStyle name="千位分隔 12 4" xfId="99"/>
    <cellStyle name="千位分隔 12 5" xfId="100"/>
    <cellStyle name="千位分隔 12 6" xfId="101"/>
    <cellStyle name="千位分隔 12 7" xfId="102"/>
    <cellStyle name="千位分隔 12 8" xfId="103"/>
    <cellStyle name="千位分隔 12 9" xfId="104"/>
    <cellStyle name="千位分隔 13" xfId="105"/>
    <cellStyle name="千位分隔 13 2" xfId="106"/>
    <cellStyle name="千位分隔 13 2 2" xfId="107"/>
    <cellStyle name="千位分隔 13 3" xfId="108"/>
    <cellStyle name="千位分隔 13 4" xfId="109"/>
    <cellStyle name="千位分隔 13 5" xfId="110"/>
    <cellStyle name="千位分隔 13 6" xfId="111"/>
    <cellStyle name="千位分隔 13 7" xfId="112"/>
    <cellStyle name="千位分隔 13 8" xfId="113"/>
    <cellStyle name="千位分隔 13 9" xfId="114"/>
    <cellStyle name="千位分隔 14" xfId="115"/>
    <cellStyle name="千位分隔 14 2" xfId="116"/>
    <cellStyle name="千位分隔 14 2 2" xfId="117"/>
    <cellStyle name="千位分隔 14 3" xfId="118"/>
    <cellStyle name="千位分隔 14 4" xfId="119"/>
    <cellStyle name="千位分隔 14 5" xfId="120"/>
    <cellStyle name="千位分隔 14 6" xfId="121"/>
    <cellStyle name="千位分隔 14 7" xfId="122"/>
    <cellStyle name="千位分隔 14 8" xfId="123"/>
    <cellStyle name="千位分隔 14 9" xfId="124"/>
    <cellStyle name="千位分隔 15" xfId="125"/>
    <cellStyle name="千位分隔 15 2" xfId="126"/>
    <cellStyle name="千位分隔 15 2 2" xfId="127"/>
    <cellStyle name="千位分隔 15 3" xfId="128"/>
    <cellStyle name="千位分隔 15 4" xfId="129"/>
    <cellStyle name="千位分隔 15 5" xfId="130"/>
    <cellStyle name="千位分隔 15 6" xfId="131"/>
    <cellStyle name="千位分隔 15 7" xfId="132"/>
    <cellStyle name="千位分隔 15 8" xfId="133"/>
    <cellStyle name="千位分隔 15 9" xfId="134"/>
    <cellStyle name="千位分隔 16" xfId="135"/>
    <cellStyle name="千位分隔 16 10" xfId="136"/>
    <cellStyle name="千位分隔 16 11" xfId="137"/>
    <cellStyle name="千位分隔 16 2" xfId="138"/>
    <cellStyle name="千位分隔 16 2 2" xfId="139"/>
    <cellStyle name="千位分隔 16 3" xfId="140"/>
    <cellStyle name="千位分隔 16 4" xfId="141"/>
    <cellStyle name="千位分隔 16 5" xfId="142"/>
    <cellStyle name="千位分隔 16 6" xfId="143"/>
    <cellStyle name="千位分隔 16 7" xfId="144"/>
    <cellStyle name="千位分隔 16 8" xfId="145"/>
    <cellStyle name="千位分隔 16 9" xfId="146"/>
    <cellStyle name="千位分隔 17 2" xfId="147"/>
    <cellStyle name="千位分隔 18" xfId="148"/>
    <cellStyle name="千位分隔 18 2" xfId="149"/>
    <cellStyle name="千位分隔 19 2" xfId="150"/>
    <cellStyle name="千位分隔 2" xfId="151"/>
    <cellStyle name="千位分隔 2 10" xfId="152"/>
    <cellStyle name="千位分隔 2 2" xfId="153"/>
    <cellStyle name="千位分隔 2 2 2" xfId="154"/>
    <cellStyle name="千位分隔 2 2 2 2" xfId="155"/>
    <cellStyle name="千位分隔 2 2 3" xfId="156"/>
    <cellStyle name="千位分隔 2 2 4" xfId="157"/>
    <cellStyle name="千位分隔 2 2 5" xfId="158"/>
    <cellStyle name="千位分隔 2 2 6" xfId="159"/>
    <cellStyle name="千位分隔 2 2 7" xfId="160"/>
    <cellStyle name="千位分隔 2 2 8" xfId="161"/>
    <cellStyle name="千位分隔 2 2 9" xfId="162"/>
    <cellStyle name="千位分隔 2 3" xfId="163"/>
    <cellStyle name="千位分隔 2 3 2" xfId="164"/>
    <cellStyle name="千位分隔 2 4" xfId="165"/>
    <cellStyle name="千位分隔 2 4 2" xfId="166"/>
    <cellStyle name="千位分隔 2 5" xfId="167"/>
    <cellStyle name="千位分隔 2 6" xfId="168"/>
    <cellStyle name="千位分隔 2 7" xfId="169"/>
    <cellStyle name="千位分隔 2 8" xfId="170"/>
    <cellStyle name="千位分隔 2 9" xfId="171"/>
    <cellStyle name="千位分隔 2_Japan new wall air 4-17" xfId="172"/>
    <cellStyle name="千位分隔 20 2" xfId="173"/>
    <cellStyle name="千位分隔 21 2" xfId="174"/>
    <cellStyle name="千位分隔 22 2" xfId="175"/>
    <cellStyle name="千位分隔 23 2" xfId="176"/>
    <cellStyle name="千位分隔 24 2" xfId="177"/>
    <cellStyle name="千位分隔 25 2" xfId="178"/>
    <cellStyle name="千位分隔 26 2" xfId="179"/>
    <cellStyle name="千位分隔 27" xfId="180"/>
    <cellStyle name="千位分隔 28" xfId="181"/>
    <cellStyle name="千位分隔 28 4" xfId="182"/>
    <cellStyle name="千位分隔 29" xfId="183"/>
    <cellStyle name="千位分隔 3" xfId="184"/>
    <cellStyle name="千位分隔 3 2" xfId="185"/>
    <cellStyle name="千位分隔 3 2 2" xfId="186"/>
    <cellStyle name="千位分隔 3 2 2 2" xfId="187"/>
    <cellStyle name="千位分隔 3 2 3" xfId="188"/>
    <cellStyle name="千位分隔 3 2 4" xfId="189"/>
    <cellStyle name="千位分隔 3 2 5" xfId="190"/>
    <cellStyle name="千位分隔 3 2 6" xfId="191"/>
    <cellStyle name="千位分隔 3 2 7" xfId="192"/>
    <cellStyle name="千位分隔 3 2 8" xfId="193"/>
    <cellStyle name="千位分隔 3 2 9" xfId="194"/>
    <cellStyle name="千位分隔 30" xfId="195"/>
    <cellStyle name="千位分隔 30 4" xfId="196"/>
    <cellStyle name="千位分隔 31" xfId="197"/>
    <cellStyle name="千位分隔 4" xfId="198"/>
    <cellStyle name="千位分隔 4 2" xfId="199"/>
    <cellStyle name="千位分隔 4 2 2" xfId="200"/>
    <cellStyle name="千位分隔 4 3" xfId="201"/>
    <cellStyle name="千位分隔 4 4" xfId="202"/>
    <cellStyle name="千位分隔 4 5" xfId="203"/>
    <cellStyle name="千位分隔 4 6" xfId="204"/>
    <cellStyle name="千位分隔 4 7" xfId="205"/>
    <cellStyle name="千位分隔 4 8" xfId="206"/>
    <cellStyle name="千位分隔 4 9" xfId="207"/>
    <cellStyle name="千位分隔 5" xfId="208"/>
    <cellStyle name="千位分隔 5 2" xfId="209"/>
    <cellStyle name="千位分隔 5 2 2" xfId="210"/>
    <cellStyle name="千位分隔 5 3" xfId="211"/>
    <cellStyle name="千位分隔 5 4" xfId="212"/>
    <cellStyle name="千位分隔 5 5" xfId="213"/>
    <cellStyle name="千位分隔 5 6" xfId="214"/>
    <cellStyle name="千位分隔 5 7" xfId="215"/>
    <cellStyle name="千位分隔 5 8" xfId="216"/>
    <cellStyle name="千位分隔 5 9" xfId="217"/>
    <cellStyle name="千位分隔 6" xfId="218"/>
    <cellStyle name="千位分隔 6 2" xfId="219"/>
    <cellStyle name="千位分隔 6 2 2" xfId="220"/>
    <cellStyle name="千位分隔 6 3" xfId="221"/>
    <cellStyle name="千位分隔 6 4" xfId="222"/>
    <cellStyle name="千位分隔 6 5" xfId="223"/>
    <cellStyle name="千位分隔 6 6" xfId="224"/>
    <cellStyle name="千位分隔 6 7" xfId="225"/>
    <cellStyle name="千位分隔 6 8" xfId="226"/>
    <cellStyle name="千位分隔 6 9" xfId="227"/>
    <cellStyle name="千位分隔 7" xfId="228"/>
    <cellStyle name="千位分隔 7 2" xfId="229"/>
    <cellStyle name="千位分隔 7 2 2" xfId="230"/>
    <cellStyle name="千位分隔 7 3" xfId="231"/>
    <cellStyle name="千位分隔 7 4" xfId="232"/>
    <cellStyle name="千位分隔 7 5" xfId="233"/>
    <cellStyle name="千位分隔 7 6" xfId="234"/>
    <cellStyle name="千位分隔 7 7" xfId="235"/>
    <cellStyle name="千位分隔 7 8" xfId="236"/>
    <cellStyle name="千位分隔 7 9" xfId="237"/>
    <cellStyle name="千位分隔 8" xfId="238"/>
    <cellStyle name="千位分隔 8 2" xfId="239"/>
    <cellStyle name="千位分隔 8 2 2" xfId="240"/>
    <cellStyle name="千位分隔 8 3" xfId="241"/>
    <cellStyle name="千位分隔 8 4" xfId="242"/>
    <cellStyle name="千位分隔 8 5" xfId="243"/>
    <cellStyle name="千位分隔 8 6" xfId="244"/>
    <cellStyle name="千位分隔 8 7" xfId="245"/>
    <cellStyle name="千位分隔 8 8" xfId="246"/>
    <cellStyle name="千位分隔 8 9" xfId="247"/>
    <cellStyle name="千位分隔 9" xfId="248"/>
    <cellStyle name="千位分隔 9 2" xfId="249"/>
    <cellStyle name="千位分隔 9 2 2" xfId="250"/>
    <cellStyle name="千位分隔 9 3" xfId="251"/>
    <cellStyle name="千位分隔 9 4" xfId="252"/>
    <cellStyle name="千位分隔 9 5" xfId="253"/>
    <cellStyle name="千位分隔 9 6" xfId="254"/>
    <cellStyle name="千位分隔 9 7" xfId="255"/>
    <cellStyle name="千位分隔 9 8" xfId="256"/>
    <cellStyle name="千位分隔 9 9" xfId="257"/>
    <cellStyle name="千位分隔[0] 3" xfId="258"/>
    <cellStyle name="通貨 2" xfId="655"/>
    <cellStyle name="通貨 2 2" xfId="656"/>
  </cellStyles>
  <dxfs count="4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>
          <a:extLst>
            <a:ext uri="{FF2B5EF4-FFF2-40B4-BE49-F238E27FC236}">
              <a16:creationId xmlns:a16="http://schemas.microsoft.com/office/drawing/2014/main" xmlns="" id="{D76B0CD2-1530-49A0-97D0-6540F755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 bwMode="auto">
        <a:xfrm>
          <a:off x="4019550" y="1685925"/>
          <a:ext cx="19240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81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BA5E3785-9695-42FE-91AF-DBFBCF82D0B0}"/>
            </a:ext>
          </a:extLst>
        </xdr:cNvPr>
        <xdr:cNvSpPr/>
      </xdr:nvSpPr>
      <xdr:spPr>
        <a:xfrm>
          <a:off x="4403244" y="102685"/>
          <a:ext cx="8734762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9" createdVersion="8" refreshedVersion="8" minRefreshableVersion="3" recordCount="456">
  <cacheSource type="worksheet">
    <worksheetSource ref="B5:J461" sheet="DB analysis orders"/>
  </cacheSource>
  <cacheFields count="9">
    <cacheField name="Week" numFmtId="188">
      <sharedItems count="6">
        <s v="W2"/>
        <s v="W1"/>
        <s v="W11" u="1"/>
        <s v="W10" u="1"/>
        <s v="W7" u="1"/>
        <s v="W6" u="1"/>
      </sharedItems>
    </cacheField>
    <cacheField name="Order to be delivered" numFmtId="188">
      <sharedItems containsSemiMixedTypes="0" containsString="0" containsNumber="1" containsInteger="1" minValue="0" maxValue="0"/>
    </cacheField>
    <cacheField name="External or Group" numFmtId="188">
      <sharedItems containsSemiMixedTypes="0" containsString="0" containsNumber="1" containsInteger="1" minValue="0" maxValue="0"/>
    </cacheField>
    <cacheField name="Customers orders" numFmtId="188">
      <sharedItems containsSemiMixedTypes="0" containsString="0" containsNumber="1" containsInteger="1" minValue="0" maxValue="0" count="1">
        <n v="0"/>
      </sharedItems>
    </cacheField>
    <cacheField name="Quantity" numFmtId="188">
      <sharedItems containsSemiMixedTypes="0" containsString="0" containsNumber="1" containsInteger="1" minValue="0" maxValue="0"/>
    </cacheField>
    <cacheField name="DGC" numFmtId="188">
      <sharedItems containsSemiMixedTypes="0" containsString="0" containsNumber="1" containsInteger="1" minValue="0" maxValue="0"/>
    </cacheField>
    <cacheField name="TOTAL ORDERBOOK" numFmtId="188">
      <sharedItems containsSemiMixedTypes="0" containsString="0" containsNumber="1" containsInteger="1" minValue="0" maxValue="0"/>
    </cacheField>
    <cacheField name="2026" numFmtId="188">
      <sharedItems containsSemiMixedTypes="0" containsString="0" containsNumber="1" containsInteger="1" minValue="0" maxValue="0"/>
    </cacheField>
    <cacheField name="2027" numFmtId="188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B27:D30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dataField="1" numFmtId="188" showAll="0"/>
    <pivotField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 numFmtId="188"/>
  </dataFields>
  <formats count="14">
    <format dxfId="26">
      <pivotArea type="all" dataOnly="0" outline="0" fieldPosition="0"/>
    </format>
    <format dxfId="25">
      <pivotArea field="0" type="button" dataOnly="0" labelOnly="1" outline="0" axis="axisCol" fieldPosition="0"/>
    </format>
    <format dxfId="24">
      <pivotArea type="topRight" dataOnly="0" labelOnly="1" outline="0" fieldPosition="0"/>
    </format>
    <format dxfId="23">
      <pivotArea dataOnly="0" labelOnly="1" fieldPosition="0">
        <references count="1">
          <reference field="0" count="0"/>
        </references>
      </pivotArea>
    </format>
    <format dxfId="22">
      <pivotArea dataOnly="0" labelOnly="1" grandCol="1" outline="0" fieldPosition="0"/>
    </format>
    <format dxfId="21">
      <pivotArea type="all" dataOnly="0" outline="0" fieldPosition="0"/>
    </format>
    <format dxfId="20">
      <pivotArea field="0" type="button" dataOnly="0" labelOnly="1" outline="0" axis="axisCol" fieldPosition="0"/>
    </format>
    <format dxfId="19">
      <pivotArea type="topRight" dataOnly="0" labelOnly="1" outline="0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Col="1" outline="0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H15:J18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numFmtId="188" showAll="0"/>
    <pivotField dataField="1"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 numFmtId="188"/>
  </dataFields>
  <formats count="14">
    <format dxfId="40">
      <pivotArea type="all" dataOnly="0" outline="0" fieldPosition="0"/>
    </format>
    <format dxfId="39">
      <pivotArea field="0" type="button" dataOnly="0" labelOnly="1" outline="0" axis="axisCol" fieldPosition="0"/>
    </format>
    <format dxfId="38">
      <pivotArea type="topRight" dataOnly="0" labelOnly="1" outline="0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field="0" type="button" dataOnly="0" labelOnly="1" outline="0" axis="axisCol" fieldPosition="0"/>
    </format>
    <format dxfId="33">
      <pivotArea type="topRight" dataOnly="0" labelOnly="1" outline="0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Col="1" outline="0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shboard@diamint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1" t="s">
        <v>4</v>
      </c>
    </row>
    <row r="3" spans="2:8">
      <c r="B3" t="s">
        <v>3</v>
      </c>
    </row>
    <row r="5" spans="2:8">
      <c r="B5" t="s">
        <v>165</v>
      </c>
      <c r="H5" s="7" t="s">
        <v>100</v>
      </c>
    </row>
    <row r="11" spans="2:8">
      <c r="B11" t="s">
        <v>5</v>
      </c>
    </row>
    <row r="13" spans="2:8">
      <c r="C13">
        <v>1</v>
      </c>
      <c r="D13" t="s">
        <v>130</v>
      </c>
    </row>
    <row r="15" spans="2:8">
      <c r="C15">
        <v>2</v>
      </c>
      <c r="D15" t="s">
        <v>228</v>
      </c>
    </row>
    <row r="17" spans="2:15">
      <c r="C17">
        <v>3</v>
      </c>
      <c r="D17" t="s">
        <v>132</v>
      </c>
    </row>
    <row r="19" spans="2:15">
      <c r="C19">
        <v>4</v>
      </c>
      <c r="D19" t="s">
        <v>230</v>
      </c>
    </row>
    <row r="21" spans="2:15">
      <c r="C21">
        <v>5</v>
      </c>
      <c r="D21" t="s">
        <v>229</v>
      </c>
    </row>
    <row r="23" spans="2:15">
      <c r="C23">
        <v>6</v>
      </c>
      <c r="D23" t="s">
        <v>231</v>
      </c>
    </row>
    <row r="25" spans="2:15">
      <c r="C25">
        <v>7</v>
      </c>
      <c r="D25" t="s">
        <v>131</v>
      </c>
    </row>
    <row r="27" spans="2:15">
      <c r="C27">
        <v>8</v>
      </c>
      <c r="D27" t="s">
        <v>232</v>
      </c>
    </row>
    <row r="29" spans="2:15">
      <c r="C29">
        <v>9</v>
      </c>
      <c r="D29" t="s">
        <v>233</v>
      </c>
    </row>
    <row r="31" spans="2:15" ht="14.4" thickBot="1"/>
    <row r="32" spans="2:15"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88"/>
    </row>
    <row r="33" spans="2:15">
      <c r="B33" s="5" t="s">
        <v>92</v>
      </c>
      <c r="C33" s="189"/>
      <c r="D33" s="189"/>
      <c r="O33" s="190"/>
    </row>
    <row r="34" spans="2:15">
      <c r="B34" s="6"/>
      <c r="C34" s="189"/>
      <c r="D34" s="193" t="s">
        <v>11</v>
      </c>
      <c r="O34" s="190"/>
    </row>
    <row r="35" spans="2:15" ht="14.4" thickBot="1">
      <c r="B35" s="194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2"/>
    </row>
  </sheetData>
  <phoneticPr fontId="21"/>
  <hyperlinks>
    <hyperlink ref="H5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zoomScaleNormal="100" workbookViewId="0">
      <selection activeCell="D2" sqref="D2"/>
    </sheetView>
  </sheetViews>
  <sheetFormatPr defaultColWidth="9.109375" defaultRowHeight="13.8" outlineLevelRow="1"/>
  <cols>
    <col min="1" max="1" width="25.88671875" style="46" customWidth="1"/>
    <col min="2" max="2" width="10.109375" style="46" customWidth="1"/>
    <col min="3" max="3" width="11.44140625" style="46" customWidth="1"/>
    <col min="4" max="4" width="28.33203125" style="46" customWidth="1"/>
    <col min="5" max="7" width="9.109375" style="46"/>
    <col min="8" max="8" width="10.6640625" style="46" customWidth="1"/>
    <col min="9" max="16384" width="9.109375" style="46"/>
  </cols>
  <sheetData>
    <row r="1" spans="1:12">
      <c r="D1" s="47" t="s">
        <v>160</v>
      </c>
    </row>
    <row r="2" spans="1:12">
      <c r="A2" s="46" t="s">
        <v>10</v>
      </c>
      <c r="D2" s="48" t="s">
        <v>107</v>
      </c>
    </row>
    <row r="3" spans="1:12">
      <c r="A3" s="46" t="s">
        <v>40</v>
      </c>
    </row>
    <row r="4" spans="1:12">
      <c r="D4" s="49" t="str">
        <f>VLOOKUP(D2,$A$8:$C$52,3,FALSE)</f>
        <v>k€</v>
      </c>
    </row>
    <row r="8" spans="1:12">
      <c r="A8" s="50" t="s">
        <v>75</v>
      </c>
      <c r="B8" s="51" t="s">
        <v>76</v>
      </c>
    </row>
    <row r="9" spans="1:12" outlineLevel="1">
      <c r="A9" s="51" t="s">
        <v>105</v>
      </c>
      <c r="B9" s="51" t="s">
        <v>197</v>
      </c>
      <c r="C9" s="46" t="s">
        <v>97</v>
      </c>
      <c r="G9" s="46" t="s">
        <v>45</v>
      </c>
      <c r="H9" s="46" t="s">
        <v>115</v>
      </c>
      <c r="J9" s="51" t="s">
        <v>115</v>
      </c>
      <c r="K9" s="52">
        <v>46023</v>
      </c>
    </row>
    <row r="10" spans="1:12" outlineLevel="1">
      <c r="A10" s="51" t="s">
        <v>95</v>
      </c>
      <c r="B10" s="51" t="s">
        <v>172</v>
      </c>
      <c r="C10" s="46" t="s">
        <v>97</v>
      </c>
      <c r="G10" s="46" t="s">
        <v>46</v>
      </c>
      <c r="H10" s="46" t="s">
        <v>115</v>
      </c>
      <c r="I10" s="46" t="s">
        <v>45</v>
      </c>
      <c r="J10" s="51" t="s">
        <v>116</v>
      </c>
      <c r="K10" s="52">
        <v>46054</v>
      </c>
      <c r="L10" s="154"/>
    </row>
    <row r="11" spans="1:12" outlineLevel="1">
      <c r="A11" s="51" t="s">
        <v>159</v>
      </c>
      <c r="B11" s="51" t="s">
        <v>173</v>
      </c>
      <c r="C11" s="46" t="s">
        <v>97</v>
      </c>
      <c r="G11" s="46" t="s">
        <v>47</v>
      </c>
      <c r="H11" s="46" t="s">
        <v>115</v>
      </c>
      <c r="I11" s="46" t="s">
        <v>46</v>
      </c>
      <c r="J11" s="51" t="s">
        <v>117</v>
      </c>
      <c r="K11" s="52">
        <v>46082</v>
      </c>
      <c r="L11" s="154"/>
    </row>
    <row r="12" spans="1:12" outlineLevel="1">
      <c r="A12" s="51" t="s">
        <v>138</v>
      </c>
      <c r="B12" s="51" t="s">
        <v>82</v>
      </c>
      <c r="C12" s="46" t="s">
        <v>97</v>
      </c>
      <c r="G12" s="46" t="s">
        <v>48</v>
      </c>
      <c r="H12" s="46" t="s">
        <v>115</v>
      </c>
      <c r="I12" s="46" t="s">
        <v>47</v>
      </c>
      <c r="J12" s="51" t="s">
        <v>118</v>
      </c>
      <c r="K12" s="52">
        <v>46113</v>
      </c>
      <c r="L12" s="154"/>
    </row>
    <row r="13" spans="1:12" outlineLevel="1">
      <c r="A13" s="51" t="s">
        <v>139</v>
      </c>
      <c r="B13" s="51" t="s">
        <v>96</v>
      </c>
      <c r="C13" s="46" t="s">
        <v>97</v>
      </c>
      <c r="G13" s="46" t="s">
        <v>49</v>
      </c>
      <c r="H13" s="46" t="s">
        <v>115</v>
      </c>
      <c r="I13" s="46" t="s">
        <v>48</v>
      </c>
      <c r="J13" s="51" t="s">
        <v>119</v>
      </c>
      <c r="K13" s="52">
        <v>46143</v>
      </c>
      <c r="L13" s="154"/>
    </row>
    <row r="14" spans="1:12" outlineLevel="1">
      <c r="A14" s="51" t="s">
        <v>137</v>
      </c>
      <c r="B14" s="51" t="s">
        <v>198</v>
      </c>
      <c r="C14" s="46" t="s">
        <v>97</v>
      </c>
      <c r="G14" s="46" t="s">
        <v>50</v>
      </c>
      <c r="H14" s="46" t="s">
        <v>116</v>
      </c>
      <c r="I14" s="46" t="s">
        <v>49</v>
      </c>
      <c r="J14" s="51" t="s">
        <v>120</v>
      </c>
      <c r="K14" s="52">
        <v>46174</v>
      </c>
      <c r="L14" s="154"/>
    </row>
    <row r="15" spans="1:12" outlineLevel="1">
      <c r="A15" s="51" t="s">
        <v>136</v>
      </c>
      <c r="B15" s="51" t="s">
        <v>153</v>
      </c>
      <c r="C15" s="46" t="s">
        <v>97</v>
      </c>
      <c r="G15" s="46" t="s">
        <v>51</v>
      </c>
      <c r="H15" s="46" t="s">
        <v>116</v>
      </c>
      <c r="I15" s="46" t="s">
        <v>50</v>
      </c>
      <c r="J15" s="51" t="s">
        <v>121</v>
      </c>
      <c r="K15" s="52">
        <v>46204</v>
      </c>
      <c r="L15" s="154"/>
    </row>
    <row r="16" spans="1:12" outlineLevel="1">
      <c r="A16" s="51" t="s">
        <v>140</v>
      </c>
      <c r="B16" s="51" t="s">
        <v>141</v>
      </c>
      <c r="C16" s="46" t="s">
        <v>97</v>
      </c>
      <c r="G16" s="46" t="s">
        <v>52</v>
      </c>
      <c r="H16" s="46" t="s">
        <v>116</v>
      </c>
      <c r="I16" s="46" t="s">
        <v>51</v>
      </c>
      <c r="J16" s="51" t="s">
        <v>122</v>
      </c>
      <c r="K16" s="52">
        <v>46235</v>
      </c>
    </row>
    <row r="17" spans="1:11" outlineLevel="1">
      <c r="A17" s="51" t="s">
        <v>106</v>
      </c>
      <c r="B17" s="51" t="s">
        <v>199</v>
      </c>
      <c r="C17" s="47" t="s">
        <v>98</v>
      </c>
      <c r="G17" s="46" t="s">
        <v>53</v>
      </c>
      <c r="H17" s="53" t="s">
        <v>116</v>
      </c>
      <c r="I17" s="46" t="s">
        <v>52</v>
      </c>
      <c r="J17" s="51" t="s">
        <v>123</v>
      </c>
      <c r="K17" s="52">
        <v>46266</v>
      </c>
    </row>
    <row r="18" spans="1:11" outlineLevel="1">
      <c r="A18" s="51" t="s">
        <v>152</v>
      </c>
      <c r="B18" s="51" t="s">
        <v>203</v>
      </c>
      <c r="C18" s="47" t="s">
        <v>98</v>
      </c>
      <c r="G18" s="46" t="s">
        <v>54</v>
      </c>
      <c r="H18" s="46" t="s">
        <v>117</v>
      </c>
      <c r="I18" s="46" t="s">
        <v>53</v>
      </c>
      <c r="J18" s="51" t="s">
        <v>124</v>
      </c>
      <c r="K18" s="52">
        <v>46296</v>
      </c>
    </row>
    <row r="19" spans="1:11" outlineLevel="1">
      <c r="A19" s="51" t="s">
        <v>155</v>
      </c>
      <c r="B19" s="51" t="s">
        <v>200</v>
      </c>
      <c r="C19" s="46" t="s">
        <v>97</v>
      </c>
      <c r="G19" s="46" t="s">
        <v>55</v>
      </c>
      <c r="H19" s="46" t="s">
        <v>117</v>
      </c>
      <c r="I19" s="46" t="s">
        <v>54</v>
      </c>
      <c r="J19" s="51" t="s">
        <v>125</v>
      </c>
      <c r="K19" s="52">
        <v>46327</v>
      </c>
    </row>
    <row r="20" spans="1:11" outlineLevel="1">
      <c r="A20" s="51" t="s">
        <v>103</v>
      </c>
      <c r="B20" s="51" t="s">
        <v>104</v>
      </c>
      <c r="C20" s="46" t="s">
        <v>97</v>
      </c>
      <c r="G20" s="46" t="s">
        <v>56</v>
      </c>
      <c r="H20" s="46" t="s">
        <v>117</v>
      </c>
      <c r="I20" s="46" t="s">
        <v>55</v>
      </c>
      <c r="J20" s="51" t="s">
        <v>126</v>
      </c>
      <c r="K20" s="52">
        <v>46357</v>
      </c>
    </row>
    <row r="21" spans="1:11" outlineLevel="1">
      <c r="A21" s="51" t="s">
        <v>166</v>
      </c>
      <c r="B21" s="51" t="s">
        <v>201</v>
      </c>
      <c r="C21" s="47" t="s">
        <v>99</v>
      </c>
      <c r="G21" s="46" t="s">
        <v>57</v>
      </c>
      <c r="H21" s="46" t="s">
        <v>117</v>
      </c>
      <c r="I21" s="46" t="s">
        <v>56</v>
      </c>
    </row>
    <row r="22" spans="1:11" outlineLevel="1">
      <c r="A22" s="51" t="s">
        <v>77</v>
      </c>
      <c r="B22" s="51" t="s">
        <v>78</v>
      </c>
      <c r="C22" s="47" t="s">
        <v>99</v>
      </c>
      <c r="G22" s="46" t="s">
        <v>58</v>
      </c>
      <c r="H22" s="46" t="s">
        <v>118</v>
      </c>
      <c r="I22" s="46" t="s">
        <v>57</v>
      </c>
    </row>
    <row r="23" spans="1:11" outlineLevel="1">
      <c r="A23" s="51" t="s">
        <v>170</v>
      </c>
      <c r="B23" s="51" t="s">
        <v>143</v>
      </c>
      <c r="C23" s="47" t="s">
        <v>99</v>
      </c>
      <c r="G23" s="46" t="s">
        <v>59</v>
      </c>
      <c r="H23" s="46" t="s">
        <v>118</v>
      </c>
      <c r="I23" s="46" t="s">
        <v>58</v>
      </c>
    </row>
    <row r="24" spans="1:11" outlineLevel="1">
      <c r="A24" s="51" t="s">
        <v>171</v>
      </c>
      <c r="B24" s="51" t="s">
        <v>202</v>
      </c>
      <c r="C24" s="46" t="s">
        <v>97</v>
      </c>
      <c r="G24" s="46" t="s">
        <v>60</v>
      </c>
      <c r="H24" s="46" t="s">
        <v>118</v>
      </c>
      <c r="I24" s="46" t="s">
        <v>59</v>
      </c>
    </row>
    <row r="25" spans="1:11" outlineLevel="1">
      <c r="A25" s="51" t="s">
        <v>177</v>
      </c>
      <c r="B25" s="51" t="s">
        <v>178</v>
      </c>
      <c r="C25" s="47" t="s">
        <v>99</v>
      </c>
      <c r="G25" s="46" t="s">
        <v>61</v>
      </c>
      <c r="H25" s="46" t="s">
        <v>118</v>
      </c>
      <c r="I25" s="46" t="s">
        <v>60</v>
      </c>
    </row>
    <row r="26" spans="1:11" outlineLevel="1">
      <c r="A26" s="51" t="s">
        <v>162</v>
      </c>
      <c r="B26" s="51" t="s">
        <v>163</v>
      </c>
      <c r="C26" s="47" t="s">
        <v>99</v>
      </c>
      <c r="G26" s="46" t="s">
        <v>62</v>
      </c>
      <c r="H26" s="46" t="s">
        <v>118</v>
      </c>
      <c r="I26" s="46" t="s">
        <v>61</v>
      </c>
    </row>
    <row r="27" spans="1:11" outlineLevel="1">
      <c r="A27" s="51" t="s">
        <v>142</v>
      </c>
      <c r="B27" s="51" t="s">
        <v>154</v>
      </c>
      <c r="C27" s="47" t="s">
        <v>99</v>
      </c>
      <c r="G27" s="46" t="s">
        <v>63</v>
      </c>
      <c r="H27" s="46" t="s">
        <v>119</v>
      </c>
      <c r="I27" s="46" t="s">
        <v>62</v>
      </c>
    </row>
    <row r="28" spans="1:11" outlineLevel="1">
      <c r="A28" s="51" t="s">
        <v>174</v>
      </c>
      <c r="B28" s="51" t="s">
        <v>175</v>
      </c>
      <c r="C28" s="47" t="s">
        <v>99</v>
      </c>
      <c r="G28" s="46" t="s">
        <v>64</v>
      </c>
      <c r="H28" s="46" t="s">
        <v>119</v>
      </c>
      <c r="I28" s="46" t="s">
        <v>63</v>
      </c>
    </row>
    <row r="29" spans="1:11" outlineLevel="1">
      <c r="A29" s="51" t="s">
        <v>101</v>
      </c>
      <c r="B29" s="51" t="s">
        <v>102</v>
      </c>
      <c r="C29" s="47" t="s">
        <v>99</v>
      </c>
      <c r="G29" s="46" t="s">
        <v>65</v>
      </c>
      <c r="H29" s="46" t="s">
        <v>119</v>
      </c>
      <c r="I29" s="46" t="s">
        <v>64</v>
      </c>
    </row>
    <row r="30" spans="1:11" outlineLevel="1">
      <c r="A30" s="51" t="s">
        <v>93</v>
      </c>
      <c r="B30" s="51" t="s">
        <v>94</v>
      </c>
      <c r="C30" s="46" t="s">
        <v>97</v>
      </c>
      <c r="G30" s="46" t="s">
        <v>66</v>
      </c>
      <c r="H30" s="53" t="s">
        <v>119</v>
      </c>
      <c r="I30" s="46" t="s">
        <v>65</v>
      </c>
    </row>
    <row r="31" spans="1:11" outlineLevel="1">
      <c r="A31" s="51" t="s">
        <v>107</v>
      </c>
      <c r="B31" s="51" t="s">
        <v>204</v>
      </c>
      <c r="C31" s="46" t="s">
        <v>97</v>
      </c>
      <c r="G31" s="46" t="s">
        <v>67</v>
      </c>
      <c r="H31" s="46" t="s">
        <v>120</v>
      </c>
      <c r="I31" s="46" t="s">
        <v>66</v>
      </c>
    </row>
    <row r="32" spans="1:11" outlineLevel="1">
      <c r="A32" s="51" t="s">
        <v>80</v>
      </c>
      <c r="B32" s="51" t="s">
        <v>81</v>
      </c>
      <c r="C32" s="46" t="s">
        <v>97</v>
      </c>
      <c r="G32" s="46" t="s">
        <v>68</v>
      </c>
      <c r="H32" s="46" t="s">
        <v>120</v>
      </c>
      <c r="I32" s="46" t="s">
        <v>67</v>
      </c>
    </row>
    <row r="33" spans="1:9" outlineLevel="1">
      <c r="A33" s="51" t="s">
        <v>144</v>
      </c>
      <c r="B33" s="51" t="s">
        <v>205</v>
      </c>
      <c r="C33" s="46" t="s">
        <v>97</v>
      </c>
      <c r="G33" s="46" t="s">
        <v>12</v>
      </c>
      <c r="H33" s="46" t="s">
        <v>120</v>
      </c>
      <c r="I33" s="46" t="s">
        <v>68</v>
      </c>
    </row>
    <row r="34" spans="1:9" outlineLevel="1">
      <c r="A34" s="51" t="s">
        <v>146</v>
      </c>
      <c r="B34" s="51" t="s">
        <v>206</v>
      </c>
      <c r="C34" s="46" t="s">
        <v>97</v>
      </c>
      <c r="G34" s="46" t="s">
        <v>69</v>
      </c>
      <c r="H34" s="46" t="s">
        <v>120</v>
      </c>
      <c r="I34" s="46" t="s">
        <v>12</v>
      </c>
    </row>
    <row r="35" spans="1:9" outlineLevel="1">
      <c r="A35" s="51" t="s">
        <v>147</v>
      </c>
      <c r="B35" s="51" t="s">
        <v>207</v>
      </c>
      <c r="C35" s="46" t="s">
        <v>97</v>
      </c>
      <c r="G35" s="46" t="s">
        <v>13</v>
      </c>
      <c r="H35" s="46" t="s">
        <v>121</v>
      </c>
      <c r="I35" s="46" t="s">
        <v>69</v>
      </c>
    </row>
    <row r="36" spans="1:9" outlineLevel="1">
      <c r="A36" s="51" t="s">
        <v>145</v>
      </c>
      <c r="B36" s="51" t="s">
        <v>208</v>
      </c>
      <c r="C36" s="46" t="s">
        <v>97</v>
      </c>
      <c r="G36" s="46" t="s">
        <v>14</v>
      </c>
      <c r="H36" s="46" t="s">
        <v>121</v>
      </c>
      <c r="I36" s="46" t="s">
        <v>13</v>
      </c>
    </row>
    <row r="37" spans="1:9" outlineLevel="1">
      <c r="A37" s="51" t="s">
        <v>111</v>
      </c>
      <c r="B37" s="51" t="s">
        <v>110</v>
      </c>
      <c r="C37" s="46" t="s">
        <v>97</v>
      </c>
      <c r="G37" s="46" t="s">
        <v>15</v>
      </c>
      <c r="H37" s="46" t="s">
        <v>121</v>
      </c>
      <c r="I37" s="46" t="s">
        <v>14</v>
      </c>
    </row>
    <row r="38" spans="1:9" outlineLevel="1">
      <c r="A38" s="51" t="s">
        <v>112</v>
      </c>
      <c r="B38" s="51" t="s">
        <v>112</v>
      </c>
      <c r="C38" s="46" t="s">
        <v>97</v>
      </c>
      <c r="G38" s="46" t="s">
        <v>16</v>
      </c>
      <c r="H38" s="46" t="s">
        <v>121</v>
      </c>
      <c r="I38" s="46" t="s">
        <v>15</v>
      </c>
    </row>
    <row r="39" spans="1:9" outlineLevel="1">
      <c r="A39" s="51" t="s">
        <v>191</v>
      </c>
      <c r="B39" s="51" t="s">
        <v>179</v>
      </c>
      <c r="C39" s="47" t="s">
        <v>99</v>
      </c>
      <c r="G39" s="46" t="s">
        <v>17</v>
      </c>
      <c r="H39" s="46" t="s">
        <v>121</v>
      </c>
      <c r="I39" s="46" t="s">
        <v>16</v>
      </c>
    </row>
    <row r="40" spans="1:9" outlineLevel="1">
      <c r="A40" s="51" t="s">
        <v>148</v>
      </c>
      <c r="B40" s="51" t="s">
        <v>135</v>
      </c>
      <c r="C40" s="46" t="s">
        <v>97</v>
      </c>
      <c r="G40" s="46" t="s">
        <v>18</v>
      </c>
      <c r="H40" s="46" t="s">
        <v>122</v>
      </c>
      <c r="I40" s="46" t="s">
        <v>17</v>
      </c>
    </row>
    <row r="41" spans="1:9" outlineLevel="1">
      <c r="A41" s="51" t="s">
        <v>149</v>
      </c>
      <c r="B41" s="51" t="s">
        <v>150</v>
      </c>
      <c r="C41" s="46" t="s">
        <v>97</v>
      </c>
      <c r="G41" s="46" t="s">
        <v>19</v>
      </c>
      <c r="H41" s="46" t="s">
        <v>122</v>
      </c>
      <c r="I41" s="46" t="s">
        <v>18</v>
      </c>
    </row>
    <row r="42" spans="1:9" outlineLevel="1">
      <c r="A42" s="51" t="s">
        <v>167</v>
      </c>
      <c r="B42" s="51" t="s">
        <v>168</v>
      </c>
      <c r="C42" s="46" t="s">
        <v>97</v>
      </c>
      <c r="G42" s="46" t="s">
        <v>20</v>
      </c>
      <c r="H42" s="46" t="s">
        <v>122</v>
      </c>
      <c r="I42" s="46" t="s">
        <v>19</v>
      </c>
    </row>
    <row r="43" spans="1:9" outlineLevel="1">
      <c r="A43" s="51" t="s">
        <v>219</v>
      </c>
      <c r="B43" s="51" t="s">
        <v>221</v>
      </c>
      <c r="C43" s="46" t="s">
        <v>97</v>
      </c>
      <c r="G43" s="46" t="s">
        <v>21</v>
      </c>
      <c r="H43" s="46" t="s">
        <v>122</v>
      </c>
      <c r="I43" s="46" t="s">
        <v>20</v>
      </c>
    </row>
    <row r="44" spans="1:9" outlineLevel="1">
      <c r="A44" s="51" t="s">
        <v>220</v>
      </c>
      <c r="B44" s="51" t="s">
        <v>222</v>
      </c>
      <c r="C44" s="46" t="s">
        <v>97</v>
      </c>
      <c r="G44" s="46" t="s">
        <v>22</v>
      </c>
      <c r="H44" s="46" t="s">
        <v>123</v>
      </c>
      <c r="I44" s="46" t="s">
        <v>21</v>
      </c>
    </row>
    <row r="45" spans="1:9" outlineLevel="1">
      <c r="A45" s="51" t="s">
        <v>192</v>
      </c>
      <c r="B45" s="51" t="s">
        <v>209</v>
      </c>
      <c r="C45" s="46" t="s">
        <v>97</v>
      </c>
      <c r="G45" s="46" t="s">
        <v>23</v>
      </c>
      <c r="H45" s="46" t="s">
        <v>123</v>
      </c>
      <c r="I45" s="46" t="s">
        <v>22</v>
      </c>
    </row>
    <row r="46" spans="1:9" outlineLevel="1">
      <c r="A46" s="51" t="s">
        <v>217</v>
      </c>
      <c r="B46" s="51" t="s">
        <v>218</v>
      </c>
      <c r="C46" s="46" t="s">
        <v>97</v>
      </c>
      <c r="G46" s="46" t="s">
        <v>24</v>
      </c>
      <c r="H46" s="46" t="s">
        <v>123</v>
      </c>
      <c r="I46" s="46" t="s">
        <v>23</v>
      </c>
    </row>
    <row r="47" spans="1:9" outlineLevel="1">
      <c r="A47" s="51" t="s">
        <v>193</v>
      </c>
      <c r="B47" s="51" t="s">
        <v>164</v>
      </c>
      <c r="C47" s="46" t="s">
        <v>97</v>
      </c>
      <c r="G47" s="46" t="s">
        <v>25</v>
      </c>
      <c r="H47" s="46" t="s">
        <v>123</v>
      </c>
      <c r="I47" s="46" t="s">
        <v>24</v>
      </c>
    </row>
    <row r="48" spans="1:9" outlineLevel="1">
      <c r="A48" s="51" t="s">
        <v>194</v>
      </c>
      <c r="B48" s="51" t="s">
        <v>108</v>
      </c>
      <c r="C48" s="46" t="s">
        <v>97</v>
      </c>
      <c r="G48" s="46" t="s">
        <v>26</v>
      </c>
      <c r="H48" s="46" t="s">
        <v>124</v>
      </c>
      <c r="I48" s="46" t="s">
        <v>25</v>
      </c>
    </row>
    <row r="49" spans="1:9" outlineLevel="1">
      <c r="A49" s="51" t="s">
        <v>195</v>
      </c>
      <c r="B49" s="51" t="s">
        <v>109</v>
      </c>
      <c r="C49" s="46" t="s">
        <v>97</v>
      </c>
      <c r="G49" s="46" t="s">
        <v>27</v>
      </c>
      <c r="H49" s="46" t="s">
        <v>124</v>
      </c>
      <c r="I49" s="46" t="s">
        <v>26</v>
      </c>
    </row>
    <row r="50" spans="1:9" outlineLevel="1">
      <c r="A50" s="51" t="s">
        <v>196</v>
      </c>
      <c r="B50" s="51" t="s">
        <v>169</v>
      </c>
      <c r="C50" s="46" t="s">
        <v>97</v>
      </c>
      <c r="G50" s="46" t="s">
        <v>28</v>
      </c>
      <c r="H50" s="46" t="s">
        <v>124</v>
      </c>
      <c r="I50" s="46" t="s">
        <v>27</v>
      </c>
    </row>
    <row r="51" spans="1:9" outlineLevel="1">
      <c r="A51" s="51" t="s">
        <v>151</v>
      </c>
      <c r="B51" s="51" t="s">
        <v>79</v>
      </c>
      <c r="C51" s="46" t="s">
        <v>97</v>
      </c>
      <c r="G51" s="46" t="s">
        <v>29</v>
      </c>
      <c r="H51" s="46" t="s">
        <v>124</v>
      </c>
      <c r="I51" s="46" t="s">
        <v>28</v>
      </c>
    </row>
    <row r="52" spans="1:9" outlineLevel="1">
      <c r="A52" s="51" t="s">
        <v>134</v>
      </c>
      <c r="B52" s="51" t="s">
        <v>133</v>
      </c>
      <c r="C52" s="46" t="s">
        <v>97</v>
      </c>
      <c r="G52" s="46" t="s">
        <v>30</v>
      </c>
      <c r="H52" s="53" t="s">
        <v>124</v>
      </c>
      <c r="I52" s="46" t="s">
        <v>29</v>
      </c>
    </row>
    <row r="53" spans="1:9" outlineLevel="1">
      <c r="A53" s="51"/>
      <c r="B53" s="51"/>
      <c r="G53" s="46" t="s">
        <v>31</v>
      </c>
      <c r="H53" s="46" t="s">
        <v>125</v>
      </c>
      <c r="I53" s="46" t="s">
        <v>30</v>
      </c>
    </row>
    <row r="54" spans="1:9" outlineLevel="1">
      <c r="C54" s="47"/>
      <c r="G54" s="46" t="s">
        <v>32</v>
      </c>
      <c r="H54" s="46" t="s">
        <v>125</v>
      </c>
      <c r="I54" s="46" t="s">
        <v>31</v>
      </c>
    </row>
    <row r="55" spans="1:9" outlineLevel="1">
      <c r="C55" s="47"/>
      <c r="G55" s="46" t="s">
        <v>33</v>
      </c>
      <c r="H55" s="46" t="s">
        <v>125</v>
      </c>
      <c r="I55" s="46" t="s">
        <v>32</v>
      </c>
    </row>
    <row r="56" spans="1:9" outlineLevel="1">
      <c r="G56" s="46" t="s">
        <v>34</v>
      </c>
      <c r="H56" s="46" t="s">
        <v>125</v>
      </c>
      <c r="I56" s="46" t="s">
        <v>33</v>
      </c>
    </row>
    <row r="57" spans="1:9" outlineLevel="1">
      <c r="G57" s="46" t="s">
        <v>35</v>
      </c>
      <c r="H57" s="46" t="s">
        <v>126</v>
      </c>
      <c r="I57" s="46" t="s">
        <v>34</v>
      </c>
    </row>
    <row r="58" spans="1:9" outlineLevel="1">
      <c r="G58" s="46" t="s">
        <v>36</v>
      </c>
      <c r="H58" s="46" t="s">
        <v>126</v>
      </c>
      <c r="I58" s="46" t="s">
        <v>35</v>
      </c>
    </row>
    <row r="59" spans="1:9" outlineLevel="1">
      <c r="G59" s="46" t="s">
        <v>37</v>
      </c>
      <c r="H59" s="46" t="s">
        <v>126</v>
      </c>
      <c r="I59" s="46" t="s">
        <v>36</v>
      </c>
    </row>
    <row r="60" spans="1:9" outlineLevel="1">
      <c r="G60" s="46" t="s">
        <v>38</v>
      </c>
      <c r="H60" s="46" t="s">
        <v>126</v>
      </c>
      <c r="I60" s="46" t="s">
        <v>37</v>
      </c>
    </row>
    <row r="61" spans="1:9">
      <c r="G61" s="46" t="s">
        <v>180</v>
      </c>
      <c r="H61" s="46" t="s">
        <v>126</v>
      </c>
      <c r="I61" s="46" t="s">
        <v>38</v>
      </c>
    </row>
  </sheetData>
  <phoneticPr fontId="21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29" customWidth="1"/>
    <col min="2" max="2" width="38.33203125" style="29" customWidth="1"/>
    <col min="3" max="5" width="16.44140625" style="29" customWidth="1"/>
    <col min="6" max="7" width="11.5546875" style="29"/>
    <col min="8" max="8" width="31.88671875" style="29" customWidth="1"/>
    <col min="9" max="16384" width="11.5546875" style="29"/>
  </cols>
  <sheetData>
    <row r="2" spans="2:11">
      <c r="B2" s="28" t="s">
        <v>183</v>
      </c>
      <c r="C2" s="185" t="str">
        <f>+'W1'!G2</f>
        <v>Diam CHINA</v>
      </c>
      <c r="D2" s="37" t="str">
        <f>VLOOKUP(C2, parameters!A:B, 2,0)</f>
        <v>DDC</v>
      </c>
    </row>
    <row r="3" spans="2:11">
      <c r="C3" s="37"/>
      <c r="D3" s="37"/>
    </row>
    <row r="4" spans="2:11">
      <c r="B4" s="28" t="s">
        <v>184</v>
      </c>
      <c r="C4" s="182" t="s">
        <v>46</v>
      </c>
      <c r="D4" s="37" t="str">
        <f>VLOOKUP(C4, parameters!G:I,3,0)</f>
        <v>W1</v>
      </c>
    </row>
    <row r="7" spans="2:11">
      <c r="B7" s="30" t="s">
        <v>210</v>
      </c>
      <c r="C7" s="31"/>
      <c r="D7" s="31"/>
      <c r="E7" s="31"/>
      <c r="H7" s="30" t="s">
        <v>225</v>
      </c>
      <c r="I7" s="31"/>
      <c r="J7" s="31"/>
      <c r="K7" s="31"/>
    </row>
    <row r="9" spans="2:11">
      <c r="C9" s="32" t="s">
        <v>40</v>
      </c>
      <c r="D9" s="32" t="s">
        <v>10</v>
      </c>
      <c r="E9" s="32" t="s">
        <v>185</v>
      </c>
      <c r="I9" s="32" t="s">
        <v>40</v>
      </c>
      <c r="J9" s="32" t="s">
        <v>10</v>
      </c>
      <c r="K9" s="32" t="s">
        <v>185</v>
      </c>
    </row>
    <row r="10" spans="2:11">
      <c r="B10" s="29" t="str">
        <f>"Var in sales 2025 - "&amp;D4&amp;" to "&amp;C4</f>
        <v>Var in sales 2025 - W1 to W2</v>
      </c>
      <c r="C10" s="33">
        <f ca="1">+C16-C22</f>
        <v>0</v>
      </c>
      <c r="D10" s="33">
        <f t="shared" ref="D10:E10" ca="1" si="0">+D16-D22</f>
        <v>93.912000000000006</v>
      </c>
      <c r="E10" s="33">
        <f t="shared" ca="1" si="0"/>
        <v>93.912000000000006</v>
      </c>
      <c r="H10" s="29" t="str">
        <f>+"Orderbook "&amp;$C$4</f>
        <v>Orderbook W2</v>
      </c>
      <c r="I10" s="33" cm="1">
        <f t="array" aca="1" ref="I10" ca="1">INDIRECT(ADDRESS(17,12,,,$C$4))</f>
        <v>0</v>
      </c>
      <c r="J10" s="33" cm="1">
        <f t="array" aca="1" ref="J10" ca="1">INDIRECT(ADDRESS(18,12,,,$C$4))</f>
        <v>0</v>
      </c>
      <c r="K10" s="35">
        <f ca="1">SUM(I10:J10)</f>
        <v>0</v>
      </c>
    </row>
    <row r="11" spans="2:11">
      <c r="B11" s="29" t="str">
        <f>"Var in orderbook 2025 - "&amp;D4&amp;" to "&amp;C4</f>
        <v>Var in orderbook 2025 - W1 to W2</v>
      </c>
      <c r="C11" s="33">
        <f t="shared" ref="C11:E12" ca="1" si="1">+C17-C23</f>
        <v>369.92100000000005</v>
      </c>
      <c r="D11" s="33">
        <f t="shared" ca="1" si="1"/>
        <v>184.99999999999818</v>
      </c>
      <c r="E11" s="184">
        <f t="shared" ca="1" si="1"/>
        <v>554.92099999999664</v>
      </c>
      <c r="H11" s="29" t="str">
        <f>+"Orderbook "&amp;$D$4</f>
        <v>Orderbook W1</v>
      </c>
      <c r="I11" s="33" cm="1">
        <f t="array" aca="1" ref="I11" ca="1">INDIRECT(ADDRESS(17,12,,,$D$4))</f>
        <v>0</v>
      </c>
      <c r="J11" s="33" cm="1">
        <f t="array" aca="1" ref="J11" ca="1">INDIRECT(ADDRESS(18,12,,,$D$4))</f>
        <v>0</v>
      </c>
      <c r="K11" s="35">
        <f ca="1">SUM(I11:J11)</f>
        <v>0</v>
      </c>
    </row>
    <row r="12" spans="2:11">
      <c r="B12" s="34" t="str">
        <f>"Var in forecast 2025 - "&amp;D4&amp;" to "&amp;C4</f>
        <v>Var in forecast 2025 - W1 to W2</v>
      </c>
      <c r="C12" s="35">
        <f t="shared" ca="1" si="1"/>
        <v>369.92100000000005</v>
      </c>
      <c r="D12" s="35">
        <f t="shared" ca="1" si="1"/>
        <v>278.91199999999844</v>
      </c>
      <c r="E12" s="35">
        <f t="shared" ca="1" si="1"/>
        <v>648.8329999999969</v>
      </c>
      <c r="H12" s="34" t="str">
        <f>"Var in orderbook - "&amp;D4&amp;" to "&amp;C4</f>
        <v>Var in orderbook - W1 to W2</v>
      </c>
      <c r="I12" s="183">
        <f ca="1">+I10-I11</f>
        <v>0</v>
      </c>
      <c r="J12" s="183">
        <f ca="1">+J10-J11</f>
        <v>0</v>
      </c>
      <c r="K12" s="183">
        <f ca="1">+K10-K11</f>
        <v>0</v>
      </c>
    </row>
    <row r="13" spans="2:11">
      <c r="C13" s="36">
        <f ca="1">+C12-SUM(C10:C11)</f>
        <v>0</v>
      </c>
      <c r="D13" s="36">
        <f t="shared" ref="D13:E13" ca="1" si="2">+D12-SUM(D10:D11)</f>
        <v>0</v>
      </c>
      <c r="E13" s="36">
        <f t="shared" ca="1" si="2"/>
        <v>0</v>
      </c>
    </row>
    <row r="14" spans="2:11">
      <c r="C14" s="33"/>
      <c r="D14" s="33"/>
      <c r="E14" s="33"/>
    </row>
    <row r="15" spans="2:11" ht="13.8">
      <c r="C15" s="32" t="s">
        <v>40</v>
      </c>
      <c r="D15" s="32" t="s">
        <v>10</v>
      </c>
      <c r="E15" s="32" t="s">
        <v>185</v>
      </c>
      <c r="H15" s="54" t="s">
        <v>227</v>
      </c>
      <c r="I15" s="54" t="s">
        <v>186</v>
      </c>
      <c r="K15"/>
    </row>
    <row r="16" spans="2:11" ht="13.8">
      <c r="B16" s="29" t="str">
        <f>+"Sales "&amp;$C$4</f>
        <v>Sales W2</v>
      </c>
      <c r="C16" s="33" cm="1">
        <f t="array" aca="1" ref="C16" ca="1">INDIRECT(ADDRESS(10,8,,,$C$4))</f>
        <v>0</v>
      </c>
      <c r="D16" s="33" cm="1">
        <f t="array" aca="1" ref="D16" ca="1">INDIRECT(ADDRESS(11,8,,,$C$4))</f>
        <v>93.912000000000006</v>
      </c>
      <c r="E16" s="33">
        <f ca="1">SUM(C16:D16)</f>
        <v>93.912000000000006</v>
      </c>
      <c r="H16" s="54" t="s">
        <v>187</v>
      </c>
      <c r="I16" s="37" t="s">
        <v>46</v>
      </c>
      <c r="J16" s="37" t="s">
        <v>45</v>
      </c>
      <c r="K16" s="2" t="s">
        <v>188</v>
      </c>
    </row>
    <row r="17" spans="2:11" ht="13.8">
      <c r="B17" s="29" t="str">
        <f>+"Orderbook "&amp;$C$4</f>
        <v>Orderbook W2</v>
      </c>
      <c r="C17" s="33" cm="1">
        <f t="array" aca="1" ref="C17" ca="1">INDIRECT(ADDRESS(17,11,,,$C$4))</f>
        <v>1560.5729000000001</v>
      </c>
      <c r="D17" s="33" cm="1">
        <f t="array" aca="1" ref="D17" ca="1">INDIRECT(ADDRESS(18,11,,,$C$4))</f>
        <v>8638.7999999999993</v>
      </c>
      <c r="E17" s="33">
        <f ca="1">SUM(C17:D17)</f>
        <v>10199.372899999998</v>
      </c>
      <c r="H17" s="38">
        <v>0</v>
      </c>
      <c r="I17" s="33">
        <v>0</v>
      </c>
      <c r="J17" s="33">
        <v>0</v>
      </c>
      <c r="K17" s="39">
        <f>+I17-J17</f>
        <v>0</v>
      </c>
    </row>
    <row r="18" spans="2:11" ht="13.8">
      <c r="B18" s="34" t="str">
        <f>+"Forecast "&amp;$C$4</f>
        <v>Forecast W2</v>
      </c>
      <c r="C18" s="35">
        <f ca="1">SUM(C16:C17)</f>
        <v>1560.5729000000001</v>
      </c>
      <c r="D18" s="35">
        <f t="shared" ref="D18:E18" ca="1" si="3">SUM(D16:D17)</f>
        <v>8732.7119999999995</v>
      </c>
      <c r="E18" s="35">
        <f t="shared" ca="1" si="3"/>
        <v>10293.284899999999</v>
      </c>
      <c r="H18" s="38" t="s">
        <v>189</v>
      </c>
      <c r="I18" s="33">
        <v>0</v>
      </c>
      <c r="J18" s="33">
        <v>0</v>
      </c>
      <c r="K18" s="39">
        <f t="shared" ref="K18:K81" si="4">+I18-J18</f>
        <v>0</v>
      </c>
    </row>
    <row r="19" spans="2:11" ht="13.8">
      <c r="C19" s="33"/>
      <c r="D19" s="33"/>
      <c r="E19" s="33"/>
      <c r="H19"/>
      <c r="I19"/>
      <c r="J19"/>
      <c r="K19" s="39">
        <f t="shared" si="4"/>
        <v>0</v>
      </c>
    </row>
    <row r="20" spans="2:11" ht="13.8">
      <c r="C20" s="37"/>
      <c r="D20" s="37"/>
      <c r="E20" s="37"/>
      <c r="H20"/>
      <c r="I20"/>
      <c r="J20"/>
      <c r="K20" s="39">
        <f t="shared" si="4"/>
        <v>0</v>
      </c>
    </row>
    <row r="21" spans="2:11" ht="13.8">
      <c r="C21" s="32" t="s">
        <v>40</v>
      </c>
      <c r="D21" s="32" t="s">
        <v>10</v>
      </c>
      <c r="E21" s="32" t="s">
        <v>185</v>
      </c>
      <c r="H21"/>
      <c r="I21"/>
      <c r="J21"/>
      <c r="K21" s="39">
        <f t="shared" si="4"/>
        <v>0</v>
      </c>
    </row>
    <row r="22" spans="2:11" ht="13.8">
      <c r="B22" s="29" t="str">
        <f>+"Sales "&amp;$D$4</f>
        <v>Sales W1</v>
      </c>
      <c r="C22" s="33" cm="1">
        <f t="array" aca="1" ref="C22" ca="1">INDIRECT(ADDRESS(10,8,,,$D$4))</f>
        <v>0</v>
      </c>
      <c r="D22" s="33" cm="1">
        <f t="array" aca="1" ref="D22" ca="1">INDIRECT(ADDRESS(11,8,,,$D$4))</f>
        <v>0</v>
      </c>
      <c r="E22" s="33">
        <f ca="1">SUM(C22:D22)</f>
        <v>0</v>
      </c>
      <c r="H22"/>
      <c r="I22"/>
      <c r="J22"/>
      <c r="K22" s="39">
        <f t="shared" si="4"/>
        <v>0</v>
      </c>
    </row>
    <row r="23" spans="2:11" ht="13.8">
      <c r="B23" s="29" t="str">
        <f>+"Orderbook "&amp;$D$4</f>
        <v>Orderbook W1</v>
      </c>
      <c r="C23" s="33" cm="1">
        <f t="array" aca="1" ref="C23" ca="1">INDIRECT(ADDRESS(17,11,,,$D$4))</f>
        <v>1190.6519000000001</v>
      </c>
      <c r="D23" s="33" cm="1">
        <f t="array" aca="1" ref="D23" ca="1">INDIRECT(ADDRESS(18,11,,,$D$4))</f>
        <v>8453.8000000000011</v>
      </c>
      <c r="E23" s="33">
        <f ca="1">SUM(C23:D23)</f>
        <v>9644.4519000000018</v>
      </c>
      <c r="H23"/>
      <c r="I23"/>
      <c r="J23"/>
      <c r="K23" s="39">
        <f t="shared" si="4"/>
        <v>0</v>
      </c>
    </row>
    <row r="24" spans="2:11" ht="13.8">
      <c r="B24" s="34" t="str">
        <f>+"Forecast "&amp;$D$4</f>
        <v>Forecast W1</v>
      </c>
      <c r="C24" s="35">
        <f ca="1">SUM(C22:C23)</f>
        <v>1190.6519000000001</v>
      </c>
      <c r="D24" s="35">
        <f t="shared" ref="D24:E24" ca="1" si="5">SUM(D22:D23)</f>
        <v>8453.8000000000011</v>
      </c>
      <c r="E24" s="35">
        <f t="shared" ca="1" si="5"/>
        <v>9644.4519000000018</v>
      </c>
      <c r="H24"/>
      <c r="I24"/>
      <c r="J24"/>
      <c r="K24" s="39">
        <f t="shared" si="4"/>
        <v>0</v>
      </c>
    </row>
    <row r="25" spans="2:11" ht="13.8">
      <c r="H25"/>
      <c r="I25"/>
      <c r="J25"/>
      <c r="K25" s="39">
        <f t="shared" si="4"/>
        <v>0</v>
      </c>
    </row>
    <row r="26" spans="2:11" ht="13.8">
      <c r="H26"/>
      <c r="I26"/>
      <c r="J26"/>
      <c r="K26" s="39">
        <f t="shared" si="4"/>
        <v>0</v>
      </c>
    </row>
    <row r="27" spans="2:11" ht="13.8">
      <c r="B27" s="54" t="s">
        <v>226</v>
      </c>
      <c r="C27" s="54" t="s">
        <v>186</v>
      </c>
      <c r="E27"/>
      <c r="H27"/>
      <c r="I27"/>
      <c r="J27"/>
      <c r="K27" s="39">
        <f t="shared" si="4"/>
        <v>0</v>
      </c>
    </row>
    <row r="28" spans="2:11" ht="13.8">
      <c r="B28" s="54" t="s">
        <v>187</v>
      </c>
      <c r="C28" s="37" t="s">
        <v>46</v>
      </c>
      <c r="D28" s="37" t="s">
        <v>45</v>
      </c>
      <c r="E28" s="2" t="s">
        <v>188</v>
      </c>
      <c r="K28" s="39">
        <f t="shared" si="4"/>
        <v>0</v>
      </c>
    </row>
    <row r="29" spans="2:11" ht="13.8">
      <c r="B29" s="38">
        <v>0</v>
      </c>
      <c r="C29" s="33">
        <v>0</v>
      </c>
      <c r="D29" s="33">
        <v>0</v>
      </c>
      <c r="E29" s="39">
        <f>+C29-D29</f>
        <v>0</v>
      </c>
      <c r="K29" s="39">
        <f t="shared" si="4"/>
        <v>0</v>
      </c>
    </row>
    <row r="30" spans="2:11" ht="13.8">
      <c r="B30" s="38" t="s">
        <v>189</v>
      </c>
      <c r="C30" s="33">
        <v>0</v>
      </c>
      <c r="D30" s="33">
        <v>0</v>
      </c>
      <c r="E30" s="39">
        <f t="shared" ref="E30:E93" si="6">+C30-D30</f>
        <v>0</v>
      </c>
      <c r="K30" s="39">
        <f t="shared" si="4"/>
        <v>0</v>
      </c>
    </row>
    <row r="31" spans="2:11" ht="13.8">
      <c r="B31"/>
      <c r="C31"/>
      <c r="D31"/>
      <c r="E31" s="39">
        <f t="shared" si="6"/>
        <v>0</v>
      </c>
      <c r="K31" s="39">
        <f t="shared" si="4"/>
        <v>0</v>
      </c>
    </row>
    <row r="32" spans="2:11" ht="13.8">
      <c r="B32"/>
      <c r="C32"/>
      <c r="D32"/>
      <c r="E32" s="39">
        <f t="shared" si="6"/>
        <v>0</v>
      </c>
      <c r="K32" s="39">
        <f t="shared" si="4"/>
        <v>0</v>
      </c>
    </row>
    <row r="33" spans="2:11" ht="13.8">
      <c r="B33"/>
      <c r="C33"/>
      <c r="D33"/>
      <c r="E33" s="39">
        <f t="shared" si="6"/>
        <v>0</v>
      </c>
      <c r="K33" s="39">
        <f t="shared" si="4"/>
        <v>0</v>
      </c>
    </row>
    <row r="34" spans="2:11" ht="13.8">
      <c r="B34"/>
      <c r="C34"/>
      <c r="D34"/>
      <c r="E34" s="39">
        <f t="shared" si="6"/>
        <v>0</v>
      </c>
      <c r="K34" s="39">
        <f t="shared" si="4"/>
        <v>0</v>
      </c>
    </row>
    <row r="35" spans="2:11" ht="13.8">
      <c r="B35"/>
      <c r="C35"/>
      <c r="D35"/>
      <c r="E35" s="39">
        <f t="shared" si="6"/>
        <v>0</v>
      </c>
      <c r="K35" s="39">
        <f t="shared" si="4"/>
        <v>0</v>
      </c>
    </row>
    <row r="36" spans="2:11" ht="13.8">
      <c r="B36"/>
      <c r="C36"/>
      <c r="D36"/>
      <c r="E36" s="39">
        <f t="shared" si="6"/>
        <v>0</v>
      </c>
      <c r="K36" s="39">
        <f t="shared" si="4"/>
        <v>0</v>
      </c>
    </row>
    <row r="37" spans="2:11" ht="13.8">
      <c r="B37"/>
      <c r="C37"/>
      <c r="D37"/>
      <c r="E37" s="39">
        <f t="shared" si="6"/>
        <v>0</v>
      </c>
      <c r="K37" s="39">
        <f t="shared" si="4"/>
        <v>0</v>
      </c>
    </row>
    <row r="38" spans="2:11" ht="13.8">
      <c r="B38"/>
      <c r="C38"/>
      <c r="D38"/>
      <c r="E38" s="39">
        <f t="shared" si="6"/>
        <v>0</v>
      </c>
      <c r="K38" s="39">
        <f t="shared" si="4"/>
        <v>0</v>
      </c>
    </row>
    <row r="39" spans="2:11" ht="13.8">
      <c r="B39"/>
      <c r="C39"/>
      <c r="D39"/>
      <c r="E39" s="39">
        <f t="shared" si="6"/>
        <v>0</v>
      </c>
      <c r="K39" s="39">
        <f t="shared" si="4"/>
        <v>0</v>
      </c>
    </row>
    <row r="40" spans="2:11" ht="13.8">
      <c r="B40"/>
      <c r="C40"/>
      <c r="D40"/>
      <c r="E40" s="39">
        <f t="shared" si="6"/>
        <v>0</v>
      </c>
      <c r="K40" s="39">
        <f t="shared" si="4"/>
        <v>0</v>
      </c>
    </row>
    <row r="41" spans="2:11" ht="13.8">
      <c r="B41"/>
      <c r="C41"/>
      <c r="D41"/>
      <c r="E41" s="39">
        <f t="shared" si="6"/>
        <v>0</v>
      </c>
      <c r="K41" s="39">
        <f t="shared" si="4"/>
        <v>0</v>
      </c>
    </row>
    <row r="42" spans="2:11" ht="13.8">
      <c r="B42"/>
      <c r="C42"/>
      <c r="D42"/>
      <c r="E42" s="39">
        <f t="shared" si="6"/>
        <v>0</v>
      </c>
      <c r="K42" s="39">
        <f t="shared" si="4"/>
        <v>0</v>
      </c>
    </row>
    <row r="43" spans="2:11" ht="13.8">
      <c r="B43"/>
      <c r="C43"/>
      <c r="D43"/>
      <c r="E43" s="39">
        <f t="shared" si="6"/>
        <v>0</v>
      </c>
      <c r="K43" s="39">
        <f t="shared" si="4"/>
        <v>0</v>
      </c>
    </row>
    <row r="44" spans="2:11" ht="13.8">
      <c r="B44"/>
      <c r="C44"/>
      <c r="D44"/>
      <c r="E44" s="39">
        <f t="shared" si="6"/>
        <v>0</v>
      </c>
      <c r="K44" s="39">
        <f t="shared" si="4"/>
        <v>0</v>
      </c>
    </row>
    <row r="45" spans="2:11" ht="13.8">
      <c r="B45"/>
      <c r="C45"/>
      <c r="D45"/>
      <c r="E45" s="39">
        <f t="shared" si="6"/>
        <v>0</v>
      </c>
      <c r="K45" s="39">
        <f t="shared" si="4"/>
        <v>0</v>
      </c>
    </row>
    <row r="46" spans="2:11" ht="13.8">
      <c r="B46"/>
      <c r="C46"/>
      <c r="D46"/>
      <c r="E46" s="39">
        <f t="shared" si="6"/>
        <v>0</v>
      </c>
      <c r="K46" s="39">
        <f t="shared" si="4"/>
        <v>0</v>
      </c>
    </row>
    <row r="47" spans="2:11" ht="13.8">
      <c r="B47"/>
      <c r="C47"/>
      <c r="D47"/>
      <c r="E47" s="39">
        <f t="shared" si="6"/>
        <v>0</v>
      </c>
      <c r="K47" s="39">
        <f t="shared" si="4"/>
        <v>0</v>
      </c>
    </row>
    <row r="48" spans="2:11" ht="13.8">
      <c r="B48"/>
      <c r="C48"/>
      <c r="D48"/>
      <c r="E48" s="39">
        <f t="shared" si="6"/>
        <v>0</v>
      </c>
      <c r="K48" s="39">
        <f t="shared" si="4"/>
        <v>0</v>
      </c>
    </row>
    <row r="49" spans="2:11" ht="13.8">
      <c r="B49"/>
      <c r="C49"/>
      <c r="D49"/>
      <c r="E49" s="39">
        <f t="shared" si="6"/>
        <v>0</v>
      </c>
      <c r="K49" s="39">
        <f t="shared" si="4"/>
        <v>0</v>
      </c>
    </row>
    <row r="50" spans="2:11" ht="13.8">
      <c r="B50"/>
      <c r="C50"/>
      <c r="D50"/>
      <c r="E50" s="39">
        <f t="shared" si="6"/>
        <v>0</v>
      </c>
      <c r="K50" s="39">
        <f t="shared" si="4"/>
        <v>0</v>
      </c>
    </row>
    <row r="51" spans="2:11" ht="13.8">
      <c r="B51"/>
      <c r="C51"/>
      <c r="D51"/>
      <c r="E51" s="39">
        <f t="shared" si="6"/>
        <v>0</v>
      </c>
      <c r="K51" s="39">
        <f t="shared" si="4"/>
        <v>0</v>
      </c>
    </row>
    <row r="52" spans="2:11" ht="13.8">
      <c r="B52"/>
      <c r="C52"/>
      <c r="D52"/>
      <c r="E52" s="39">
        <f t="shared" si="6"/>
        <v>0</v>
      </c>
      <c r="K52" s="39">
        <f t="shared" si="4"/>
        <v>0</v>
      </c>
    </row>
    <row r="53" spans="2:11" ht="13.8">
      <c r="B53"/>
      <c r="C53"/>
      <c r="D53"/>
      <c r="E53" s="39">
        <f t="shared" si="6"/>
        <v>0</v>
      </c>
      <c r="K53" s="39">
        <f t="shared" si="4"/>
        <v>0</v>
      </c>
    </row>
    <row r="54" spans="2:11" ht="13.8">
      <c r="B54"/>
      <c r="C54"/>
      <c r="D54"/>
      <c r="E54" s="39">
        <f t="shared" si="6"/>
        <v>0</v>
      </c>
      <c r="K54" s="39">
        <f t="shared" si="4"/>
        <v>0</v>
      </c>
    </row>
    <row r="55" spans="2:11" ht="13.8">
      <c r="B55"/>
      <c r="C55"/>
      <c r="D55"/>
      <c r="E55" s="39">
        <f t="shared" si="6"/>
        <v>0</v>
      </c>
      <c r="K55" s="39">
        <f t="shared" si="4"/>
        <v>0</v>
      </c>
    </row>
    <row r="56" spans="2:11" ht="13.8">
      <c r="B56"/>
      <c r="C56"/>
      <c r="D56"/>
      <c r="E56" s="39">
        <f t="shared" si="6"/>
        <v>0</v>
      </c>
      <c r="K56" s="39">
        <f t="shared" si="4"/>
        <v>0</v>
      </c>
    </row>
    <row r="57" spans="2:11" ht="13.8">
      <c r="B57"/>
      <c r="C57"/>
      <c r="D57"/>
      <c r="E57" s="39">
        <f t="shared" si="6"/>
        <v>0</v>
      </c>
      <c r="K57" s="39">
        <f t="shared" si="4"/>
        <v>0</v>
      </c>
    </row>
    <row r="58" spans="2:11" ht="13.8">
      <c r="B58"/>
      <c r="C58"/>
      <c r="D58"/>
      <c r="E58" s="39">
        <f t="shared" si="6"/>
        <v>0</v>
      </c>
      <c r="K58" s="39">
        <f t="shared" si="4"/>
        <v>0</v>
      </c>
    </row>
    <row r="59" spans="2:11" ht="13.8">
      <c r="B59"/>
      <c r="C59"/>
      <c r="D59"/>
      <c r="E59" s="39">
        <f t="shared" si="6"/>
        <v>0</v>
      </c>
      <c r="K59" s="39">
        <f t="shared" si="4"/>
        <v>0</v>
      </c>
    </row>
    <row r="60" spans="2:11" ht="13.8">
      <c r="B60"/>
      <c r="C60"/>
      <c r="D60"/>
      <c r="E60" s="39">
        <f t="shared" si="6"/>
        <v>0</v>
      </c>
      <c r="K60" s="39">
        <f t="shared" si="4"/>
        <v>0</v>
      </c>
    </row>
    <row r="61" spans="2:11" ht="13.8">
      <c r="B61"/>
      <c r="C61"/>
      <c r="D61"/>
      <c r="E61" s="39">
        <f t="shared" si="6"/>
        <v>0</v>
      </c>
      <c r="K61" s="39">
        <f t="shared" si="4"/>
        <v>0</v>
      </c>
    </row>
    <row r="62" spans="2:11" ht="13.8">
      <c r="B62"/>
      <c r="C62"/>
      <c r="D62"/>
      <c r="E62" s="39">
        <f t="shared" si="6"/>
        <v>0</v>
      </c>
      <c r="K62" s="39">
        <f t="shared" si="4"/>
        <v>0</v>
      </c>
    </row>
    <row r="63" spans="2:11" ht="13.8">
      <c r="B63"/>
      <c r="C63"/>
      <c r="D63"/>
      <c r="E63" s="39">
        <f t="shared" si="6"/>
        <v>0</v>
      </c>
      <c r="K63" s="39">
        <f t="shared" si="4"/>
        <v>0</v>
      </c>
    </row>
    <row r="64" spans="2:11" ht="13.8">
      <c r="B64"/>
      <c r="C64"/>
      <c r="D64"/>
      <c r="E64" s="39">
        <f t="shared" si="6"/>
        <v>0</v>
      </c>
      <c r="K64" s="39">
        <f t="shared" si="4"/>
        <v>0</v>
      </c>
    </row>
    <row r="65" spans="2:11" ht="13.8">
      <c r="B65"/>
      <c r="C65"/>
      <c r="D65"/>
      <c r="E65" s="39">
        <f t="shared" si="6"/>
        <v>0</v>
      </c>
      <c r="K65" s="39">
        <f t="shared" si="4"/>
        <v>0</v>
      </c>
    </row>
    <row r="66" spans="2:11" ht="13.8">
      <c r="B66"/>
      <c r="C66"/>
      <c r="D66"/>
      <c r="E66" s="39">
        <f t="shared" si="6"/>
        <v>0</v>
      </c>
      <c r="K66" s="39">
        <f t="shared" si="4"/>
        <v>0</v>
      </c>
    </row>
    <row r="67" spans="2:11" ht="13.8">
      <c r="B67"/>
      <c r="C67"/>
      <c r="D67"/>
      <c r="E67" s="39">
        <f t="shared" si="6"/>
        <v>0</v>
      </c>
      <c r="K67" s="39">
        <f t="shared" si="4"/>
        <v>0</v>
      </c>
    </row>
    <row r="68" spans="2:11" ht="13.8">
      <c r="B68"/>
      <c r="C68"/>
      <c r="D68"/>
      <c r="E68" s="39">
        <f t="shared" si="6"/>
        <v>0</v>
      </c>
      <c r="K68" s="39">
        <f t="shared" si="4"/>
        <v>0</v>
      </c>
    </row>
    <row r="69" spans="2:11" ht="13.8">
      <c r="B69"/>
      <c r="C69"/>
      <c r="D69"/>
      <c r="E69" s="39">
        <f t="shared" si="6"/>
        <v>0</v>
      </c>
      <c r="K69" s="39">
        <f t="shared" si="4"/>
        <v>0</v>
      </c>
    </row>
    <row r="70" spans="2:11" ht="13.8">
      <c r="B70"/>
      <c r="C70"/>
      <c r="D70"/>
      <c r="E70" s="39">
        <f t="shared" si="6"/>
        <v>0</v>
      </c>
      <c r="K70" s="39">
        <f t="shared" si="4"/>
        <v>0</v>
      </c>
    </row>
    <row r="71" spans="2:11" ht="13.8">
      <c r="B71"/>
      <c r="C71"/>
      <c r="D71"/>
      <c r="E71" s="39">
        <f t="shared" si="6"/>
        <v>0</v>
      </c>
      <c r="K71" s="39">
        <f t="shared" si="4"/>
        <v>0</v>
      </c>
    </row>
    <row r="72" spans="2:11" ht="13.8">
      <c r="B72"/>
      <c r="C72"/>
      <c r="D72"/>
      <c r="E72" s="39">
        <f t="shared" si="6"/>
        <v>0</v>
      </c>
      <c r="K72" s="39">
        <f t="shared" si="4"/>
        <v>0</v>
      </c>
    </row>
    <row r="73" spans="2:11" ht="13.8">
      <c r="B73"/>
      <c r="C73"/>
      <c r="D73"/>
      <c r="E73" s="39">
        <f t="shared" si="6"/>
        <v>0</v>
      </c>
      <c r="K73" s="39">
        <f t="shared" si="4"/>
        <v>0</v>
      </c>
    </row>
    <row r="74" spans="2:11" ht="13.8">
      <c r="B74"/>
      <c r="C74"/>
      <c r="D74"/>
      <c r="E74" s="39">
        <f t="shared" si="6"/>
        <v>0</v>
      </c>
      <c r="K74" s="39">
        <f t="shared" si="4"/>
        <v>0</v>
      </c>
    </row>
    <row r="75" spans="2:11" ht="13.8">
      <c r="E75" s="39">
        <f t="shared" si="6"/>
        <v>0</v>
      </c>
      <c r="K75" s="39">
        <f t="shared" si="4"/>
        <v>0</v>
      </c>
    </row>
    <row r="76" spans="2:11" ht="13.8">
      <c r="E76" s="39">
        <f t="shared" si="6"/>
        <v>0</v>
      </c>
      <c r="K76" s="39">
        <f t="shared" si="4"/>
        <v>0</v>
      </c>
    </row>
    <row r="77" spans="2:11" ht="13.8">
      <c r="E77" s="39">
        <f t="shared" si="6"/>
        <v>0</v>
      </c>
      <c r="K77" s="39">
        <f t="shared" si="4"/>
        <v>0</v>
      </c>
    </row>
    <row r="78" spans="2:11" ht="13.8">
      <c r="E78" s="39">
        <f t="shared" si="6"/>
        <v>0</v>
      </c>
      <c r="K78" s="39">
        <f t="shared" si="4"/>
        <v>0</v>
      </c>
    </row>
    <row r="79" spans="2:11" ht="13.8">
      <c r="E79" s="39">
        <f t="shared" si="6"/>
        <v>0</v>
      </c>
      <c r="K79" s="39">
        <f t="shared" si="4"/>
        <v>0</v>
      </c>
    </row>
    <row r="80" spans="2:11" ht="13.8">
      <c r="E80" s="39">
        <f t="shared" si="6"/>
        <v>0</v>
      </c>
      <c r="K80" s="39">
        <f t="shared" si="4"/>
        <v>0</v>
      </c>
    </row>
    <row r="81" spans="5:11" ht="13.8">
      <c r="E81" s="39">
        <f t="shared" si="6"/>
        <v>0</v>
      </c>
      <c r="K81" s="39">
        <f t="shared" si="4"/>
        <v>0</v>
      </c>
    </row>
    <row r="82" spans="5:11" ht="13.8">
      <c r="E82" s="39">
        <f t="shared" si="6"/>
        <v>0</v>
      </c>
      <c r="K82" s="39">
        <f t="shared" ref="K82:K93" si="7">+I82-J82</f>
        <v>0</v>
      </c>
    </row>
    <row r="83" spans="5:11" ht="13.8">
      <c r="E83" s="39">
        <f t="shared" si="6"/>
        <v>0</v>
      </c>
      <c r="K83" s="39">
        <f t="shared" si="7"/>
        <v>0</v>
      </c>
    </row>
    <row r="84" spans="5:11" ht="13.8">
      <c r="E84" s="39">
        <f t="shared" si="6"/>
        <v>0</v>
      </c>
      <c r="K84" s="39">
        <f t="shared" si="7"/>
        <v>0</v>
      </c>
    </row>
    <row r="85" spans="5:11" ht="13.8">
      <c r="E85" s="39">
        <f t="shared" si="6"/>
        <v>0</v>
      </c>
      <c r="K85" s="39">
        <f t="shared" si="7"/>
        <v>0</v>
      </c>
    </row>
    <row r="86" spans="5:11" ht="13.8">
      <c r="E86" s="39">
        <f t="shared" si="6"/>
        <v>0</v>
      </c>
      <c r="K86" s="39">
        <f t="shared" si="7"/>
        <v>0</v>
      </c>
    </row>
    <row r="87" spans="5:11" ht="13.8">
      <c r="E87" s="39">
        <f t="shared" si="6"/>
        <v>0</v>
      </c>
      <c r="K87" s="39">
        <f t="shared" si="7"/>
        <v>0</v>
      </c>
    </row>
    <row r="88" spans="5:11" ht="13.8">
      <c r="E88" s="39">
        <f t="shared" si="6"/>
        <v>0</v>
      </c>
      <c r="K88" s="39">
        <f t="shared" si="7"/>
        <v>0</v>
      </c>
    </row>
    <row r="89" spans="5:11" ht="13.8">
      <c r="E89" s="39">
        <f t="shared" si="6"/>
        <v>0</v>
      </c>
      <c r="K89" s="39">
        <f t="shared" si="7"/>
        <v>0</v>
      </c>
    </row>
    <row r="90" spans="5:11" ht="13.8">
      <c r="E90" s="39">
        <f t="shared" si="6"/>
        <v>0</v>
      </c>
      <c r="K90" s="39">
        <f t="shared" si="7"/>
        <v>0</v>
      </c>
    </row>
    <row r="91" spans="5:11" ht="13.8">
      <c r="E91" s="39">
        <f t="shared" si="6"/>
        <v>0</v>
      </c>
      <c r="K91" s="39">
        <f t="shared" si="7"/>
        <v>0</v>
      </c>
    </row>
    <row r="92" spans="5:11" ht="13.8">
      <c r="E92" s="39">
        <f t="shared" si="6"/>
        <v>0</v>
      </c>
      <c r="K92" s="39">
        <f t="shared" si="7"/>
        <v>0</v>
      </c>
    </row>
    <row r="93" spans="5:11" ht="13.8">
      <c r="E93" s="39">
        <f t="shared" si="6"/>
        <v>0</v>
      </c>
      <c r="K93" s="39">
        <f t="shared" si="7"/>
        <v>0</v>
      </c>
    </row>
    <row r="94" spans="5:11" ht="13.8">
      <c r="E94" s="39">
        <f t="shared" ref="E94:E106" si="8">+C94-D94</f>
        <v>0</v>
      </c>
    </row>
    <row r="95" spans="5:11" ht="13.8">
      <c r="E95" s="39">
        <f t="shared" si="8"/>
        <v>0</v>
      </c>
    </row>
    <row r="96" spans="5:11" ht="13.8">
      <c r="E96" s="39">
        <f t="shared" si="8"/>
        <v>0</v>
      </c>
    </row>
    <row r="97" spans="5:5" ht="13.8">
      <c r="E97" s="39">
        <f t="shared" si="8"/>
        <v>0</v>
      </c>
    </row>
    <row r="98" spans="5:5" ht="13.8">
      <c r="E98" s="39">
        <f t="shared" si="8"/>
        <v>0</v>
      </c>
    </row>
    <row r="99" spans="5:5" ht="13.8">
      <c r="E99" s="39">
        <f t="shared" si="8"/>
        <v>0</v>
      </c>
    </row>
    <row r="100" spans="5:5" ht="13.8">
      <c r="E100" s="39">
        <f t="shared" si="8"/>
        <v>0</v>
      </c>
    </row>
    <row r="101" spans="5:5" ht="13.8">
      <c r="E101" s="39">
        <f t="shared" si="8"/>
        <v>0</v>
      </c>
    </row>
    <row r="102" spans="5:5" ht="13.8">
      <c r="E102" s="39">
        <f t="shared" si="8"/>
        <v>0</v>
      </c>
    </row>
    <row r="103" spans="5:5" ht="13.8">
      <c r="E103" s="39">
        <f t="shared" si="8"/>
        <v>0</v>
      </c>
    </row>
    <row r="104" spans="5:5" ht="13.8">
      <c r="E104" s="39">
        <f t="shared" si="8"/>
        <v>0</v>
      </c>
    </row>
    <row r="105" spans="5:5" ht="13.8">
      <c r="E105" s="39">
        <f t="shared" si="8"/>
        <v>0</v>
      </c>
    </row>
    <row r="106" spans="5:5" ht="13.8">
      <c r="E106" s="39">
        <f t="shared" si="8"/>
        <v>0</v>
      </c>
    </row>
  </sheetData>
  <phoneticPr fontId="63" type="noConversion"/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40"/>
    <col min="2" max="2" width="11.5546875" style="37"/>
    <col min="3" max="3" width="28.6640625" style="29" customWidth="1"/>
    <col min="4" max="16384" width="11.5546875" style="29"/>
  </cols>
  <sheetData>
    <row r="2" spans="1:10">
      <c r="C2" s="28" t="s">
        <v>184</v>
      </c>
      <c r="D2" s="182" t="str">
        <f>+'analysis week'!C4</f>
        <v>W2</v>
      </c>
      <c r="E2" s="37" t="str">
        <f>+'analysis week'!D4</f>
        <v>W1</v>
      </c>
    </row>
    <row r="4" spans="1:10">
      <c r="C4" s="41">
        <v>5</v>
      </c>
      <c r="D4" s="41">
        <f>+C4+1</f>
        <v>6</v>
      </c>
      <c r="E4" s="41">
        <f t="shared" ref="E4:J4" si="0">+D4+1</f>
        <v>7</v>
      </c>
      <c r="F4" s="41">
        <f t="shared" si="0"/>
        <v>8</v>
      </c>
      <c r="G4" s="41">
        <f t="shared" si="0"/>
        <v>9</v>
      </c>
      <c r="H4" s="41">
        <f t="shared" si="0"/>
        <v>10</v>
      </c>
      <c r="I4" s="41">
        <f t="shared" si="0"/>
        <v>11</v>
      </c>
      <c r="J4" s="41">
        <f t="shared" si="0"/>
        <v>12</v>
      </c>
    </row>
    <row r="5" spans="1:10" ht="22.8">
      <c r="B5" s="42" t="s">
        <v>184</v>
      </c>
      <c r="C5" s="43" t="s">
        <v>190</v>
      </c>
      <c r="D5" s="42" t="s">
        <v>127</v>
      </c>
      <c r="E5" s="42" t="s">
        <v>8</v>
      </c>
      <c r="F5" s="42" t="s">
        <v>1</v>
      </c>
      <c r="G5" s="42" t="s">
        <v>156</v>
      </c>
      <c r="H5" s="42" t="s">
        <v>128</v>
      </c>
      <c r="I5" s="42">
        <v>2026</v>
      </c>
      <c r="J5" s="42">
        <v>2027</v>
      </c>
    </row>
    <row r="6" spans="1:10">
      <c r="A6" s="41">
        <f>+INDEX(MATCH("X", 'W1'!D:D,0),,)</f>
        <v>24</v>
      </c>
      <c r="B6" s="44" t="str">
        <f>+$D$2</f>
        <v>W2</v>
      </c>
      <c r="C6" s="45" t="str" cm="1">
        <f t="array" aca="1" ref="C6" ca="1">INDIRECT(ADDRESS($A6,C$4,,,$B6))</f>
        <v>DEHK</v>
      </c>
      <c r="D6" s="45" t="str" cm="1">
        <f t="array" aca="1" ref="D6" ca="1">INDIRECT(ADDRESS($A6,D$4,,,$B6))</f>
        <v>Group</v>
      </c>
      <c r="E6" s="45" t="str" cm="1">
        <f t="array" aca="1" ref="E6" ca="1">INDIRECT(ADDRESS($A6,E$4,,,$B6))</f>
        <v>DEHK HK</v>
      </c>
      <c r="F6" s="45" cm="1">
        <f t="array" aca="1" ref="F6" ca="1">INDIRECT(ADDRESS($A6,F$4,,,$B6))</f>
        <v>0</v>
      </c>
      <c r="G6" s="45" t="str" cm="1">
        <f t="array" aca="1" ref="G6" ca="1">INDIRECT(ADDRESS($A6,G$4,,,$B6))</f>
        <v>G</v>
      </c>
      <c r="H6" s="45" cm="1">
        <f t="array" aca="1" ref="H6" ca="1">INDIRECT(ADDRESS($A6,H$4,,,$B6))</f>
        <v>8538.7999999999993</v>
      </c>
      <c r="I6" s="45" cm="1">
        <f t="array" aca="1" ref="I6" ca="1">INDIRECT(ADDRESS($A6,I$4,,,$B6))</f>
        <v>8538.7999999999993</v>
      </c>
      <c r="J6" s="45" cm="1">
        <f t="array" aca="1" ref="J6" ca="1">INDIRECT(ADDRESS($A6,J$4,,,$B6))</f>
        <v>0</v>
      </c>
    </row>
    <row r="7" spans="1:10">
      <c r="A7" s="41">
        <f>+A6+1</f>
        <v>25</v>
      </c>
      <c r="B7" s="44" t="str">
        <f t="shared" ref="B7:B70" si="1">+$D$2</f>
        <v>W2</v>
      </c>
      <c r="C7" s="45" t="str" cm="1">
        <f t="array" aca="1" ref="C7" ca="1">INDIRECT(ADDRESS($A7,C$4,,,$B7))</f>
        <v>DIAM Singapore</v>
      </c>
      <c r="D7" s="45" t="str" cm="1">
        <f t="array" aca="1" ref="D7" ca="1">INDIRECT(ADDRESS($A7,D$4,,,$B7))</f>
        <v>Group</v>
      </c>
      <c r="E7" s="45" t="str" cm="1">
        <f t="array" aca="1" ref="E7" ca="1">INDIRECT(ADDRESS($A7,E$4,,,$B7))</f>
        <v>DIAM SINGAPORE</v>
      </c>
      <c r="F7" s="45" cm="1">
        <f t="array" aca="1" ref="F7" ca="1">INDIRECT(ADDRESS($A7,F$4,,,$B7))</f>
        <v>0</v>
      </c>
      <c r="G7" s="45" t="str" cm="1">
        <f t="array" aca="1" ref="G7" ca="1">INDIRECT(ADDRESS($A7,G$4,,,$B7))</f>
        <v>G</v>
      </c>
      <c r="H7" s="45" cm="1">
        <f t="array" aca="1" ref="H7" ca="1">INDIRECT(ADDRESS($A7,H$4,,,$B7))</f>
        <v>100</v>
      </c>
      <c r="I7" s="45" cm="1">
        <f t="array" aca="1" ref="I7" ca="1">INDIRECT(ADDRESS($A7,I$4,,,$B7))</f>
        <v>100</v>
      </c>
      <c r="J7" s="45" cm="1">
        <f t="array" aca="1" ref="J7" ca="1">INDIRECT(ADDRESS($A7,J$4,,,$B7))</f>
        <v>0</v>
      </c>
    </row>
    <row r="8" spans="1:10">
      <c r="A8" s="41">
        <f t="shared" ref="A8:A71" si="2">+A7+1</f>
        <v>26</v>
      </c>
      <c r="B8" s="44" t="str">
        <f t="shared" si="1"/>
        <v>W2</v>
      </c>
      <c r="C8" s="45" t="str" cm="1">
        <f t="array" aca="1" ref="C8" ca="1">INDIRECT(ADDRESS($A8,C$4,,,$B8))</f>
        <v>Sephora</v>
      </c>
      <c r="D8" s="45" t="str" cm="1">
        <f t="array" aca="1" ref="D8" ca="1">INDIRECT(ADDRESS($A8,D$4,,,$B8))</f>
        <v>External</v>
      </c>
      <c r="E8" s="45" t="str" cm="1">
        <f t="array" aca="1" ref="E8" ca="1">INDIRECT(ADDRESS($A8,E$4,,,$B8))</f>
        <v>SEPHORA</v>
      </c>
      <c r="F8" s="45" cm="1">
        <f t="array" aca="1" ref="F8" ca="1">INDIRECT(ADDRESS($A8,F$4,,,$B8))</f>
        <v>0</v>
      </c>
      <c r="G8" s="45" t="str" cm="1">
        <f t="array" aca="1" ref="G8" ca="1">INDIRECT(ADDRESS($A8,G$4,,,$B8))</f>
        <v>E</v>
      </c>
      <c r="H8" s="45" cm="1">
        <f t="array" aca="1" ref="H8" ca="1">INDIRECT(ADDRESS($A8,H$4,,,$B8))</f>
        <v>309.45399999999995</v>
      </c>
      <c r="I8" s="45" cm="1">
        <f t="array" aca="1" ref="I8" ca="1">INDIRECT(ADDRESS($A8,I$4,,,$B8))</f>
        <v>309.45399999999995</v>
      </c>
      <c r="J8" s="45" cm="1">
        <f t="array" aca="1" ref="J8" ca="1">INDIRECT(ADDRESS($A8,J$4,,,$B8))</f>
        <v>0</v>
      </c>
    </row>
    <row r="9" spans="1:10">
      <c r="A9" s="41">
        <f t="shared" si="2"/>
        <v>27</v>
      </c>
      <c r="B9" s="44" t="str">
        <f t="shared" si="1"/>
        <v>W2</v>
      </c>
      <c r="C9" s="45" t="str" cm="1">
        <f t="array" aca="1" ref="C9" ca="1">INDIRECT(ADDRESS($A9,C$4,,,$B9))</f>
        <v>Burberry/Gucci/Lancaster</v>
      </c>
      <c r="D9" s="45" t="str" cm="1">
        <f t="array" aca="1" ref="D9" ca="1">INDIRECT(ADDRESS($A9,D$4,,,$B9))</f>
        <v>External</v>
      </c>
      <c r="E9" s="45" t="str" cm="1">
        <f t="array" aca="1" ref="E9" ca="1">INDIRECT(ADDRESS($A9,E$4,,,$B9))</f>
        <v>Coty</v>
      </c>
      <c r="F9" s="45" cm="1">
        <f t="array" aca="1" ref="F9" ca="1">INDIRECT(ADDRESS($A9,F$4,,,$B9))</f>
        <v>0</v>
      </c>
      <c r="G9" s="45" t="str" cm="1">
        <f t="array" aca="1" ref="G9" ca="1">INDIRECT(ADDRESS($A9,G$4,,,$B9))</f>
        <v>E</v>
      </c>
      <c r="H9" s="45" cm="1">
        <f t="array" aca="1" ref="H9" ca="1">INDIRECT(ADDRESS($A9,H$4,,,$B9))</f>
        <v>141.95699999999999</v>
      </c>
      <c r="I9" s="45" cm="1">
        <f t="array" aca="1" ref="I9" ca="1">INDIRECT(ADDRESS($A9,I$4,,,$B9))</f>
        <v>141.95699999999999</v>
      </c>
      <c r="J9" s="45" cm="1">
        <f t="array" aca="1" ref="J9" ca="1">INDIRECT(ADDRESS($A9,J$4,,,$B9))</f>
        <v>0</v>
      </c>
    </row>
    <row r="10" spans="1:10">
      <c r="A10" s="41">
        <f t="shared" si="2"/>
        <v>28</v>
      </c>
      <c r="B10" s="44" t="str">
        <f t="shared" si="1"/>
        <v>W2</v>
      </c>
      <c r="C10" s="45" t="str" cm="1">
        <f t="array" aca="1" ref="C10" ca="1">INDIRECT(ADDRESS($A10,C$4,,,$B10))</f>
        <v>Fenty</v>
      </c>
      <c r="D10" s="45" t="str" cm="1">
        <f t="array" aca="1" ref="D10" ca="1">INDIRECT(ADDRESS($A10,D$4,,,$B10))</f>
        <v>External</v>
      </c>
      <c r="E10" s="45" t="str" cm="1">
        <f t="array" aca="1" ref="E10" ca="1">INDIRECT(ADDRESS($A10,E$4,,,$B10))</f>
        <v>FENTY</v>
      </c>
      <c r="F10" s="45" cm="1">
        <f t="array" aca="1" ref="F10" ca="1">INDIRECT(ADDRESS($A10,F$4,,,$B10))</f>
        <v>0</v>
      </c>
      <c r="G10" s="45" t="str" cm="1">
        <f t="array" aca="1" ref="G10" ca="1">INDIRECT(ADDRESS($A10,G$4,,,$B10))</f>
        <v>E</v>
      </c>
      <c r="H10" s="45" cm="1">
        <f t="array" aca="1" ref="H10" ca="1">INDIRECT(ADDRESS($A10,H$4,,,$B10))</f>
        <v>6.7080000000000002</v>
      </c>
      <c r="I10" s="45" cm="1">
        <f t="array" aca="1" ref="I10" ca="1">INDIRECT(ADDRESS($A10,I$4,,,$B10))</f>
        <v>6.7080000000000002</v>
      </c>
      <c r="J10" s="45" cm="1">
        <f t="array" aca="1" ref="J10" ca="1">INDIRECT(ADDRESS($A10,J$4,,,$B10))</f>
        <v>0</v>
      </c>
    </row>
    <row r="11" spans="1:10">
      <c r="A11" s="41">
        <f t="shared" si="2"/>
        <v>29</v>
      </c>
      <c r="B11" s="44" t="str">
        <f t="shared" si="1"/>
        <v>W2</v>
      </c>
      <c r="C11" s="45" t="str" cm="1">
        <f t="array" aca="1" ref="C11" ca="1">INDIRECT(ADDRESS($A11,C$4,,,$B11))</f>
        <v>Herbeast/Komfymed/Chaling</v>
      </c>
      <c r="D11" s="45" t="str" cm="1">
        <f t="array" aca="1" ref="D11" ca="1">INDIRECT(ADDRESS($A11,D$4,,,$B11))</f>
        <v>External</v>
      </c>
      <c r="E11" s="45" t="str" cm="1">
        <f t="array" aca="1" ref="E11" ca="1">INDIRECT(ADDRESS($A11,E$4,,,$B11))</f>
        <v>SEPHORA-Exclusive brands</v>
      </c>
      <c r="F11" s="45" cm="1">
        <f t="array" aca="1" ref="F11" ca="1">INDIRECT(ADDRESS($A11,F$4,,,$B11))</f>
        <v>0</v>
      </c>
      <c r="G11" s="45" t="str" cm="1">
        <f t="array" aca="1" ref="G11" ca="1">INDIRECT(ADDRESS($A11,G$4,,,$B11))</f>
        <v>E</v>
      </c>
      <c r="H11" s="45" cm="1">
        <f t="array" aca="1" ref="H11" ca="1">INDIRECT(ADDRESS($A11,H$4,,,$B11))</f>
        <v>10.366</v>
      </c>
      <c r="I11" s="45" cm="1">
        <f t="array" aca="1" ref="I11" ca="1">INDIRECT(ADDRESS($A11,I$4,,,$B11))</f>
        <v>10.366</v>
      </c>
      <c r="J11" s="45" cm="1">
        <f t="array" aca="1" ref="J11" ca="1">INDIRECT(ADDRESS($A11,J$4,,,$B11))</f>
        <v>0</v>
      </c>
    </row>
    <row r="12" spans="1:10">
      <c r="A12" s="41">
        <f t="shared" si="2"/>
        <v>30</v>
      </c>
      <c r="B12" s="44" t="str">
        <f t="shared" si="1"/>
        <v>W2</v>
      </c>
      <c r="C12" s="45" t="str" cm="1">
        <f t="array" aca="1" ref="C12" ca="1">INDIRECT(ADDRESS($A12,C$4,,,$B12))</f>
        <v>Benefit/Fresh/Guerlain/Kenzo/Givenchy</v>
      </c>
      <c r="D12" s="45" t="str" cm="1">
        <f t="array" aca="1" ref="D12" ca="1">INDIRECT(ADDRESS($A12,D$4,,,$B12))</f>
        <v>External</v>
      </c>
      <c r="E12" s="45" t="str" cm="1">
        <f t="array" aca="1" ref="E12" ca="1">INDIRECT(ADDRESS($A12,E$4,,,$B12))</f>
        <v>LVMH</v>
      </c>
      <c r="F12" s="45" cm="1">
        <f t="array" aca="1" ref="F12" ca="1">INDIRECT(ADDRESS($A12,F$4,,,$B12))</f>
        <v>0</v>
      </c>
      <c r="G12" s="45" t="str" cm="1">
        <f t="array" aca="1" ref="G12" ca="1">INDIRECT(ADDRESS($A12,G$4,,,$B12))</f>
        <v>E</v>
      </c>
      <c r="H12" s="45" cm="1">
        <f t="array" aca="1" ref="H12" ca="1">INDIRECT(ADDRESS($A12,H$4,,,$B12))</f>
        <v>153.92590000000001</v>
      </c>
      <c r="I12" s="45" cm="1">
        <f t="array" aca="1" ref="I12" ca="1">INDIRECT(ADDRESS($A12,I$4,,,$B12))</f>
        <v>153.92590000000001</v>
      </c>
      <c r="J12" s="45" cm="1">
        <f t="array" aca="1" ref="J12" ca="1">INDIRECT(ADDRESS($A12,J$4,,,$B12))</f>
        <v>0</v>
      </c>
    </row>
    <row r="13" spans="1:10">
      <c r="A13" s="41">
        <f t="shared" si="2"/>
        <v>31</v>
      </c>
      <c r="B13" s="44" t="str">
        <f t="shared" si="1"/>
        <v>W2</v>
      </c>
      <c r="C13" s="45" t="str" cm="1">
        <f t="array" aca="1" ref="C13" ca="1">INDIRECT(ADDRESS($A13,C$4,,,$B13))</f>
        <v>ETERNAL( Laura Mercier)</v>
      </c>
      <c r="D13" s="45" t="str" cm="1">
        <f t="array" aca="1" ref="D13" ca="1">INDIRECT(ADDRESS($A13,D$4,,,$B13))</f>
        <v>External</v>
      </c>
      <c r="E13" s="45" t="str" cm="1">
        <f t="array" aca="1" ref="E13" ca="1">INDIRECT(ADDRESS($A13,E$4,,,$B13))</f>
        <v>ETERNAL</v>
      </c>
      <c r="F13" s="45" cm="1">
        <f t="array" aca="1" ref="F13" ca="1">INDIRECT(ADDRESS($A13,F$4,,,$B13))</f>
        <v>0</v>
      </c>
      <c r="G13" s="45" t="str" cm="1">
        <f t="array" aca="1" ref="G13" ca="1">INDIRECT(ADDRESS($A13,G$4,,,$B13))</f>
        <v>E</v>
      </c>
      <c r="H13" s="45" cm="1">
        <f t="array" aca="1" ref="H13" ca="1">INDIRECT(ADDRESS($A13,H$4,,,$B13))</f>
        <v>6.2510000000000003</v>
      </c>
      <c r="I13" s="45" cm="1">
        <f t="array" aca="1" ref="I13" ca="1">INDIRECT(ADDRESS($A13,I$4,,,$B13))</f>
        <v>6.2510000000000003</v>
      </c>
      <c r="J13" s="45" cm="1">
        <f t="array" aca="1" ref="J13" ca="1">INDIRECT(ADDRESS($A13,J$4,,,$B13))</f>
        <v>0</v>
      </c>
    </row>
    <row r="14" spans="1:10">
      <c r="A14" s="41">
        <f t="shared" si="2"/>
        <v>32</v>
      </c>
      <c r="B14" s="44" t="str">
        <f t="shared" si="1"/>
        <v>W2</v>
      </c>
      <c r="C14" s="45" t="str" cm="1">
        <f t="array" aca="1" ref="C14" ca="1">INDIRECT(ADDRESS($A14,C$4,,,$B14))</f>
        <v>Perfect Diary</v>
      </c>
      <c r="D14" s="45" t="str" cm="1">
        <f t="array" aca="1" ref="D14" ca="1">INDIRECT(ADDRESS($A14,D$4,,,$B14))</f>
        <v>External</v>
      </c>
      <c r="E14" s="45" t="str" cm="1">
        <f t="array" aca="1" ref="E14" ca="1">INDIRECT(ADDRESS($A14,E$4,,,$B14))</f>
        <v>Perfect Diary</v>
      </c>
      <c r="F14" s="45" cm="1">
        <f t="array" aca="1" ref="F14" ca="1">INDIRECT(ADDRESS($A14,F$4,,,$B14))</f>
        <v>0</v>
      </c>
      <c r="G14" s="45" t="str" cm="1">
        <f t="array" aca="1" ref="G14" ca="1">INDIRECT(ADDRESS($A14,G$4,,,$B14))</f>
        <v>E</v>
      </c>
      <c r="H14" s="45" cm="1">
        <f t="array" aca="1" ref="H14" ca="1">INDIRECT(ADDRESS($A14,H$4,,,$B14))</f>
        <v>14.456</v>
      </c>
      <c r="I14" s="45" cm="1">
        <f t="array" aca="1" ref="I14" ca="1">INDIRECT(ADDRESS($A14,I$4,,,$B14))</f>
        <v>14.456</v>
      </c>
      <c r="J14" s="45" cm="1">
        <f t="array" aca="1" ref="J14" ca="1">INDIRECT(ADDRESS($A14,J$4,,,$B14))</f>
        <v>0</v>
      </c>
    </row>
    <row r="15" spans="1:10">
      <c r="A15" s="41">
        <f t="shared" si="2"/>
        <v>33</v>
      </c>
      <c r="B15" s="44" t="str">
        <f t="shared" si="1"/>
        <v>W2</v>
      </c>
      <c r="C15" s="45" t="str" cm="1">
        <f t="array" aca="1" ref="C15" ca="1">INDIRECT(ADDRESS($A15,C$4,,,$B15))</f>
        <v>Clinique/BB/MAC/Estee Lauder</v>
      </c>
      <c r="D15" s="45" t="str" cm="1">
        <f t="array" aca="1" ref="D15" ca="1">INDIRECT(ADDRESS($A15,D$4,,,$B15))</f>
        <v>External</v>
      </c>
      <c r="E15" s="45" t="str" cm="1">
        <f t="array" aca="1" ref="E15" ca="1">INDIRECT(ADDRESS($A15,E$4,,,$B15))</f>
        <v>Estee Lauder</v>
      </c>
      <c r="F15" s="45" cm="1">
        <f t="array" aca="1" ref="F15" ca="1">INDIRECT(ADDRESS($A15,F$4,,,$B15))</f>
        <v>0</v>
      </c>
      <c r="G15" s="45" t="str" cm="1">
        <f t="array" aca="1" ref="G15" ca="1">INDIRECT(ADDRESS($A15,G$4,,,$B15))</f>
        <v>E</v>
      </c>
      <c r="H15" s="45" cm="1">
        <f t="array" aca="1" ref="H15" ca="1">INDIRECT(ADDRESS($A15,H$4,,,$B15))</f>
        <v>6.75</v>
      </c>
      <c r="I15" s="45" cm="1">
        <f t="array" aca="1" ref="I15" ca="1">INDIRECT(ADDRESS($A15,I$4,,,$B15))</f>
        <v>6.75</v>
      </c>
      <c r="J15" s="45" cm="1">
        <f t="array" aca="1" ref="J15" ca="1">INDIRECT(ADDRESS($A15,J$4,,,$B15))</f>
        <v>0</v>
      </c>
    </row>
    <row r="16" spans="1:10">
      <c r="A16" s="41">
        <f t="shared" si="2"/>
        <v>34</v>
      </c>
      <c r="B16" s="44" t="str">
        <f t="shared" si="1"/>
        <v>W2</v>
      </c>
      <c r="C16" s="45" t="str" cm="1">
        <f t="array" aca="1" ref="C16" ca="1">INDIRECT(ADDRESS($A16,C$4,,,$B16))</f>
        <v>Hourglass</v>
      </c>
      <c r="D16" s="45" t="str" cm="1">
        <f t="array" aca="1" ref="D16" ca="1">INDIRECT(ADDRESS($A16,D$4,,,$B16))</f>
        <v>External</v>
      </c>
      <c r="E16" s="45" t="str" cm="1">
        <f t="array" aca="1" ref="E16" ca="1">INDIRECT(ADDRESS($A16,E$4,,,$B16))</f>
        <v>Hourglass</v>
      </c>
      <c r="F16" s="45" cm="1">
        <f t="array" aca="1" ref="F16" ca="1">INDIRECT(ADDRESS($A16,F$4,,,$B16))</f>
        <v>0</v>
      </c>
      <c r="G16" s="45" t="str" cm="1">
        <f t="array" aca="1" ref="G16" ca="1">INDIRECT(ADDRESS($A16,G$4,,,$B16))</f>
        <v>E</v>
      </c>
      <c r="H16" s="45" cm="1">
        <f t="array" aca="1" ref="H16" ca="1">INDIRECT(ADDRESS($A16,H$4,,,$B16))</f>
        <v>360</v>
      </c>
      <c r="I16" s="45" cm="1">
        <f t="array" aca="1" ref="I16" ca="1">INDIRECT(ADDRESS($A16,I$4,,,$B16))</f>
        <v>360</v>
      </c>
      <c r="J16" s="45" cm="1">
        <f t="array" aca="1" ref="J16" ca="1">INDIRECT(ADDRESS($A16,J$4,,,$B16))</f>
        <v>0</v>
      </c>
    </row>
    <row r="17" spans="1:10">
      <c r="A17" s="41">
        <f t="shared" si="2"/>
        <v>35</v>
      </c>
      <c r="B17" s="44" t="str">
        <f t="shared" si="1"/>
        <v>W2</v>
      </c>
      <c r="C17" s="45" t="str" cm="1">
        <f t="array" aca="1" ref="C17" ca="1">INDIRECT(ADDRESS($A17,C$4,,,$B17))</f>
        <v>ARMANI</v>
      </c>
      <c r="D17" s="45" t="str" cm="1">
        <f t="array" aca="1" ref="D17" ca="1">INDIRECT(ADDRESS($A17,D$4,,,$B17))</f>
        <v>External</v>
      </c>
      <c r="E17" s="45" t="str" cm="1">
        <f t="array" aca="1" ref="E17" ca="1">INDIRECT(ADDRESS($A17,E$4,,,$B17))</f>
        <v>ARMANI</v>
      </c>
      <c r="F17" s="45" cm="1">
        <f t="array" aca="1" ref="F17" ca="1">INDIRECT(ADDRESS($A17,F$4,,,$B17))</f>
        <v>0</v>
      </c>
      <c r="G17" s="45" t="str" cm="1">
        <f t="array" aca="1" ref="G17" ca="1">INDIRECT(ADDRESS($A17,G$4,,,$B17))</f>
        <v>G</v>
      </c>
      <c r="H17" s="45" cm="1">
        <f t="array" aca="1" ref="H17" ca="1">INDIRECT(ADDRESS($A17,H$4,,,$B17))</f>
        <v>9.9209999999999994</v>
      </c>
      <c r="I17" s="45" cm="1">
        <f t="array" aca="1" ref="I17" ca="1">INDIRECT(ADDRESS($A17,I$4,,,$B17))</f>
        <v>9.9209999999999994</v>
      </c>
      <c r="J17" s="45" cm="1">
        <f t="array" aca="1" ref="J17" ca="1">INDIRECT(ADDRESS($A17,J$4,,,$B17))</f>
        <v>0</v>
      </c>
    </row>
    <row r="18" spans="1:10">
      <c r="A18" s="41">
        <f t="shared" si="2"/>
        <v>36</v>
      </c>
      <c r="B18" s="44" t="str">
        <f t="shared" si="1"/>
        <v>W2</v>
      </c>
      <c r="C18" s="45" t="str" cm="1">
        <f t="array" aca="1" ref="C18" ca="1">INDIRECT(ADDRESS($A18,C$4,,,$B18))</f>
        <v>Galenic</v>
      </c>
      <c r="D18" s="45" t="str" cm="1">
        <f t="array" aca="1" ref="D18" ca="1">INDIRECT(ADDRESS($A18,D$4,,,$B18))</f>
        <v>External</v>
      </c>
      <c r="E18" s="45" t="str" cm="1">
        <f t="array" aca="1" ref="E18" ca="1">INDIRECT(ADDRESS($A18,E$4,,,$B18))</f>
        <v>Galenic</v>
      </c>
      <c r="F18" s="45" cm="1">
        <f t="array" aca="1" ref="F18" ca="1">INDIRECT(ADDRESS($A18,F$4,,,$B18))</f>
        <v>0</v>
      </c>
      <c r="G18" s="45" t="str" cm="1">
        <f t="array" aca="1" ref="G18" ca="1">INDIRECT(ADDRESS($A18,G$4,,,$B18))</f>
        <v>E</v>
      </c>
      <c r="H18" s="45" cm="1">
        <f t="array" aca="1" ref="H18" ca="1">INDIRECT(ADDRESS($A18,H$4,,,$B18))</f>
        <v>23</v>
      </c>
      <c r="I18" s="45" cm="1">
        <f t="array" aca="1" ref="I18" ca="1">INDIRECT(ADDRESS($A18,I$4,,,$B18))</f>
        <v>23</v>
      </c>
      <c r="J18" s="45" cm="1">
        <f t="array" aca="1" ref="J18" ca="1">INDIRECT(ADDRESS($A18,J$4,,,$B18))</f>
        <v>0</v>
      </c>
    </row>
    <row r="19" spans="1:10">
      <c r="A19" s="41">
        <f t="shared" si="2"/>
        <v>37</v>
      </c>
      <c r="B19" s="44" t="str">
        <f t="shared" si="1"/>
        <v>W2</v>
      </c>
      <c r="C19" s="45" t="str" cm="1">
        <f t="array" aca="1" ref="C19" ca="1">INDIRECT(ADDRESS($A19,C$4,,,$B19))</f>
        <v>YAMEI(Trading)</v>
      </c>
      <c r="D19" s="45" t="str" cm="1">
        <f t="array" aca="1" ref="D19" ca="1">INDIRECT(ADDRESS($A19,D$4,,,$B19))</f>
        <v>External</v>
      </c>
      <c r="E19" s="45" t="str" cm="1">
        <f t="array" aca="1" ref="E19" ca="1">INDIRECT(ADDRESS($A19,E$4,,,$B19))</f>
        <v>YAMEI(Trading)</v>
      </c>
      <c r="F19" s="45" cm="1">
        <f t="array" aca="1" ref="F19" ca="1">INDIRECT(ADDRESS($A19,F$4,,,$B19))</f>
        <v>0</v>
      </c>
      <c r="G19" s="45" t="str" cm="1">
        <f t="array" aca="1" ref="G19" ca="1">INDIRECT(ADDRESS($A19,G$4,,,$B19))</f>
        <v>E</v>
      </c>
      <c r="H19" s="45" cm="1">
        <f t="array" aca="1" ref="H19" ca="1">INDIRECT(ADDRESS($A19,H$4,,,$B19))</f>
        <v>170</v>
      </c>
      <c r="I19" s="45" cm="1">
        <f t="array" aca="1" ref="I19" ca="1">INDIRECT(ADDRESS($A19,I$4,,,$B19))</f>
        <v>170</v>
      </c>
      <c r="J19" s="45" cm="1">
        <f t="array" aca="1" ref="J19" ca="1">INDIRECT(ADDRESS($A19,J$4,,,$B19))</f>
        <v>0</v>
      </c>
    </row>
    <row r="20" spans="1:10">
      <c r="A20" s="41">
        <f t="shared" si="2"/>
        <v>38</v>
      </c>
      <c r="B20" s="44" t="str">
        <f t="shared" si="1"/>
        <v>W2</v>
      </c>
      <c r="C20" s="45" t="str" cm="1">
        <f t="array" aca="1" ref="C20" ca="1">INDIRECT(ADDRESS($A20,C$4,,,$B20))</f>
        <v>L‘oreal</v>
      </c>
      <c r="D20" s="45" t="str" cm="1">
        <f t="array" aca="1" ref="D20" ca="1">INDIRECT(ADDRESS($A20,D$4,,,$B20))</f>
        <v>External</v>
      </c>
      <c r="E20" s="45" t="str" cm="1">
        <f t="array" aca="1" ref="E20" ca="1">INDIRECT(ADDRESS($A20,E$4,,,$B20))</f>
        <v>L‘oreal(PACK)</v>
      </c>
      <c r="F20" s="45" cm="1">
        <f t="array" aca="1" ref="F20" ca="1">INDIRECT(ADDRESS($A20,F$4,,,$B20))</f>
        <v>0</v>
      </c>
      <c r="G20" s="45" t="str" cm="1">
        <f t="array" aca="1" ref="G20" ca="1">INDIRECT(ADDRESS($A20,G$4,,,$B20))</f>
        <v>E</v>
      </c>
      <c r="H20" s="45" cm="1">
        <f t="array" aca="1" ref="H20" ca="1">INDIRECT(ADDRESS($A20,H$4,,,$B20))</f>
        <v>347.78399999999999</v>
      </c>
      <c r="I20" s="45" cm="1">
        <f t="array" aca="1" ref="I20" ca="1">INDIRECT(ADDRESS($A20,I$4,,,$B20))</f>
        <v>347.78399999999999</v>
      </c>
      <c r="J20" s="45" cm="1">
        <f t="array" aca="1" ref="J20" ca="1">INDIRECT(ADDRESS($A20,J$4,,,$B20))</f>
        <v>0</v>
      </c>
    </row>
    <row r="21" spans="1:10">
      <c r="A21" s="41">
        <f t="shared" si="2"/>
        <v>39</v>
      </c>
      <c r="B21" s="44" t="str">
        <f t="shared" si="1"/>
        <v>W2</v>
      </c>
      <c r="C21" s="45" cm="1">
        <f t="array" aca="1" ref="C21" ca="1">INDIRECT(ADDRESS($A21,C$4,,,$B21))</f>
        <v>0</v>
      </c>
      <c r="D21" s="45" cm="1">
        <f t="array" aca="1" ref="D21" ca="1">INDIRECT(ADDRESS($A21,D$4,,,$B21))</f>
        <v>0</v>
      </c>
      <c r="E21" s="45" cm="1">
        <f t="array" aca="1" ref="E21" ca="1">INDIRECT(ADDRESS($A21,E$4,,,$B21))</f>
        <v>0</v>
      </c>
      <c r="F21" s="45" cm="1">
        <f t="array" aca="1" ref="F21" ca="1">INDIRECT(ADDRESS($A21,F$4,,,$B21))</f>
        <v>0</v>
      </c>
      <c r="G21" s="45" cm="1">
        <f t="array" aca="1" ref="G21" ca="1">INDIRECT(ADDRESS($A21,G$4,,,$B21))</f>
        <v>0</v>
      </c>
      <c r="H21" s="45" cm="1">
        <f t="array" aca="1" ref="H21" ca="1">INDIRECT(ADDRESS($A21,H$4,,,$B21))</f>
        <v>0</v>
      </c>
      <c r="I21" s="45" cm="1">
        <f t="array" aca="1" ref="I21" ca="1">INDIRECT(ADDRESS($A21,I$4,,,$B21))</f>
        <v>0</v>
      </c>
      <c r="J21" s="45" cm="1">
        <f t="array" aca="1" ref="J21" ca="1">INDIRECT(ADDRESS($A21,J$4,,,$B21))</f>
        <v>0</v>
      </c>
    </row>
    <row r="22" spans="1:10">
      <c r="A22" s="41">
        <f t="shared" si="2"/>
        <v>40</v>
      </c>
      <c r="B22" s="44" t="str">
        <f t="shared" si="1"/>
        <v>W2</v>
      </c>
      <c r="C22" s="45" cm="1">
        <f t="array" aca="1" ref="C22" ca="1">INDIRECT(ADDRESS($A22,C$4,,,$B22))</f>
        <v>0</v>
      </c>
      <c r="D22" s="45" cm="1">
        <f t="array" aca="1" ref="D22" ca="1">INDIRECT(ADDRESS($A22,D$4,,,$B22))</f>
        <v>0</v>
      </c>
      <c r="E22" s="45" cm="1">
        <f t="array" aca="1" ref="E22" ca="1">INDIRECT(ADDRESS($A22,E$4,,,$B22))</f>
        <v>0</v>
      </c>
      <c r="F22" s="45" cm="1">
        <f t="array" aca="1" ref="F22" ca="1">INDIRECT(ADDRESS($A22,F$4,,,$B22))</f>
        <v>0</v>
      </c>
      <c r="G22" s="45" cm="1">
        <f t="array" aca="1" ref="G22" ca="1">INDIRECT(ADDRESS($A22,G$4,,,$B22))</f>
        <v>0</v>
      </c>
      <c r="H22" s="45" cm="1">
        <f t="array" aca="1" ref="H22" ca="1">INDIRECT(ADDRESS($A22,H$4,,,$B22))</f>
        <v>0</v>
      </c>
      <c r="I22" s="45" cm="1">
        <f t="array" aca="1" ref="I22" ca="1">INDIRECT(ADDRESS($A22,I$4,,,$B22))</f>
        <v>0</v>
      </c>
      <c r="J22" s="45" cm="1">
        <f t="array" aca="1" ref="J22" ca="1">INDIRECT(ADDRESS($A22,J$4,,,$B22))</f>
        <v>0</v>
      </c>
    </row>
    <row r="23" spans="1:10">
      <c r="A23" s="41">
        <f t="shared" si="2"/>
        <v>41</v>
      </c>
      <c r="B23" s="44" t="str">
        <f t="shared" si="1"/>
        <v>W2</v>
      </c>
      <c r="C23" s="45" cm="1">
        <f t="array" aca="1" ref="C23" ca="1">INDIRECT(ADDRESS($A23,C$4,,,$B23))</f>
        <v>0</v>
      </c>
      <c r="D23" s="45" cm="1">
        <f t="array" aca="1" ref="D23" ca="1">INDIRECT(ADDRESS($A23,D$4,,,$B23))</f>
        <v>0</v>
      </c>
      <c r="E23" s="45" cm="1">
        <f t="array" aca="1" ref="E23" ca="1">INDIRECT(ADDRESS($A23,E$4,,,$B23))</f>
        <v>0</v>
      </c>
      <c r="F23" s="45" cm="1">
        <f t="array" aca="1" ref="F23" ca="1">INDIRECT(ADDRESS($A23,F$4,,,$B23))</f>
        <v>0</v>
      </c>
      <c r="G23" s="45" cm="1">
        <f t="array" aca="1" ref="G23" ca="1">INDIRECT(ADDRESS($A23,G$4,,,$B23))</f>
        <v>0</v>
      </c>
      <c r="H23" s="45" cm="1">
        <f t="array" aca="1" ref="H23" ca="1">INDIRECT(ADDRESS($A23,H$4,,,$B23))</f>
        <v>0</v>
      </c>
      <c r="I23" s="45" cm="1">
        <f t="array" aca="1" ref="I23" ca="1">INDIRECT(ADDRESS($A23,I$4,,,$B23))</f>
        <v>0</v>
      </c>
      <c r="J23" s="45" cm="1">
        <f t="array" aca="1" ref="J23" ca="1">INDIRECT(ADDRESS($A23,J$4,,,$B23))</f>
        <v>0</v>
      </c>
    </row>
    <row r="24" spans="1:10">
      <c r="A24" s="41">
        <f t="shared" si="2"/>
        <v>42</v>
      </c>
      <c r="B24" s="44" t="str">
        <f t="shared" si="1"/>
        <v>W2</v>
      </c>
      <c r="C24" s="45" cm="1">
        <f t="array" aca="1" ref="C24" ca="1">INDIRECT(ADDRESS($A24,C$4,,,$B24))</f>
        <v>0</v>
      </c>
      <c r="D24" s="45" cm="1">
        <f t="array" aca="1" ref="D24" ca="1">INDIRECT(ADDRESS($A24,D$4,,,$B24))</f>
        <v>0</v>
      </c>
      <c r="E24" s="45" cm="1">
        <f t="array" aca="1" ref="E24" ca="1">INDIRECT(ADDRESS($A24,E$4,,,$B24))</f>
        <v>0</v>
      </c>
      <c r="F24" s="45" cm="1">
        <f t="array" aca="1" ref="F24" ca="1">INDIRECT(ADDRESS($A24,F$4,,,$B24))</f>
        <v>0</v>
      </c>
      <c r="G24" s="45" cm="1">
        <f t="array" aca="1" ref="G24" ca="1">INDIRECT(ADDRESS($A24,G$4,,,$B24))</f>
        <v>0</v>
      </c>
      <c r="H24" s="45" cm="1">
        <f t="array" aca="1" ref="H24" ca="1">INDIRECT(ADDRESS($A24,H$4,,,$B24))</f>
        <v>0</v>
      </c>
      <c r="I24" s="45" cm="1">
        <f t="array" aca="1" ref="I24" ca="1">INDIRECT(ADDRESS($A24,I$4,,,$B24))</f>
        <v>0</v>
      </c>
      <c r="J24" s="45" cm="1">
        <f t="array" aca="1" ref="J24" ca="1">INDIRECT(ADDRESS($A24,J$4,,,$B24))</f>
        <v>0</v>
      </c>
    </row>
    <row r="25" spans="1:10">
      <c r="A25" s="41">
        <f t="shared" si="2"/>
        <v>43</v>
      </c>
      <c r="B25" s="44" t="str">
        <f t="shared" si="1"/>
        <v>W2</v>
      </c>
      <c r="C25" s="45" cm="1">
        <f t="array" aca="1" ref="C25" ca="1">INDIRECT(ADDRESS($A25,C$4,,,$B25))</f>
        <v>0</v>
      </c>
      <c r="D25" s="45" cm="1">
        <f t="array" aca="1" ref="D25" ca="1">INDIRECT(ADDRESS($A25,D$4,,,$B25))</f>
        <v>0</v>
      </c>
      <c r="E25" s="45" cm="1">
        <f t="array" aca="1" ref="E25" ca="1">INDIRECT(ADDRESS($A25,E$4,,,$B25))</f>
        <v>0</v>
      </c>
      <c r="F25" s="45" cm="1">
        <f t="array" aca="1" ref="F25" ca="1">INDIRECT(ADDRESS($A25,F$4,,,$B25))</f>
        <v>0</v>
      </c>
      <c r="G25" s="45" cm="1">
        <f t="array" aca="1" ref="G25" ca="1">INDIRECT(ADDRESS($A25,G$4,,,$B25))</f>
        <v>0</v>
      </c>
      <c r="H25" s="45" cm="1">
        <f t="array" aca="1" ref="H25" ca="1">INDIRECT(ADDRESS($A25,H$4,,,$B25))</f>
        <v>0</v>
      </c>
      <c r="I25" s="45" cm="1">
        <f t="array" aca="1" ref="I25" ca="1">INDIRECT(ADDRESS($A25,I$4,,,$B25))</f>
        <v>0</v>
      </c>
      <c r="J25" s="45" cm="1">
        <f t="array" aca="1" ref="J25" ca="1">INDIRECT(ADDRESS($A25,J$4,,,$B25))</f>
        <v>0</v>
      </c>
    </row>
    <row r="26" spans="1:10">
      <c r="A26" s="41">
        <f t="shared" si="2"/>
        <v>44</v>
      </c>
      <c r="B26" s="44" t="str">
        <f t="shared" si="1"/>
        <v>W2</v>
      </c>
      <c r="C26" s="45" cm="1">
        <f t="array" aca="1" ref="C26" ca="1">INDIRECT(ADDRESS($A26,C$4,,,$B26))</f>
        <v>0</v>
      </c>
      <c r="D26" s="45" cm="1">
        <f t="array" aca="1" ref="D26" ca="1">INDIRECT(ADDRESS($A26,D$4,,,$B26))</f>
        <v>0</v>
      </c>
      <c r="E26" s="45" cm="1">
        <f t="array" aca="1" ref="E26" ca="1">INDIRECT(ADDRESS($A26,E$4,,,$B26))</f>
        <v>0</v>
      </c>
      <c r="F26" s="45" cm="1">
        <f t="array" aca="1" ref="F26" ca="1">INDIRECT(ADDRESS($A26,F$4,,,$B26))</f>
        <v>0</v>
      </c>
      <c r="G26" s="45" cm="1">
        <f t="array" aca="1" ref="G26" ca="1">INDIRECT(ADDRESS($A26,G$4,,,$B26))</f>
        <v>0</v>
      </c>
      <c r="H26" s="45" cm="1">
        <f t="array" aca="1" ref="H26" ca="1">INDIRECT(ADDRESS($A26,H$4,,,$B26))</f>
        <v>0</v>
      </c>
      <c r="I26" s="45" cm="1">
        <f t="array" aca="1" ref="I26" ca="1">INDIRECT(ADDRESS($A26,I$4,,,$B26))</f>
        <v>0</v>
      </c>
      <c r="J26" s="45" cm="1">
        <f t="array" aca="1" ref="J26" ca="1">INDIRECT(ADDRESS($A26,J$4,,,$B26))</f>
        <v>0</v>
      </c>
    </row>
    <row r="27" spans="1:10">
      <c r="A27" s="41">
        <f t="shared" si="2"/>
        <v>45</v>
      </c>
      <c r="B27" s="44" t="str">
        <f t="shared" si="1"/>
        <v>W2</v>
      </c>
      <c r="C27" s="45" cm="1">
        <f t="array" aca="1" ref="C27" ca="1">INDIRECT(ADDRESS($A27,C$4,,,$B27))</f>
        <v>0</v>
      </c>
      <c r="D27" s="45" cm="1">
        <f t="array" aca="1" ref="D27" ca="1">INDIRECT(ADDRESS($A27,D$4,,,$B27))</f>
        <v>0</v>
      </c>
      <c r="E27" s="45" cm="1">
        <f t="array" aca="1" ref="E27" ca="1">INDIRECT(ADDRESS($A27,E$4,,,$B27))</f>
        <v>0</v>
      </c>
      <c r="F27" s="45" cm="1">
        <f t="array" aca="1" ref="F27" ca="1">INDIRECT(ADDRESS($A27,F$4,,,$B27))</f>
        <v>0</v>
      </c>
      <c r="G27" s="45" cm="1">
        <f t="array" aca="1" ref="G27" ca="1">INDIRECT(ADDRESS($A27,G$4,,,$B27))</f>
        <v>0</v>
      </c>
      <c r="H27" s="45" cm="1">
        <f t="array" aca="1" ref="H27" ca="1">INDIRECT(ADDRESS($A27,H$4,,,$B27))</f>
        <v>0</v>
      </c>
      <c r="I27" s="45" cm="1">
        <f t="array" aca="1" ref="I27" ca="1">INDIRECT(ADDRESS($A27,I$4,,,$B27))</f>
        <v>0</v>
      </c>
      <c r="J27" s="45" cm="1">
        <f t="array" aca="1" ref="J27" ca="1">INDIRECT(ADDRESS($A27,J$4,,,$B27))</f>
        <v>0</v>
      </c>
    </row>
    <row r="28" spans="1:10">
      <c r="A28" s="41">
        <f t="shared" si="2"/>
        <v>46</v>
      </c>
      <c r="B28" s="44" t="str">
        <f t="shared" si="1"/>
        <v>W2</v>
      </c>
      <c r="C28" s="45" cm="1">
        <f t="array" aca="1" ref="C28" ca="1">INDIRECT(ADDRESS($A28,C$4,,,$B28))</f>
        <v>0</v>
      </c>
      <c r="D28" s="45" cm="1">
        <f t="array" aca="1" ref="D28" ca="1">INDIRECT(ADDRESS($A28,D$4,,,$B28))</f>
        <v>0</v>
      </c>
      <c r="E28" s="45" cm="1">
        <f t="array" aca="1" ref="E28" ca="1">INDIRECT(ADDRESS($A28,E$4,,,$B28))</f>
        <v>0</v>
      </c>
      <c r="F28" s="45" cm="1">
        <f t="array" aca="1" ref="F28" ca="1">INDIRECT(ADDRESS($A28,F$4,,,$B28))</f>
        <v>0</v>
      </c>
      <c r="G28" s="45" cm="1">
        <f t="array" aca="1" ref="G28" ca="1">INDIRECT(ADDRESS($A28,G$4,,,$B28))</f>
        <v>0</v>
      </c>
      <c r="H28" s="45" cm="1">
        <f t="array" aca="1" ref="H28" ca="1">INDIRECT(ADDRESS($A28,H$4,,,$B28))</f>
        <v>0</v>
      </c>
      <c r="I28" s="45" cm="1">
        <f t="array" aca="1" ref="I28" ca="1">INDIRECT(ADDRESS($A28,I$4,,,$B28))</f>
        <v>0</v>
      </c>
      <c r="J28" s="45" cm="1">
        <f t="array" aca="1" ref="J28" ca="1">INDIRECT(ADDRESS($A28,J$4,,,$B28))</f>
        <v>0</v>
      </c>
    </row>
    <row r="29" spans="1:10">
      <c r="A29" s="41">
        <f t="shared" si="2"/>
        <v>47</v>
      </c>
      <c r="B29" s="44" t="str">
        <f t="shared" si="1"/>
        <v>W2</v>
      </c>
      <c r="C29" s="45" cm="1">
        <f t="array" aca="1" ref="C29" ca="1">INDIRECT(ADDRESS($A29,C$4,,,$B29))</f>
        <v>0</v>
      </c>
      <c r="D29" s="45" cm="1">
        <f t="array" aca="1" ref="D29" ca="1">INDIRECT(ADDRESS($A29,D$4,,,$B29))</f>
        <v>0</v>
      </c>
      <c r="E29" s="45" cm="1">
        <f t="array" aca="1" ref="E29" ca="1">INDIRECT(ADDRESS($A29,E$4,,,$B29))</f>
        <v>0</v>
      </c>
      <c r="F29" s="45" cm="1">
        <f t="array" aca="1" ref="F29" ca="1">INDIRECT(ADDRESS($A29,F$4,,,$B29))</f>
        <v>0</v>
      </c>
      <c r="G29" s="45" cm="1">
        <f t="array" aca="1" ref="G29" ca="1">INDIRECT(ADDRESS($A29,G$4,,,$B29))</f>
        <v>0</v>
      </c>
      <c r="H29" s="45" cm="1">
        <f t="array" aca="1" ref="H29" ca="1">INDIRECT(ADDRESS($A29,H$4,,,$B29))</f>
        <v>0</v>
      </c>
      <c r="I29" s="45" cm="1">
        <f t="array" aca="1" ref="I29" ca="1">INDIRECT(ADDRESS($A29,I$4,,,$B29))</f>
        <v>0</v>
      </c>
      <c r="J29" s="45" cm="1">
        <f t="array" aca="1" ref="J29" ca="1">INDIRECT(ADDRESS($A29,J$4,,,$B29))</f>
        <v>0</v>
      </c>
    </row>
    <row r="30" spans="1:10">
      <c r="A30" s="41">
        <f t="shared" si="2"/>
        <v>48</v>
      </c>
      <c r="B30" s="44" t="str">
        <f t="shared" si="1"/>
        <v>W2</v>
      </c>
      <c r="C30" s="45" cm="1">
        <f t="array" aca="1" ref="C30" ca="1">INDIRECT(ADDRESS($A30,C$4,,,$B30))</f>
        <v>0</v>
      </c>
      <c r="D30" s="45" cm="1">
        <f t="array" aca="1" ref="D30" ca="1">INDIRECT(ADDRESS($A30,D$4,,,$B30))</f>
        <v>0</v>
      </c>
      <c r="E30" s="45" cm="1">
        <f t="array" aca="1" ref="E30" ca="1">INDIRECT(ADDRESS($A30,E$4,,,$B30))</f>
        <v>0</v>
      </c>
      <c r="F30" s="45" cm="1">
        <f t="array" aca="1" ref="F30" ca="1">INDIRECT(ADDRESS($A30,F$4,,,$B30))</f>
        <v>0</v>
      </c>
      <c r="G30" s="45" cm="1">
        <f t="array" aca="1" ref="G30" ca="1">INDIRECT(ADDRESS($A30,G$4,,,$B30))</f>
        <v>0</v>
      </c>
      <c r="H30" s="45" cm="1">
        <f t="array" aca="1" ref="H30" ca="1">INDIRECT(ADDRESS($A30,H$4,,,$B30))</f>
        <v>0</v>
      </c>
      <c r="I30" s="45" cm="1">
        <f t="array" aca="1" ref="I30" ca="1">INDIRECT(ADDRESS($A30,I$4,,,$B30))</f>
        <v>0</v>
      </c>
      <c r="J30" s="45" cm="1">
        <f t="array" aca="1" ref="J30" ca="1">INDIRECT(ADDRESS($A30,J$4,,,$B30))</f>
        <v>0</v>
      </c>
    </row>
    <row r="31" spans="1:10">
      <c r="A31" s="41">
        <f t="shared" si="2"/>
        <v>49</v>
      </c>
      <c r="B31" s="44" t="str">
        <f t="shared" si="1"/>
        <v>W2</v>
      </c>
      <c r="C31" s="45" cm="1">
        <f t="array" aca="1" ref="C31" ca="1">INDIRECT(ADDRESS($A31,C$4,,,$B31))</f>
        <v>0</v>
      </c>
      <c r="D31" s="45" cm="1">
        <f t="array" aca="1" ref="D31" ca="1">INDIRECT(ADDRESS($A31,D$4,,,$B31))</f>
        <v>0</v>
      </c>
      <c r="E31" s="45" cm="1">
        <f t="array" aca="1" ref="E31" ca="1">INDIRECT(ADDRESS($A31,E$4,,,$B31))</f>
        <v>0</v>
      </c>
      <c r="F31" s="45" cm="1">
        <f t="array" aca="1" ref="F31" ca="1">INDIRECT(ADDRESS($A31,F$4,,,$B31))</f>
        <v>0</v>
      </c>
      <c r="G31" s="45" cm="1">
        <f t="array" aca="1" ref="G31" ca="1">INDIRECT(ADDRESS($A31,G$4,,,$B31))</f>
        <v>0</v>
      </c>
      <c r="H31" s="45" cm="1">
        <f t="array" aca="1" ref="H31" ca="1">INDIRECT(ADDRESS($A31,H$4,,,$B31))</f>
        <v>0</v>
      </c>
      <c r="I31" s="45" cm="1">
        <f t="array" aca="1" ref="I31" ca="1">INDIRECT(ADDRESS($A31,I$4,,,$B31))</f>
        <v>0</v>
      </c>
      <c r="J31" s="45" cm="1">
        <f t="array" aca="1" ref="J31" ca="1">INDIRECT(ADDRESS($A31,J$4,,,$B31))</f>
        <v>0</v>
      </c>
    </row>
    <row r="32" spans="1:10">
      <c r="A32" s="41">
        <f t="shared" si="2"/>
        <v>50</v>
      </c>
      <c r="B32" s="44" t="str">
        <f t="shared" si="1"/>
        <v>W2</v>
      </c>
      <c r="C32" s="45" cm="1">
        <f t="array" aca="1" ref="C32" ca="1">INDIRECT(ADDRESS($A32,C$4,,,$B32))</f>
        <v>0</v>
      </c>
      <c r="D32" s="45" cm="1">
        <f t="array" aca="1" ref="D32" ca="1">INDIRECT(ADDRESS($A32,D$4,,,$B32))</f>
        <v>0</v>
      </c>
      <c r="E32" s="45" cm="1">
        <f t="array" aca="1" ref="E32" ca="1">INDIRECT(ADDRESS($A32,E$4,,,$B32))</f>
        <v>0</v>
      </c>
      <c r="F32" s="45" cm="1">
        <f t="array" aca="1" ref="F32" ca="1">INDIRECT(ADDRESS($A32,F$4,,,$B32))</f>
        <v>0</v>
      </c>
      <c r="G32" s="45" cm="1">
        <f t="array" aca="1" ref="G32" ca="1">INDIRECT(ADDRESS($A32,G$4,,,$B32))</f>
        <v>0</v>
      </c>
      <c r="H32" s="45" cm="1">
        <f t="array" aca="1" ref="H32" ca="1">INDIRECT(ADDRESS($A32,H$4,,,$B32))</f>
        <v>0</v>
      </c>
      <c r="I32" s="45" cm="1">
        <f t="array" aca="1" ref="I32" ca="1">INDIRECT(ADDRESS($A32,I$4,,,$B32))</f>
        <v>0</v>
      </c>
      <c r="J32" s="45" cm="1">
        <f t="array" aca="1" ref="J32" ca="1">INDIRECT(ADDRESS($A32,J$4,,,$B32))</f>
        <v>0</v>
      </c>
    </row>
    <row r="33" spans="1:10">
      <c r="A33" s="41">
        <f t="shared" si="2"/>
        <v>51</v>
      </c>
      <c r="B33" s="44" t="str">
        <f t="shared" si="1"/>
        <v>W2</v>
      </c>
      <c r="C33" s="45" cm="1">
        <f t="array" aca="1" ref="C33" ca="1">INDIRECT(ADDRESS($A33,C$4,,,$B33))</f>
        <v>0</v>
      </c>
      <c r="D33" s="45" cm="1">
        <f t="array" aca="1" ref="D33" ca="1">INDIRECT(ADDRESS($A33,D$4,,,$B33))</f>
        <v>0</v>
      </c>
      <c r="E33" s="45" cm="1">
        <f t="array" aca="1" ref="E33" ca="1">INDIRECT(ADDRESS($A33,E$4,,,$B33))</f>
        <v>0</v>
      </c>
      <c r="F33" s="45" cm="1">
        <f t="array" aca="1" ref="F33" ca="1">INDIRECT(ADDRESS($A33,F$4,,,$B33))</f>
        <v>0</v>
      </c>
      <c r="G33" s="45" cm="1">
        <f t="array" aca="1" ref="G33" ca="1">INDIRECT(ADDRESS($A33,G$4,,,$B33))</f>
        <v>0</v>
      </c>
      <c r="H33" s="45" cm="1">
        <f t="array" aca="1" ref="H33" ca="1">INDIRECT(ADDRESS($A33,H$4,,,$B33))</f>
        <v>0</v>
      </c>
      <c r="I33" s="45" cm="1">
        <f t="array" aca="1" ref="I33" ca="1">INDIRECT(ADDRESS($A33,I$4,,,$B33))</f>
        <v>0</v>
      </c>
      <c r="J33" s="45" cm="1">
        <f t="array" aca="1" ref="J33" ca="1">INDIRECT(ADDRESS($A33,J$4,,,$B33))</f>
        <v>0</v>
      </c>
    </row>
    <row r="34" spans="1:10">
      <c r="A34" s="41">
        <f t="shared" si="2"/>
        <v>52</v>
      </c>
      <c r="B34" s="44" t="str">
        <f t="shared" si="1"/>
        <v>W2</v>
      </c>
      <c r="C34" s="45" cm="1">
        <f t="array" aca="1" ref="C34" ca="1">INDIRECT(ADDRESS($A34,C$4,,,$B34))</f>
        <v>0</v>
      </c>
      <c r="D34" s="45" cm="1">
        <f t="array" aca="1" ref="D34" ca="1">INDIRECT(ADDRESS($A34,D$4,,,$B34))</f>
        <v>0</v>
      </c>
      <c r="E34" s="45" cm="1">
        <f t="array" aca="1" ref="E34" ca="1">INDIRECT(ADDRESS($A34,E$4,,,$B34))</f>
        <v>0</v>
      </c>
      <c r="F34" s="45" cm="1">
        <f t="array" aca="1" ref="F34" ca="1">INDIRECT(ADDRESS($A34,F$4,,,$B34))</f>
        <v>0</v>
      </c>
      <c r="G34" s="45" cm="1">
        <f t="array" aca="1" ref="G34" ca="1">INDIRECT(ADDRESS($A34,G$4,,,$B34))</f>
        <v>0</v>
      </c>
      <c r="H34" s="45" cm="1">
        <f t="array" aca="1" ref="H34" ca="1">INDIRECT(ADDRESS($A34,H$4,,,$B34))</f>
        <v>0</v>
      </c>
      <c r="I34" s="45" cm="1">
        <f t="array" aca="1" ref="I34" ca="1">INDIRECT(ADDRESS($A34,I$4,,,$B34))</f>
        <v>0</v>
      </c>
      <c r="J34" s="45" cm="1">
        <f t="array" aca="1" ref="J34" ca="1">INDIRECT(ADDRESS($A34,J$4,,,$B34))</f>
        <v>0</v>
      </c>
    </row>
    <row r="35" spans="1:10">
      <c r="A35" s="41">
        <f t="shared" si="2"/>
        <v>53</v>
      </c>
      <c r="B35" s="44" t="str">
        <f t="shared" si="1"/>
        <v>W2</v>
      </c>
      <c r="C35" s="45" cm="1">
        <f t="array" aca="1" ref="C35" ca="1">INDIRECT(ADDRESS($A35,C$4,,,$B35))</f>
        <v>0</v>
      </c>
      <c r="D35" s="45" cm="1">
        <f t="array" aca="1" ref="D35" ca="1">INDIRECT(ADDRESS($A35,D$4,,,$B35))</f>
        <v>0</v>
      </c>
      <c r="E35" s="45" cm="1">
        <f t="array" aca="1" ref="E35" ca="1">INDIRECT(ADDRESS($A35,E$4,,,$B35))</f>
        <v>0</v>
      </c>
      <c r="F35" s="45" cm="1">
        <f t="array" aca="1" ref="F35" ca="1">INDIRECT(ADDRESS($A35,F$4,,,$B35))</f>
        <v>0</v>
      </c>
      <c r="G35" s="45" cm="1">
        <f t="array" aca="1" ref="G35" ca="1">INDIRECT(ADDRESS($A35,G$4,,,$B35))</f>
        <v>0</v>
      </c>
      <c r="H35" s="45" cm="1">
        <f t="array" aca="1" ref="H35" ca="1">INDIRECT(ADDRESS($A35,H$4,,,$B35))</f>
        <v>0</v>
      </c>
      <c r="I35" s="45" cm="1">
        <f t="array" aca="1" ref="I35" ca="1">INDIRECT(ADDRESS($A35,I$4,,,$B35))</f>
        <v>0</v>
      </c>
      <c r="J35" s="45" cm="1">
        <f t="array" aca="1" ref="J35" ca="1">INDIRECT(ADDRESS($A35,J$4,,,$B35))</f>
        <v>0</v>
      </c>
    </row>
    <row r="36" spans="1:10">
      <c r="A36" s="41">
        <f t="shared" si="2"/>
        <v>54</v>
      </c>
      <c r="B36" s="44" t="str">
        <f t="shared" si="1"/>
        <v>W2</v>
      </c>
      <c r="C36" s="45" cm="1">
        <f t="array" aca="1" ref="C36" ca="1">INDIRECT(ADDRESS($A36,C$4,,,$B36))</f>
        <v>0</v>
      </c>
      <c r="D36" s="45" cm="1">
        <f t="array" aca="1" ref="D36" ca="1">INDIRECT(ADDRESS($A36,D$4,,,$B36))</f>
        <v>0</v>
      </c>
      <c r="E36" s="45" cm="1">
        <f t="array" aca="1" ref="E36" ca="1">INDIRECT(ADDRESS($A36,E$4,,,$B36))</f>
        <v>0</v>
      </c>
      <c r="F36" s="45" cm="1">
        <f t="array" aca="1" ref="F36" ca="1">INDIRECT(ADDRESS($A36,F$4,,,$B36))</f>
        <v>0</v>
      </c>
      <c r="G36" s="45" cm="1">
        <f t="array" aca="1" ref="G36" ca="1">INDIRECT(ADDRESS($A36,G$4,,,$B36))</f>
        <v>0</v>
      </c>
      <c r="H36" s="45" cm="1">
        <f t="array" aca="1" ref="H36" ca="1">INDIRECT(ADDRESS($A36,H$4,,,$B36))</f>
        <v>0</v>
      </c>
      <c r="I36" s="45" cm="1">
        <f t="array" aca="1" ref="I36" ca="1">INDIRECT(ADDRESS($A36,I$4,,,$B36))</f>
        <v>0</v>
      </c>
      <c r="J36" s="45" cm="1">
        <f t="array" aca="1" ref="J36" ca="1">INDIRECT(ADDRESS($A36,J$4,,,$B36))</f>
        <v>0</v>
      </c>
    </row>
    <row r="37" spans="1:10">
      <c r="A37" s="41">
        <f t="shared" si="2"/>
        <v>55</v>
      </c>
      <c r="B37" s="44" t="str">
        <f t="shared" si="1"/>
        <v>W2</v>
      </c>
      <c r="C37" s="45" cm="1">
        <f t="array" aca="1" ref="C37" ca="1">INDIRECT(ADDRESS($A37,C$4,,,$B37))</f>
        <v>0</v>
      </c>
      <c r="D37" s="45" cm="1">
        <f t="array" aca="1" ref="D37" ca="1">INDIRECT(ADDRESS($A37,D$4,,,$B37))</f>
        <v>0</v>
      </c>
      <c r="E37" s="45" cm="1">
        <f t="array" aca="1" ref="E37" ca="1">INDIRECT(ADDRESS($A37,E$4,,,$B37))</f>
        <v>0</v>
      </c>
      <c r="F37" s="45" cm="1">
        <f t="array" aca="1" ref="F37" ca="1">INDIRECT(ADDRESS($A37,F$4,,,$B37))</f>
        <v>0</v>
      </c>
      <c r="G37" s="45" cm="1">
        <f t="array" aca="1" ref="G37" ca="1">INDIRECT(ADDRESS($A37,G$4,,,$B37))</f>
        <v>0</v>
      </c>
      <c r="H37" s="45" cm="1">
        <f t="array" aca="1" ref="H37" ca="1">INDIRECT(ADDRESS($A37,H$4,,,$B37))</f>
        <v>0</v>
      </c>
      <c r="I37" s="45" cm="1">
        <f t="array" aca="1" ref="I37" ca="1">INDIRECT(ADDRESS($A37,I$4,,,$B37))</f>
        <v>0</v>
      </c>
      <c r="J37" s="45" cm="1">
        <f t="array" aca="1" ref="J37" ca="1">INDIRECT(ADDRESS($A37,J$4,,,$B37))</f>
        <v>0</v>
      </c>
    </row>
    <row r="38" spans="1:10">
      <c r="A38" s="41">
        <f t="shared" si="2"/>
        <v>56</v>
      </c>
      <c r="B38" s="44" t="str">
        <f t="shared" si="1"/>
        <v>W2</v>
      </c>
      <c r="C38" s="45" cm="1">
        <f t="array" aca="1" ref="C38" ca="1">INDIRECT(ADDRESS($A38,C$4,,,$B38))</f>
        <v>0</v>
      </c>
      <c r="D38" s="45" cm="1">
        <f t="array" aca="1" ref="D38" ca="1">INDIRECT(ADDRESS($A38,D$4,,,$B38))</f>
        <v>0</v>
      </c>
      <c r="E38" s="45" cm="1">
        <f t="array" aca="1" ref="E38" ca="1">INDIRECT(ADDRESS($A38,E$4,,,$B38))</f>
        <v>0</v>
      </c>
      <c r="F38" s="45" cm="1">
        <f t="array" aca="1" ref="F38" ca="1">INDIRECT(ADDRESS($A38,F$4,,,$B38))</f>
        <v>0</v>
      </c>
      <c r="G38" s="45" cm="1">
        <f t="array" aca="1" ref="G38" ca="1">INDIRECT(ADDRESS($A38,G$4,,,$B38))</f>
        <v>0</v>
      </c>
      <c r="H38" s="45" cm="1">
        <f t="array" aca="1" ref="H38" ca="1">INDIRECT(ADDRESS($A38,H$4,,,$B38))</f>
        <v>0</v>
      </c>
      <c r="I38" s="45" cm="1">
        <f t="array" aca="1" ref="I38" ca="1">INDIRECT(ADDRESS($A38,I$4,,,$B38))</f>
        <v>0</v>
      </c>
      <c r="J38" s="45" cm="1">
        <f t="array" aca="1" ref="J38" ca="1">INDIRECT(ADDRESS($A38,J$4,,,$B38))</f>
        <v>0</v>
      </c>
    </row>
    <row r="39" spans="1:10">
      <c r="A39" s="41">
        <f t="shared" si="2"/>
        <v>57</v>
      </c>
      <c r="B39" s="44" t="str">
        <f t="shared" si="1"/>
        <v>W2</v>
      </c>
      <c r="C39" s="45" cm="1">
        <f t="array" aca="1" ref="C39" ca="1">INDIRECT(ADDRESS($A39,C$4,,,$B39))</f>
        <v>0</v>
      </c>
      <c r="D39" s="45" cm="1">
        <f t="array" aca="1" ref="D39" ca="1">INDIRECT(ADDRESS($A39,D$4,,,$B39))</f>
        <v>0</v>
      </c>
      <c r="E39" s="45" cm="1">
        <f t="array" aca="1" ref="E39" ca="1">INDIRECT(ADDRESS($A39,E$4,,,$B39))</f>
        <v>0</v>
      </c>
      <c r="F39" s="45" cm="1">
        <f t="array" aca="1" ref="F39" ca="1">INDIRECT(ADDRESS($A39,F$4,,,$B39))</f>
        <v>0</v>
      </c>
      <c r="G39" s="45" cm="1">
        <f t="array" aca="1" ref="G39" ca="1">INDIRECT(ADDRESS($A39,G$4,,,$B39))</f>
        <v>0</v>
      </c>
      <c r="H39" s="45" cm="1">
        <f t="array" aca="1" ref="H39" ca="1">INDIRECT(ADDRESS($A39,H$4,,,$B39))</f>
        <v>0</v>
      </c>
      <c r="I39" s="45" cm="1">
        <f t="array" aca="1" ref="I39" ca="1">INDIRECT(ADDRESS($A39,I$4,,,$B39))</f>
        <v>0</v>
      </c>
      <c r="J39" s="45" cm="1">
        <f t="array" aca="1" ref="J39" ca="1">INDIRECT(ADDRESS($A39,J$4,,,$B39))</f>
        <v>0</v>
      </c>
    </row>
    <row r="40" spans="1:10">
      <c r="A40" s="41">
        <f t="shared" si="2"/>
        <v>58</v>
      </c>
      <c r="B40" s="44" t="str">
        <f t="shared" si="1"/>
        <v>W2</v>
      </c>
      <c r="C40" s="45" cm="1">
        <f t="array" aca="1" ref="C40" ca="1">INDIRECT(ADDRESS($A40,C$4,,,$B40))</f>
        <v>0</v>
      </c>
      <c r="D40" s="45" cm="1">
        <f t="array" aca="1" ref="D40" ca="1">INDIRECT(ADDRESS($A40,D$4,,,$B40))</f>
        <v>0</v>
      </c>
      <c r="E40" s="45" cm="1">
        <f t="array" aca="1" ref="E40" ca="1">INDIRECT(ADDRESS($A40,E$4,,,$B40))</f>
        <v>0</v>
      </c>
      <c r="F40" s="45" cm="1">
        <f t="array" aca="1" ref="F40" ca="1">INDIRECT(ADDRESS($A40,F$4,,,$B40))</f>
        <v>0</v>
      </c>
      <c r="G40" s="45" cm="1">
        <f t="array" aca="1" ref="G40" ca="1">INDIRECT(ADDRESS($A40,G$4,,,$B40))</f>
        <v>0</v>
      </c>
      <c r="H40" s="45" cm="1">
        <f t="array" aca="1" ref="H40" ca="1">INDIRECT(ADDRESS($A40,H$4,,,$B40))</f>
        <v>0</v>
      </c>
      <c r="I40" s="45" cm="1">
        <f t="array" aca="1" ref="I40" ca="1">INDIRECT(ADDRESS($A40,I$4,,,$B40))</f>
        <v>0</v>
      </c>
      <c r="J40" s="45" cm="1">
        <f t="array" aca="1" ref="J40" ca="1">INDIRECT(ADDRESS($A40,J$4,,,$B40))</f>
        <v>0</v>
      </c>
    </row>
    <row r="41" spans="1:10">
      <c r="A41" s="41">
        <f t="shared" si="2"/>
        <v>59</v>
      </c>
      <c r="B41" s="44" t="str">
        <f t="shared" si="1"/>
        <v>W2</v>
      </c>
      <c r="C41" s="45" cm="1">
        <f t="array" aca="1" ref="C41" ca="1">INDIRECT(ADDRESS($A41,C$4,,,$B41))</f>
        <v>0</v>
      </c>
      <c r="D41" s="45" cm="1">
        <f t="array" aca="1" ref="D41" ca="1">INDIRECT(ADDRESS($A41,D$4,,,$B41))</f>
        <v>0</v>
      </c>
      <c r="E41" s="45" cm="1">
        <f t="array" aca="1" ref="E41" ca="1">INDIRECT(ADDRESS($A41,E$4,,,$B41))</f>
        <v>0</v>
      </c>
      <c r="F41" s="45" cm="1">
        <f t="array" aca="1" ref="F41" ca="1">INDIRECT(ADDRESS($A41,F$4,,,$B41))</f>
        <v>0</v>
      </c>
      <c r="G41" s="45" cm="1">
        <f t="array" aca="1" ref="G41" ca="1">INDIRECT(ADDRESS($A41,G$4,,,$B41))</f>
        <v>0</v>
      </c>
      <c r="H41" s="45" cm="1">
        <f t="array" aca="1" ref="H41" ca="1">INDIRECT(ADDRESS($A41,H$4,,,$B41))</f>
        <v>0</v>
      </c>
      <c r="I41" s="45" cm="1">
        <f t="array" aca="1" ref="I41" ca="1">INDIRECT(ADDRESS($A41,I$4,,,$B41))</f>
        <v>0</v>
      </c>
      <c r="J41" s="45" cm="1">
        <f t="array" aca="1" ref="J41" ca="1">INDIRECT(ADDRESS($A41,J$4,,,$B41))</f>
        <v>0</v>
      </c>
    </row>
    <row r="42" spans="1:10">
      <c r="A42" s="41">
        <f t="shared" si="2"/>
        <v>60</v>
      </c>
      <c r="B42" s="44" t="str">
        <f t="shared" si="1"/>
        <v>W2</v>
      </c>
      <c r="C42" s="45" cm="1">
        <f t="array" aca="1" ref="C42" ca="1">INDIRECT(ADDRESS($A42,C$4,,,$B42))</f>
        <v>0</v>
      </c>
      <c r="D42" s="45" cm="1">
        <f t="array" aca="1" ref="D42" ca="1">INDIRECT(ADDRESS($A42,D$4,,,$B42))</f>
        <v>0</v>
      </c>
      <c r="E42" s="45" cm="1">
        <f t="array" aca="1" ref="E42" ca="1">INDIRECT(ADDRESS($A42,E$4,,,$B42))</f>
        <v>0</v>
      </c>
      <c r="F42" s="45" cm="1">
        <f t="array" aca="1" ref="F42" ca="1">INDIRECT(ADDRESS($A42,F$4,,,$B42))</f>
        <v>0</v>
      </c>
      <c r="G42" s="45" cm="1">
        <f t="array" aca="1" ref="G42" ca="1">INDIRECT(ADDRESS($A42,G$4,,,$B42))</f>
        <v>0</v>
      </c>
      <c r="H42" s="45" cm="1">
        <f t="array" aca="1" ref="H42" ca="1">INDIRECT(ADDRESS($A42,H$4,,,$B42))</f>
        <v>0</v>
      </c>
      <c r="I42" s="45" cm="1">
        <f t="array" aca="1" ref="I42" ca="1">INDIRECT(ADDRESS($A42,I$4,,,$B42))</f>
        <v>0</v>
      </c>
      <c r="J42" s="45" cm="1">
        <f t="array" aca="1" ref="J42" ca="1">INDIRECT(ADDRESS($A42,J$4,,,$B42))</f>
        <v>0</v>
      </c>
    </row>
    <row r="43" spans="1:10">
      <c r="A43" s="41">
        <f t="shared" si="2"/>
        <v>61</v>
      </c>
      <c r="B43" s="44" t="str">
        <f t="shared" si="1"/>
        <v>W2</v>
      </c>
      <c r="C43" s="45" cm="1">
        <f t="array" aca="1" ref="C43" ca="1">INDIRECT(ADDRESS($A43,C$4,,,$B43))</f>
        <v>0</v>
      </c>
      <c r="D43" s="45" cm="1">
        <f t="array" aca="1" ref="D43" ca="1">INDIRECT(ADDRESS($A43,D$4,,,$B43))</f>
        <v>0</v>
      </c>
      <c r="E43" s="45" cm="1">
        <f t="array" aca="1" ref="E43" ca="1">INDIRECT(ADDRESS($A43,E$4,,,$B43))</f>
        <v>0</v>
      </c>
      <c r="F43" s="45" cm="1">
        <f t="array" aca="1" ref="F43" ca="1">INDIRECT(ADDRESS($A43,F$4,,,$B43))</f>
        <v>0</v>
      </c>
      <c r="G43" s="45" cm="1">
        <f t="array" aca="1" ref="G43" ca="1">INDIRECT(ADDRESS($A43,G$4,,,$B43))</f>
        <v>0</v>
      </c>
      <c r="H43" s="45" cm="1">
        <f t="array" aca="1" ref="H43" ca="1">INDIRECT(ADDRESS($A43,H$4,,,$B43))</f>
        <v>0</v>
      </c>
      <c r="I43" s="45" cm="1">
        <f t="array" aca="1" ref="I43" ca="1">INDIRECT(ADDRESS($A43,I$4,,,$B43))</f>
        <v>0</v>
      </c>
      <c r="J43" s="45" cm="1">
        <f t="array" aca="1" ref="J43" ca="1">INDIRECT(ADDRESS($A43,J$4,,,$B43))</f>
        <v>0</v>
      </c>
    </row>
    <row r="44" spans="1:10">
      <c r="A44" s="41">
        <f t="shared" si="2"/>
        <v>62</v>
      </c>
      <c r="B44" s="44" t="str">
        <f t="shared" si="1"/>
        <v>W2</v>
      </c>
      <c r="C44" s="45" cm="1">
        <f t="array" aca="1" ref="C44" ca="1">INDIRECT(ADDRESS($A44,C$4,,,$B44))</f>
        <v>0</v>
      </c>
      <c r="D44" s="45" cm="1">
        <f t="array" aca="1" ref="D44" ca="1">INDIRECT(ADDRESS($A44,D$4,,,$B44))</f>
        <v>0</v>
      </c>
      <c r="E44" s="45" cm="1">
        <f t="array" aca="1" ref="E44" ca="1">INDIRECT(ADDRESS($A44,E$4,,,$B44))</f>
        <v>0</v>
      </c>
      <c r="F44" s="45" cm="1">
        <f t="array" aca="1" ref="F44" ca="1">INDIRECT(ADDRESS($A44,F$4,,,$B44))</f>
        <v>0</v>
      </c>
      <c r="G44" s="45" cm="1">
        <f t="array" aca="1" ref="G44" ca="1">INDIRECT(ADDRESS($A44,G$4,,,$B44))</f>
        <v>0</v>
      </c>
      <c r="H44" s="45" cm="1">
        <f t="array" aca="1" ref="H44" ca="1">INDIRECT(ADDRESS($A44,H$4,,,$B44))</f>
        <v>0</v>
      </c>
      <c r="I44" s="45" cm="1">
        <f t="array" aca="1" ref="I44" ca="1">INDIRECT(ADDRESS($A44,I$4,,,$B44))</f>
        <v>0</v>
      </c>
      <c r="J44" s="45" cm="1">
        <f t="array" aca="1" ref="J44" ca="1">INDIRECT(ADDRESS($A44,J$4,,,$B44))</f>
        <v>0</v>
      </c>
    </row>
    <row r="45" spans="1:10">
      <c r="A45" s="41">
        <f t="shared" si="2"/>
        <v>63</v>
      </c>
      <c r="B45" s="44" t="str">
        <f t="shared" si="1"/>
        <v>W2</v>
      </c>
      <c r="C45" s="45" cm="1">
        <f t="array" aca="1" ref="C45" ca="1">INDIRECT(ADDRESS($A45,C$4,,,$B45))</f>
        <v>0</v>
      </c>
      <c r="D45" s="45" cm="1">
        <f t="array" aca="1" ref="D45" ca="1">INDIRECT(ADDRESS($A45,D$4,,,$B45))</f>
        <v>0</v>
      </c>
      <c r="E45" s="45" cm="1">
        <f t="array" aca="1" ref="E45" ca="1">INDIRECT(ADDRESS($A45,E$4,,,$B45))</f>
        <v>0</v>
      </c>
      <c r="F45" s="45" cm="1">
        <f t="array" aca="1" ref="F45" ca="1">INDIRECT(ADDRESS($A45,F$4,,,$B45))</f>
        <v>0</v>
      </c>
      <c r="G45" s="45" cm="1">
        <f t="array" aca="1" ref="G45" ca="1">INDIRECT(ADDRESS($A45,G$4,,,$B45))</f>
        <v>0</v>
      </c>
      <c r="H45" s="45" cm="1">
        <f t="array" aca="1" ref="H45" ca="1">INDIRECT(ADDRESS($A45,H$4,,,$B45))</f>
        <v>0</v>
      </c>
      <c r="I45" s="45" cm="1">
        <f t="array" aca="1" ref="I45" ca="1">INDIRECT(ADDRESS($A45,I$4,,,$B45))</f>
        <v>0</v>
      </c>
      <c r="J45" s="45" cm="1">
        <f t="array" aca="1" ref="J45" ca="1">INDIRECT(ADDRESS($A45,J$4,,,$B45))</f>
        <v>0</v>
      </c>
    </row>
    <row r="46" spans="1:10">
      <c r="A46" s="41">
        <f t="shared" si="2"/>
        <v>64</v>
      </c>
      <c r="B46" s="44" t="str">
        <f t="shared" si="1"/>
        <v>W2</v>
      </c>
      <c r="C46" s="45" cm="1">
        <f t="array" aca="1" ref="C46" ca="1">INDIRECT(ADDRESS($A46,C$4,,,$B46))</f>
        <v>0</v>
      </c>
      <c r="D46" s="45" cm="1">
        <f t="array" aca="1" ref="D46" ca="1">INDIRECT(ADDRESS($A46,D$4,,,$B46))</f>
        <v>0</v>
      </c>
      <c r="E46" s="45" cm="1">
        <f t="array" aca="1" ref="E46" ca="1">INDIRECT(ADDRESS($A46,E$4,,,$B46))</f>
        <v>0</v>
      </c>
      <c r="F46" s="45" cm="1">
        <f t="array" aca="1" ref="F46" ca="1">INDIRECT(ADDRESS($A46,F$4,,,$B46))</f>
        <v>0</v>
      </c>
      <c r="G46" s="45" cm="1">
        <f t="array" aca="1" ref="G46" ca="1">INDIRECT(ADDRESS($A46,G$4,,,$B46))</f>
        <v>0</v>
      </c>
      <c r="H46" s="45" cm="1">
        <f t="array" aca="1" ref="H46" ca="1">INDIRECT(ADDRESS($A46,H$4,,,$B46))</f>
        <v>0</v>
      </c>
      <c r="I46" s="45" cm="1">
        <f t="array" aca="1" ref="I46" ca="1">INDIRECT(ADDRESS($A46,I$4,,,$B46))</f>
        <v>0</v>
      </c>
      <c r="J46" s="45" cm="1">
        <f t="array" aca="1" ref="J46" ca="1">INDIRECT(ADDRESS($A46,J$4,,,$B46))</f>
        <v>0</v>
      </c>
    </row>
    <row r="47" spans="1:10">
      <c r="A47" s="41">
        <f t="shared" si="2"/>
        <v>65</v>
      </c>
      <c r="B47" s="44" t="str">
        <f t="shared" si="1"/>
        <v>W2</v>
      </c>
      <c r="C47" s="45" cm="1">
        <f t="array" aca="1" ref="C47" ca="1">INDIRECT(ADDRESS($A47,C$4,,,$B47))</f>
        <v>0</v>
      </c>
      <c r="D47" s="45" cm="1">
        <f t="array" aca="1" ref="D47" ca="1">INDIRECT(ADDRESS($A47,D$4,,,$B47))</f>
        <v>0</v>
      </c>
      <c r="E47" s="45" cm="1">
        <f t="array" aca="1" ref="E47" ca="1">INDIRECT(ADDRESS($A47,E$4,,,$B47))</f>
        <v>0</v>
      </c>
      <c r="F47" s="45" cm="1">
        <f t="array" aca="1" ref="F47" ca="1">INDIRECT(ADDRESS($A47,F$4,,,$B47))</f>
        <v>0</v>
      </c>
      <c r="G47" s="45" cm="1">
        <f t="array" aca="1" ref="G47" ca="1">INDIRECT(ADDRESS($A47,G$4,,,$B47))</f>
        <v>0</v>
      </c>
      <c r="H47" s="45" cm="1">
        <f t="array" aca="1" ref="H47" ca="1">INDIRECT(ADDRESS($A47,H$4,,,$B47))</f>
        <v>0</v>
      </c>
      <c r="I47" s="45" cm="1">
        <f t="array" aca="1" ref="I47" ca="1">INDIRECT(ADDRESS($A47,I$4,,,$B47))</f>
        <v>0</v>
      </c>
      <c r="J47" s="45" cm="1">
        <f t="array" aca="1" ref="J47" ca="1">INDIRECT(ADDRESS($A47,J$4,,,$B47))</f>
        <v>0</v>
      </c>
    </row>
    <row r="48" spans="1:10">
      <c r="A48" s="41">
        <f t="shared" si="2"/>
        <v>66</v>
      </c>
      <c r="B48" s="44" t="str">
        <f t="shared" si="1"/>
        <v>W2</v>
      </c>
      <c r="C48" s="45" cm="1">
        <f t="array" aca="1" ref="C48" ca="1">INDIRECT(ADDRESS($A48,C$4,,,$B48))</f>
        <v>0</v>
      </c>
      <c r="D48" s="45" cm="1">
        <f t="array" aca="1" ref="D48" ca="1">INDIRECT(ADDRESS($A48,D$4,,,$B48))</f>
        <v>0</v>
      </c>
      <c r="E48" s="45" cm="1">
        <f t="array" aca="1" ref="E48" ca="1">INDIRECT(ADDRESS($A48,E$4,,,$B48))</f>
        <v>0</v>
      </c>
      <c r="F48" s="45" cm="1">
        <f t="array" aca="1" ref="F48" ca="1">INDIRECT(ADDRESS($A48,F$4,,,$B48))</f>
        <v>0</v>
      </c>
      <c r="G48" s="45" cm="1">
        <f t="array" aca="1" ref="G48" ca="1">INDIRECT(ADDRESS($A48,G$4,,,$B48))</f>
        <v>0</v>
      </c>
      <c r="H48" s="45" cm="1">
        <f t="array" aca="1" ref="H48" ca="1">INDIRECT(ADDRESS($A48,H$4,,,$B48))</f>
        <v>0</v>
      </c>
      <c r="I48" s="45" cm="1">
        <f t="array" aca="1" ref="I48" ca="1">INDIRECT(ADDRESS($A48,I$4,,,$B48))</f>
        <v>0</v>
      </c>
      <c r="J48" s="45" cm="1">
        <f t="array" aca="1" ref="J48" ca="1">INDIRECT(ADDRESS($A48,J$4,,,$B48))</f>
        <v>0</v>
      </c>
    </row>
    <row r="49" spans="1:10">
      <c r="A49" s="41">
        <f t="shared" si="2"/>
        <v>67</v>
      </c>
      <c r="B49" s="44" t="str">
        <f t="shared" si="1"/>
        <v>W2</v>
      </c>
      <c r="C49" s="45" cm="1">
        <f t="array" aca="1" ref="C49" ca="1">INDIRECT(ADDRESS($A49,C$4,,,$B49))</f>
        <v>0</v>
      </c>
      <c r="D49" s="45" cm="1">
        <f t="array" aca="1" ref="D49" ca="1">INDIRECT(ADDRESS($A49,D$4,,,$B49))</f>
        <v>0</v>
      </c>
      <c r="E49" s="45" cm="1">
        <f t="array" aca="1" ref="E49" ca="1">INDIRECT(ADDRESS($A49,E$4,,,$B49))</f>
        <v>0</v>
      </c>
      <c r="F49" s="45" cm="1">
        <f t="array" aca="1" ref="F49" ca="1">INDIRECT(ADDRESS($A49,F$4,,,$B49))</f>
        <v>0</v>
      </c>
      <c r="G49" s="45" cm="1">
        <f t="array" aca="1" ref="G49" ca="1">INDIRECT(ADDRESS($A49,G$4,,,$B49))</f>
        <v>0</v>
      </c>
      <c r="H49" s="45" cm="1">
        <f t="array" aca="1" ref="H49" ca="1">INDIRECT(ADDRESS($A49,H$4,,,$B49))</f>
        <v>0</v>
      </c>
      <c r="I49" s="45" cm="1">
        <f t="array" aca="1" ref="I49" ca="1">INDIRECT(ADDRESS($A49,I$4,,,$B49))</f>
        <v>0</v>
      </c>
      <c r="J49" s="45" cm="1">
        <f t="array" aca="1" ref="J49" ca="1">INDIRECT(ADDRESS($A49,J$4,,,$B49))</f>
        <v>0</v>
      </c>
    </row>
    <row r="50" spans="1:10">
      <c r="A50" s="41">
        <f t="shared" si="2"/>
        <v>68</v>
      </c>
      <c r="B50" s="44" t="str">
        <f t="shared" si="1"/>
        <v>W2</v>
      </c>
      <c r="C50" s="45" cm="1">
        <f t="array" aca="1" ref="C50" ca="1">INDIRECT(ADDRESS($A50,C$4,,,$B50))</f>
        <v>0</v>
      </c>
      <c r="D50" s="45" cm="1">
        <f t="array" aca="1" ref="D50" ca="1">INDIRECT(ADDRESS($A50,D$4,,,$B50))</f>
        <v>0</v>
      </c>
      <c r="E50" s="45" cm="1">
        <f t="array" aca="1" ref="E50" ca="1">INDIRECT(ADDRESS($A50,E$4,,,$B50))</f>
        <v>0</v>
      </c>
      <c r="F50" s="45" cm="1">
        <f t="array" aca="1" ref="F50" ca="1">INDIRECT(ADDRESS($A50,F$4,,,$B50))</f>
        <v>0</v>
      </c>
      <c r="G50" s="45" cm="1">
        <f t="array" aca="1" ref="G50" ca="1">INDIRECT(ADDRESS($A50,G$4,,,$B50))</f>
        <v>0</v>
      </c>
      <c r="H50" s="45" cm="1">
        <f t="array" aca="1" ref="H50" ca="1">INDIRECT(ADDRESS($A50,H$4,,,$B50))</f>
        <v>0</v>
      </c>
      <c r="I50" s="45" cm="1">
        <f t="array" aca="1" ref="I50" ca="1">INDIRECT(ADDRESS($A50,I$4,,,$B50))</f>
        <v>0</v>
      </c>
      <c r="J50" s="45" cm="1">
        <f t="array" aca="1" ref="J50" ca="1">INDIRECT(ADDRESS($A50,J$4,,,$B50))</f>
        <v>0</v>
      </c>
    </row>
    <row r="51" spans="1:10">
      <c r="A51" s="41">
        <f t="shared" si="2"/>
        <v>69</v>
      </c>
      <c r="B51" s="44" t="str">
        <f t="shared" si="1"/>
        <v>W2</v>
      </c>
      <c r="C51" s="45" cm="1">
        <f t="array" aca="1" ref="C51" ca="1">INDIRECT(ADDRESS($A51,C$4,,,$B51))</f>
        <v>0</v>
      </c>
      <c r="D51" s="45" cm="1">
        <f t="array" aca="1" ref="D51" ca="1">INDIRECT(ADDRESS($A51,D$4,,,$B51))</f>
        <v>0</v>
      </c>
      <c r="E51" s="45" cm="1">
        <f t="array" aca="1" ref="E51" ca="1">INDIRECT(ADDRESS($A51,E$4,,,$B51))</f>
        <v>0</v>
      </c>
      <c r="F51" s="45" cm="1">
        <f t="array" aca="1" ref="F51" ca="1">INDIRECT(ADDRESS($A51,F$4,,,$B51))</f>
        <v>0</v>
      </c>
      <c r="G51" s="45" cm="1">
        <f t="array" aca="1" ref="G51" ca="1">INDIRECT(ADDRESS($A51,G$4,,,$B51))</f>
        <v>0</v>
      </c>
      <c r="H51" s="45" cm="1">
        <f t="array" aca="1" ref="H51" ca="1">INDIRECT(ADDRESS($A51,H$4,,,$B51))</f>
        <v>0</v>
      </c>
      <c r="I51" s="45" cm="1">
        <f t="array" aca="1" ref="I51" ca="1">INDIRECT(ADDRESS($A51,I$4,,,$B51))</f>
        <v>0</v>
      </c>
      <c r="J51" s="45" cm="1">
        <f t="array" aca="1" ref="J51" ca="1">INDIRECT(ADDRESS($A51,J$4,,,$B51))</f>
        <v>0</v>
      </c>
    </row>
    <row r="52" spans="1:10">
      <c r="A52" s="41">
        <f t="shared" si="2"/>
        <v>70</v>
      </c>
      <c r="B52" s="44" t="str">
        <f t="shared" si="1"/>
        <v>W2</v>
      </c>
      <c r="C52" s="45" cm="1">
        <f t="array" aca="1" ref="C52" ca="1">INDIRECT(ADDRESS($A52,C$4,,,$B52))</f>
        <v>0</v>
      </c>
      <c r="D52" s="45" cm="1">
        <f t="array" aca="1" ref="D52" ca="1">INDIRECT(ADDRESS($A52,D$4,,,$B52))</f>
        <v>0</v>
      </c>
      <c r="E52" s="45" cm="1">
        <f t="array" aca="1" ref="E52" ca="1">INDIRECT(ADDRESS($A52,E$4,,,$B52))</f>
        <v>0</v>
      </c>
      <c r="F52" s="45" cm="1">
        <f t="array" aca="1" ref="F52" ca="1">INDIRECT(ADDRESS($A52,F$4,,,$B52))</f>
        <v>0</v>
      </c>
      <c r="G52" s="45" cm="1">
        <f t="array" aca="1" ref="G52" ca="1">INDIRECT(ADDRESS($A52,G$4,,,$B52))</f>
        <v>0</v>
      </c>
      <c r="H52" s="45" cm="1">
        <f t="array" aca="1" ref="H52" ca="1">INDIRECT(ADDRESS($A52,H$4,,,$B52))</f>
        <v>0</v>
      </c>
      <c r="I52" s="45" cm="1">
        <f t="array" aca="1" ref="I52" ca="1">INDIRECT(ADDRESS($A52,I$4,,,$B52))</f>
        <v>0</v>
      </c>
      <c r="J52" s="45" cm="1">
        <f t="array" aca="1" ref="J52" ca="1">INDIRECT(ADDRESS($A52,J$4,,,$B52))</f>
        <v>0</v>
      </c>
    </row>
    <row r="53" spans="1:10">
      <c r="A53" s="41">
        <f t="shared" si="2"/>
        <v>71</v>
      </c>
      <c r="B53" s="44" t="str">
        <f t="shared" si="1"/>
        <v>W2</v>
      </c>
      <c r="C53" s="45" cm="1">
        <f t="array" aca="1" ref="C53" ca="1">INDIRECT(ADDRESS($A53,C$4,,,$B53))</f>
        <v>0</v>
      </c>
      <c r="D53" s="45" cm="1">
        <f t="array" aca="1" ref="D53" ca="1">INDIRECT(ADDRESS($A53,D$4,,,$B53))</f>
        <v>0</v>
      </c>
      <c r="E53" s="45" cm="1">
        <f t="array" aca="1" ref="E53" ca="1">INDIRECT(ADDRESS($A53,E$4,,,$B53))</f>
        <v>0</v>
      </c>
      <c r="F53" s="45" cm="1">
        <f t="array" aca="1" ref="F53" ca="1">INDIRECT(ADDRESS($A53,F$4,,,$B53))</f>
        <v>0</v>
      </c>
      <c r="G53" s="45" cm="1">
        <f t="array" aca="1" ref="G53" ca="1">INDIRECT(ADDRESS($A53,G$4,,,$B53))</f>
        <v>0</v>
      </c>
      <c r="H53" s="45" cm="1">
        <f t="array" aca="1" ref="H53" ca="1">INDIRECT(ADDRESS($A53,H$4,,,$B53))</f>
        <v>0</v>
      </c>
      <c r="I53" s="45" cm="1">
        <f t="array" aca="1" ref="I53" ca="1">INDIRECT(ADDRESS($A53,I$4,,,$B53))</f>
        <v>0</v>
      </c>
      <c r="J53" s="45" cm="1">
        <f t="array" aca="1" ref="J53" ca="1">INDIRECT(ADDRESS($A53,J$4,,,$B53))</f>
        <v>0</v>
      </c>
    </row>
    <row r="54" spans="1:10">
      <c r="A54" s="41">
        <f t="shared" si="2"/>
        <v>72</v>
      </c>
      <c r="B54" s="44" t="str">
        <f t="shared" si="1"/>
        <v>W2</v>
      </c>
      <c r="C54" s="45" cm="1">
        <f t="array" aca="1" ref="C54" ca="1">INDIRECT(ADDRESS($A54,C$4,,,$B54))</f>
        <v>0</v>
      </c>
      <c r="D54" s="45" cm="1">
        <f t="array" aca="1" ref="D54" ca="1">INDIRECT(ADDRESS($A54,D$4,,,$B54))</f>
        <v>0</v>
      </c>
      <c r="E54" s="45" cm="1">
        <f t="array" aca="1" ref="E54" ca="1">INDIRECT(ADDRESS($A54,E$4,,,$B54))</f>
        <v>0</v>
      </c>
      <c r="F54" s="45" cm="1">
        <f t="array" aca="1" ref="F54" ca="1">INDIRECT(ADDRESS($A54,F$4,,,$B54))</f>
        <v>0</v>
      </c>
      <c r="G54" s="45" cm="1">
        <f t="array" aca="1" ref="G54" ca="1">INDIRECT(ADDRESS($A54,G$4,,,$B54))</f>
        <v>0</v>
      </c>
      <c r="H54" s="45" cm="1">
        <f t="array" aca="1" ref="H54" ca="1">INDIRECT(ADDRESS($A54,H$4,,,$B54))</f>
        <v>0</v>
      </c>
      <c r="I54" s="45" cm="1">
        <f t="array" aca="1" ref="I54" ca="1">INDIRECT(ADDRESS($A54,I$4,,,$B54))</f>
        <v>0</v>
      </c>
      <c r="J54" s="45" cm="1">
        <f t="array" aca="1" ref="J54" ca="1">INDIRECT(ADDRESS($A54,J$4,,,$B54))</f>
        <v>0</v>
      </c>
    </row>
    <row r="55" spans="1:10">
      <c r="A55" s="41">
        <f t="shared" si="2"/>
        <v>73</v>
      </c>
      <c r="B55" s="44" t="str">
        <f t="shared" si="1"/>
        <v>W2</v>
      </c>
      <c r="C55" s="45" cm="1">
        <f t="array" aca="1" ref="C55" ca="1">INDIRECT(ADDRESS($A55,C$4,,,$B55))</f>
        <v>0</v>
      </c>
      <c r="D55" s="45" cm="1">
        <f t="array" aca="1" ref="D55" ca="1">INDIRECT(ADDRESS($A55,D$4,,,$B55))</f>
        <v>0</v>
      </c>
      <c r="E55" s="45" cm="1">
        <f t="array" aca="1" ref="E55" ca="1">INDIRECT(ADDRESS($A55,E$4,,,$B55))</f>
        <v>0</v>
      </c>
      <c r="F55" s="45" cm="1">
        <f t="array" aca="1" ref="F55" ca="1">INDIRECT(ADDRESS($A55,F$4,,,$B55))</f>
        <v>0</v>
      </c>
      <c r="G55" s="45" cm="1">
        <f t="array" aca="1" ref="G55" ca="1">INDIRECT(ADDRESS($A55,G$4,,,$B55))</f>
        <v>0</v>
      </c>
      <c r="H55" s="45" cm="1">
        <f t="array" aca="1" ref="H55" ca="1">INDIRECT(ADDRESS($A55,H$4,,,$B55))</f>
        <v>0</v>
      </c>
      <c r="I55" s="45" cm="1">
        <f t="array" aca="1" ref="I55" ca="1">INDIRECT(ADDRESS($A55,I$4,,,$B55))</f>
        <v>0</v>
      </c>
      <c r="J55" s="45" cm="1">
        <f t="array" aca="1" ref="J55" ca="1">INDIRECT(ADDRESS($A55,J$4,,,$B55))</f>
        <v>0</v>
      </c>
    </row>
    <row r="56" spans="1:10">
      <c r="A56" s="41">
        <f t="shared" si="2"/>
        <v>74</v>
      </c>
      <c r="B56" s="44" t="str">
        <f t="shared" si="1"/>
        <v>W2</v>
      </c>
      <c r="C56" s="45" cm="1">
        <f t="array" aca="1" ref="C56" ca="1">INDIRECT(ADDRESS($A56,C$4,,,$B56))</f>
        <v>0</v>
      </c>
      <c r="D56" s="45" cm="1">
        <f t="array" aca="1" ref="D56" ca="1">INDIRECT(ADDRESS($A56,D$4,,,$B56))</f>
        <v>0</v>
      </c>
      <c r="E56" s="45" cm="1">
        <f t="array" aca="1" ref="E56" ca="1">INDIRECT(ADDRESS($A56,E$4,,,$B56))</f>
        <v>0</v>
      </c>
      <c r="F56" s="45" cm="1">
        <f t="array" aca="1" ref="F56" ca="1">INDIRECT(ADDRESS($A56,F$4,,,$B56))</f>
        <v>0</v>
      </c>
      <c r="G56" s="45" cm="1">
        <f t="array" aca="1" ref="G56" ca="1">INDIRECT(ADDRESS($A56,G$4,,,$B56))</f>
        <v>0</v>
      </c>
      <c r="H56" s="45" cm="1">
        <f t="array" aca="1" ref="H56" ca="1">INDIRECT(ADDRESS($A56,H$4,,,$B56))</f>
        <v>0</v>
      </c>
      <c r="I56" s="45" cm="1">
        <f t="array" aca="1" ref="I56" ca="1">INDIRECT(ADDRESS($A56,I$4,,,$B56))</f>
        <v>0</v>
      </c>
      <c r="J56" s="45" cm="1">
        <f t="array" aca="1" ref="J56" ca="1">INDIRECT(ADDRESS($A56,J$4,,,$B56))</f>
        <v>0</v>
      </c>
    </row>
    <row r="57" spans="1:10">
      <c r="A57" s="41">
        <f t="shared" si="2"/>
        <v>75</v>
      </c>
      <c r="B57" s="44" t="str">
        <f t="shared" si="1"/>
        <v>W2</v>
      </c>
      <c r="C57" s="45" cm="1">
        <f t="array" aca="1" ref="C57" ca="1">INDIRECT(ADDRESS($A57,C$4,,,$B57))</f>
        <v>0</v>
      </c>
      <c r="D57" s="45" cm="1">
        <f t="array" aca="1" ref="D57" ca="1">INDIRECT(ADDRESS($A57,D$4,,,$B57))</f>
        <v>0</v>
      </c>
      <c r="E57" s="45" cm="1">
        <f t="array" aca="1" ref="E57" ca="1">INDIRECT(ADDRESS($A57,E$4,,,$B57))</f>
        <v>0</v>
      </c>
      <c r="F57" s="45" cm="1">
        <f t="array" aca="1" ref="F57" ca="1">INDIRECT(ADDRESS($A57,F$4,,,$B57))</f>
        <v>0</v>
      </c>
      <c r="G57" s="45" cm="1">
        <f t="array" aca="1" ref="G57" ca="1">INDIRECT(ADDRESS($A57,G$4,,,$B57))</f>
        <v>0</v>
      </c>
      <c r="H57" s="45" cm="1">
        <f t="array" aca="1" ref="H57" ca="1">INDIRECT(ADDRESS($A57,H$4,,,$B57))</f>
        <v>0</v>
      </c>
      <c r="I57" s="45" cm="1">
        <f t="array" aca="1" ref="I57" ca="1">INDIRECT(ADDRESS($A57,I$4,,,$B57))</f>
        <v>0</v>
      </c>
      <c r="J57" s="45" cm="1">
        <f t="array" aca="1" ref="J57" ca="1">INDIRECT(ADDRESS($A57,J$4,,,$B57))</f>
        <v>0</v>
      </c>
    </row>
    <row r="58" spans="1:10">
      <c r="A58" s="41">
        <f t="shared" si="2"/>
        <v>76</v>
      </c>
      <c r="B58" s="44" t="str">
        <f t="shared" si="1"/>
        <v>W2</v>
      </c>
      <c r="C58" s="45" cm="1">
        <f t="array" aca="1" ref="C58" ca="1">INDIRECT(ADDRESS($A58,C$4,,,$B58))</f>
        <v>0</v>
      </c>
      <c r="D58" s="45" cm="1">
        <f t="array" aca="1" ref="D58" ca="1">INDIRECT(ADDRESS($A58,D$4,,,$B58))</f>
        <v>0</v>
      </c>
      <c r="E58" s="45" cm="1">
        <f t="array" aca="1" ref="E58" ca="1">INDIRECT(ADDRESS($A58,E$4,,,$B58))</f>
        <v>0</v>
      </c>
      <c r="F58" s="45" cm="1">
        <f t="array" aca="1" ref="F58" ca="1">INDIRECT(ADDRESS($A58,F$4,,,$B58))</f>
        <v>0</v>
      </c>
      <c r="G58" s="45" cm="1">
        <f t="array" aca="1" ref="G58" ca="1">INDIRECT(ADDRESS($A58,G$4,,,$B58))</f>
        <v>0</v>
      </c>
      <c r="H58" s="45" cm="1">
        <f t="array" aca="1" ref="H58" ca="1">INDIRECT(ADDRESS($A58,H$4,,,$B58))</f>
        <v>0</v>
      </c>
      <c r="I58" s="45" cm="1">
        <f t="array" aca="1" ref="I58" ca="1">INDIRECT(ADDRESS($A58,I$4,,,$B58))</f>
        <v>0</v>
      </c>
      <c r="J58" s="45" cm="1">
        <f t="array" aca="1" ref="J58" ca="1">INDIRECT(ADDRESS($A58,J$4,,,$B58))</f>
        <v>0</v>
      </c>
    </row>
    <row r="59" spans="1:10">
      <c r="A59" s="41">
        <f t="shared" si="2"/>
        <v>77</v>
      </c>
      <c r="B59" s="44" t="str">
        <f t="shared" si="1"/>
        <v>W2</v>
      </c>
      <c r="C59" s="45" cm="1">
        <f t="array" aca="1" ref="C59" ca="1">INDIRECT(ADDRESS($A59,C$4,,,$B59))</f>
        <v>0</v>
      </c>
      <c r="D59" s="45" cm="1">
        <f t="array" aca="1" ref="D59" ca="1">INDIRECT(ADDRESS($A59,D$4,,,$B59))</f>
        <v>0</v>
      </c>
      <c r="E59" s="45" cm="1">
        <f t="array" aca="1" ref="E59" ca="1">INDIRECT(ADDRESS($A59,E$4,,,$B59))</f>
        <v>0</v>
      </c>
      <c r="F59" s="45" cm="1">
        <f t="array" aca="1" ref="F59" ca="1">INDIRECT(ADDRESS($A59,F$4,,,$B59))</f>
        <v>0</v>
      </c>
      <c r="G59" s="45" cm="1">
        <f t="array" aca="1" ref="G59" ca="1">INDIRECT(ADDRESS($A59,G$4,,,$B59))</f>
        <v>0</v>
      </c>
      <c r="H59" s="45" cm="1">
        <f t="array" aca="1" ref="H59" ca="1">INDIRECT(ADDRESS($A59,H$4,,,$B59))</f>
        <v>0</v>
      </c>
      <c r="I59" s="45" cm="1">
        <f t="array" aca="1" ref="I59" ca="1">INDIRECT(ADDRESS($A59,I$4,,,$B59))</f>
        <v>0</v>
      </c>
      <c r="J59" s="45" cm="1">
        <f t="array" aca="1" ref="J59" ca="1">INDIRECT(ADDRESS($A59,J$4,,,$B59))</f>
        <v>0</v>
      </c>
    </row>
    <row r="60" spans="1:10">
      <c r="A60" s="41">
        <f t="shared" si="2"/>
        <v>78</v>
      </c>
      <c r="B60" s="44" t="str">
        <f t="shared" si="1"/>
        <v>W2</v>
      </c>
      <c r="C60" s="45" cm="1">
        <f t="array" aca="1" ref="C60" ca="1">INDIRECT(ADDRESS($A60,C$4,,,$B60))</f>
        <v>0</v>
      </c>
      <c r="D60" s="45" cm="1">
        <f t="array" aca="1" ref="D60" ca="1">INDIRECT(ADDRESS($A60,D$4,,,$B60))</f>
        <v>0</v>
      </c>
      <c r="E60" s="45" cm="1">
        <f t="array" aca="1" ref="E60" ca="1">INDIRECT(ADDRESS($A60,E$4,,,$B60))</f>
        <v>0</v>
      </c>
      <c r="F60" s="45" cm="1">
        <f t="array" aca="1" ref="F60" ca="1">INDIRECT(ADDRESS($A60,F$4,,,$B60))</f>
        <v>0</v>
      </c>
      <c r="G60" s="45" cm="1">
        <f t="array" aca="1" ref="G60" ca="1">INDIRECT(ADDRESS($A60,G$4,,,$B60))</f>
        <v>0</v>
      </c>
      <c r="H60" s="45" cm="1">
        <f t="array" aca="1" ref="H60" ca="1">INDIRECT(ADDRESS($A60,H$4,,,$B60))</f>
        <v>0</v>
      </c>
      <c r="I60" s="45" cm="1">
        <f t="array" aca="1" ref="I60" ca="1">INDIRECT(ADDRESS($A60,I$4,,,$B60))</f>
        <v>0</v>
      </c>
      <c r="J60" s="45" cm="1">
        <f t="array" aca="1" ref="J60" ca="1">INDIRECT(ADDRESS($A60,J$4,,,$B60))</f>
        <v>0</v>
      </c>
    </row>
    <row r="61" spans="1:10">
      <c r="A61" s="41">
        <f t="shared" si="2"/>
        <v>79</v>
      </c>
      <c r="B61" s="44" t="str">
        <f t="shared" si="1"/>
        <v>W2</v>
      </c>
      <c r="C61" s="45" cm="1">
        <f t="array" aca="1" ref="C61" ca="1">INDIRECT(ADDRESS($A61,C$4,,,$B61))</f>
        <v>0</v>
      </c>
      <c r="D61" s="45" cm="1">
        <f t="array" aca="1" ref="D61" ca="1">INDIRECT(ADDRESS($A61,D$4,,,$B61))</f>
        <v>0</v>
      </c>
      <c r="E61" s="45" cm="1">
        <f t="array" aca="1" ref="E61" ca="1">INDIRECT(ADDRESS($A61,E$4,,,$B61))</f>
        <v>0</v>
      </c>
      <c r="F61" s="45" cm="1">
        <f t="array" aca="1" ref="F61" ca="1">INDIRECT(ADDRESS($A61,F$4,,,$B61))</f>
        <v>0</v>
      </c>
      <c r="G61" s="45" cm="1">
        <f t="array" aca="1" ref="G61" ca="1">INDIRECT(ADDRESS($A61,G$4,,,$B61))</f>
        <v>0</v>
      </c>
      <c r="H61" s="45" cm="1">
        <f t="array" aca="1" ref="H61" ca="1">INDIRECT(ADDRESS($A61,H$4,,,$B61))</f>
        <v>0</v>
      </c>
      <c r="I61" s="45" cm="1">
        <f t="array" aca="1" ref="I61" ca="1">INDIRECT(ADDRESS($A61,I$4,,,$B61))</f>
        <v>0</v>
      </c>
      <c r="J61" s="45" cm="1">
        <f t="array" aca="1" ref="J61" ca="1">INDIRECT(ADDRESS($A61,J$4,,,$B61))</f>
        <v>0</v>
      </c>
    </row>
    <row r="62" spans="1:10">
      <c r="A62" s="41">
        <f t="shared" si="2"/>
        <v>80</v>
      </c>
      <c r="B62" s="44" t="str">
        <f t="shared" si="1"/>
        <v>W2</v>
      </c>
      <c r="C62" s="45" cm="1">
        <f t="array" aca="1" ref="C62" ca="1">INDIRECT(ADDRESS($A62,C$4,,,$B62))</f>
        <v>0</v>
      </c>
      <c r="D62" s="45" cm="1">
        <f t="array" aca="1" ref="D62" ca="1">INDIRECT(ADDRESS($A62,D$4,,,$B62))</f>
        <v>0</v>
      </c>
      <c r="E62" s="45" cm="1">
        <f t="array" aca="1" ref="E62" ca="1">INDIRECT(ADDRESS($A62,E$4,,,$B62))</f>
        <v>0</v>
      </c>
      <c r="F62" s="45" cm="1">
        <f t="array" aca="1" ref="F62" ca="1">INDIRECT(ADDRESS($A62,F$4,,,$B62))</f>
        <v>0</v>
      </c>
      <c r="G62" s="45" cm="1">
        <f t="array" aca="1" ref="G62" ca="1">INDIRECT(ADDRESS($A62,G$4,,,$B62))</f>
        <v>0</v>
      </c>
      <c r="H62" s="45" cm="1">
        <f t="array" aca="1" ref="H62" ca="1">INDIRECT(ADDRESS($A62,H$4,,,$B62))</f>
        <v>0</v>
      </c>
      <c r="I62" s="45" cm="1">
        <f t="array" aca="1" ref="I62" ca="1">INDIRECT(ADDRESS($A62,I$4,,,$B62))</f>
        <v>0</v>
      </c>
      <c r="J62" s="45" cm="1">
        <f t="array" aca="1" ref="J62" ca="1">INDIRECT(ADDRESS($A62,J$4,,,$B62))</f>
        <v>0</v>
      </c>
    </row>
    <row r="63" spans="1:10">
      <c r="A63" s="41">
        <f t="shared" si="2"/>
        <v>81</v>
      </c>
      <c r="B63" s="44" t="str">
        <f t="shared" si="1"/>
        <v>W2</v>
      </c>
      <c r="C63" s="45" cm="1">
        <f t="array" aca="1" ref="C63" ca="1">INDIRECT(ADDRESS($A63,C$4,,,$B63))</f>
        <v>0</v>
      </c>
      <c r="D63" s="45" cm="1">
        <f t="array" aca="1" ref="D63" ca="1">INDIRECT(ADDRESS($A63,D$4,,,$B63))</f>
        <v>0</v>
      </c>
      <c r="E63" s="45" cm="1">
        <f t="array" aca="1" ref="E63" ca="1">INDIRECT(ADDRESS($A63,E$4,,,$B63))</f>
        <v>0</v>
      </c>
      <c r="F63" s="45" cm="1">
        <f t="array" aca="1" ref="F63" ca="1">INDIRECT(ADDRESS($A63,F$4,,,$B63))</f>
        <v>0</v>
      </c>
      <c r="G63" s="45" cm="1">
        <f t="array" aca="1" ref="G63" ca="1">INDIRECT(ADDRESS($A63,G$4,,,$B63))</f>
        <v>0</v>
      </c>
      <c r="H63" s="45" cm="1">
        <f t="array" aca="1" ref="H63" ca="1">INDIRECT(ADDRESS($A63,H$4,,,$B63))</f>
        <v>0</v>
      </c>
      <c r="I63" s="45" cm="1">
        <f t="array" aca="1" ref="I63" ca="1">INDIRECT(ADDRESS($A63,I$4,,,$B63))</f>
        <v>0</v>
      </c>
      <c r="J63" s="45" cm="1">
        <f t="array" aca="1" ref="J63" ca="1">INDIRECT(ADDRESS($A63,J$4,,,$B63))</f>
        <v>0</v>
      </c>
    </row>
    <row r="64" spans="1:10">
      <c r="A64" s="41">
        <f t="shared" si="2"/>
        <v>82</v>
      </c>
      <c r="B64" s="44" t="str">
        <f t="shared" si="1"/>
        <v>W2</v>
      </c>
      <c r="C64" s="45" cm="1">
        <f t="array" aca="1" ref="C64" ca="1">INDIRECT(ADDRESS($A64,C$4,,,$B64))</f>
        <v>0</v>
      </c>
      <c r="D64" s="45" cm="1">
        <f t="array" aca="1" ref="D64" ca="1">INDIRECT(ADDRESS($A64,D$4,,,$B64))</f>
        <v>0</v>
      </c>
      <c r="E64" s="45" cm="1">
        <f t="array" aca="1" ref="E64" ca="1">INDIRECT(ADDRESS($A64,E$4,,,$B64))</f>
        <v>0</v>
      </c>
      <c r="F64" s="45" cm="1">
        <f t="array" aca="1" ref="F64" ca="1">INDIRECT(ADDRESS($A64,F$4,,,$B64))</f>
        <v>0</v>
      </c>
      <c r="G64" s="45" cm="1">
        <f t="array" aca="1" ref="G64" ca="1">INDIRECT(ADDRESS($A64,G$4,,,$B64))</f>
        <v>0</v>
      </c>
      <c r="H64" s="45" cm="1">
        <f t="array" aca="1" ref="H64" ca="1">INDIRECT(ADDRESS($A64,H$4,,,$B64))</f>
        <v>0</v>
      </c>
      <c r="I64" s="45" cm="1">
        <f t="array" aca="1" ref="I64" ca="1">INDIRECT(ADDRESS($A64,I$4,,,$B64))</f>
        <v>0</v>
      </c>
      <c r="J64" s="45" cm="1">
        <f t="array" aca="1" ref="J64" ca="1">INDIRECT(ADDRESS($A64,J$4,,,$B64))</f>
        <v>0</v>
      </c>
    </row>
    <row r="65" spans="1:10">
      <c r="A65" s="41">
        <f t="shared" si="2"/>
        <v>83</v>
      </c>
      <c r="B65" s="44" t="str">
        <f t="shared" si="1"/>
        <v>W2</v>
      </c>
      <c r="C65" s="45" cm="1">
        <f t="array" aca="1" ref="C65" ca="1">INDIRECT(ADDRESS($A65,C$4,,,$B65))</f>
        <v>0</v>
      </c>
      <c r="D65" s="45" cm="1">
        <f t="array" aca="1" ref="D65" ca="1">INDIRECT(ADDRESS($A65,D$4,,,$B65))</f>
        <v>0</v>
      </c>
      <c r="E65" s="45" cm="1">
        <f t="array" aca="1" ref="E65" ca="1">INDIRECT(ADDRESS($A65,E$4,,,$B65))</f>
        <v>0</v>
      </c>
      <c r="F65" s="45" cm="1">
        <f t="array" aca="1" ref="F65" ca="1">INDIRECT(ADDRESS($A65,F$4,,,$B65))</f>
        <v>0</v>
      </c>
      <c r="G65" s="45" cm="1">
        <f t="array" aca="1" ref="G65" ca="1">INDIRECT(ADDRESS($A65,G$4,,,$B65))</f>
        <v>0</v>
      </c>
      <c r="H65" s="45" cm="1">
        <f t="array" aca="1" ref="H65" ca="1">INDIRECT(ADDRESS($A65,H$4,,,$B65))</f>
        <v>0</v>
      </c>
      <c r="I65" s="45" cm="1">
        <f t="array" aca="1" ref="I65" ca="1">INDIRECT(ADDRESS($A65,I$4,,,$B65))</f>
        <v>0</v>
      </c>
      <c r="J65" s="45" cm="1">
        <f t="array" aca="1" ref="J65" ca="1">INDIRECT(ADDRESS($A65,J$4,,,$B65))</f>
        <v>0</v>
      </c>
    </row>
    <row r="66" spans="1:10">
      <c r="A66" s="41">
        <f t="shared" si="2"/>
        <v>84</v>
      </c>
      <c r="B66" s="44" t="str">
        <f t="shared" si="1"/>
        <v>W2</v>
      </c>
      <c r="C66" s="45" cm="1">
        <f t="array" aca="1" ref="C66" ca="1">INDIRECT(ADDRESS($A66,C$4,,,$B66))</f>
        <v>0</v>
      </c>
      <c r="D66" s="45" cm="1">
        <f t="array" aca="1" ref="D66" ca="1">INDIRECT(ADDRESS($A66,D$4,,,$B66))</f>
        <v>0</v>
      </c>
      <c r="E66" s="45" cm="1">
        <f t="array" aca="1" ref="E66" ca="1">INDIRECT(ADDRESS($A66,E$4,,,$B66))</f>
        <v>0</v>
      </c>
      <c r="F66" s="45" cm="1">
        <f t="array" aca="1" ref="F66" ca="1">INDIRECT(ADDRESS($A66,F$4,,,$B66))</f>
        <v>0</v>
      </c>
      <c r="G66" s="45" cm="1">
        <f t="array" aca="1" ref="G66" ca="1">INDIRECT(ADDRESS($A66,G$4,,,$B66))</f>
        <v>0</v>
      </c>
      <c r="H66" s="45" cm="1">
        <f t="array" aca="1" ref="H66" ca="1">INDIRECT(ADDRESS($A66,H$4,,,$B66))</f>
        <v>0</v>
      </c>
      <c r="I66" s="45" cm="1">
        <f t="array" aca="1" ref="I66" ca="1">INDIRECT(ADDRESS($A66,I$4,,,$B66))</f>
        <v>0</v>
      </c>
      <c r="J66" s="45" cm="1">
        <f t="array" aca="1" ref="J66" ca="1">INDIRECT(ADDRESS($A66,J$4,,,$B66))</f>
        <v>0</v>
      </c>
    </row>
    <row r="67" spans="1:10">
      <c r="A67" s="41">
        <f t="shared" si="2"/>
        <v>85</v>
      </c>
      <c r="B67" s="44" t="str">
        <f t="shared" si="1"/>
        <v>W2</v>
      </c>
      <c r="C67" s="45" cm="1">
        <f t="array" aca="1" ref="C67" ca="1">INDIRECT(ADDRESS($A67,C$4,,,$B67))</f>
        <v>0</v>
      </c>
      <c r="D67" s="45" cm="1">
        <f t="array" aca="1" ref="D67" ca="1">INDIRECT(ADDRESS($A67,D$4,,,$B67))</f>
        <v>0</v>
      </c>
      <c r="E67" s="45" cm="1">
        <f t="array" aca="1" ref="E67" ca="1">INDIRECT(ADDRESS($A67,E$4,,,$B67))</f>
        <v>0</v>
      </c>
      <c r="F67" s="45" cm="1">
        <f t="array" aca="1" ref="F67" ca="1">INDIRECT(ADDRESS($A67,F$4,,,$B67))</f>
        <v>0</v>
      </c>
      <c r="G67" s="45" cm="1">
        <f t="array" aca="1" ref="G67" ca="1">INDIRECT(ADDRESS($A67,G$4,,,$B67))</f>
        <v>0</v>
      </c>
      <c r="H67" s="45" cm="1">
        <f t="array" aca="1" ref="H67" ca="1">INDIRECT(ADDRESS($A67,H$4,,,$B67))</f>
        <v>0</v>
      </c>
      <c r="I67" s="45" cm="1">
        <f t="array" aca="1" ref="I67" ca="1">INDIRECT(ADDRESS($A67,I$4,,,$B67))</f>
        <v>0</v>
      </c>
      <c r="J67" s="45" cm="1">
        <f t="array" aca="1" ref="J67" ca="1">INDIRECT(ADDRESS($A67,J$4,,,$B67))</f>
        <v>0</v>
      </c>
    </row>
    <row r="68" spans="1:10">
      <c r="A68" s="41">
        <f t="shared" si="2"/>
        <v>86</v>
      </c>
      <c r="B68" s="44" t="str">
        <f t="shared" si="1"/>
        <v>W2</v>
      </c>
      <c r="C68" s="45" cm="1">
        <f t="array" aca="1" ref="C68" ca="1">INDIRECT(ADDRESS($A68,C$4,,,$B68))</f>
        <v>0</v>
      </c>
      <c r="D68" s="45" cm="1">
        <f t="array" aca="1" ref="D68" ca="1">INDIRECT(ADDRESS($A68,D$4,,,$B68))</f>
        <v>0</v>
      </c>
      <c r="E68" s="45" cm="1">
        <f t="array" aca="1" ref="E68" ca="1">INDIRECT(ADDRESS($A68,E$4,,,$B68))</f>
        <v>0</v>
      </c>
      <c r="F68" s="45" cm="1">
        <f t="array" aca="1" ref="F68" ca="1">INDIRECT(ADDRESS($A68,F$4,,,$B68))</f>
        <v>0</v>
      </c>
      <c r="G68" s="45" cm="1">
        <f t="array" aca="1" ref="G68" ca="1">INDIRECT(ADDRESS($A68,G$4,,,$B68))</f>
        <v>0</v>
      </c>
      <c r="H68" s="45" cm="1">
        <f t="array" aca="1" ref="H68" ca="1">INDIRECT(ADDRESS($A68,H$4,,,$B68))</f>
        <v>0</v>
      </c>
      <c r="I68" s="45" cm="1">
        <f t="array" aca="1" ref="I68" ca="1">INDIRECT(ADDRESS($A68,I$4,,,$B68))</f>
        <v>0</v>
      </c>
      <c r="J68" s="45" cm="1">
        <f t="array" aca="1" ref="J68" ca="1">INDIRECT(ADDRESS($A68,J$4,,,$B68))</f>
        <v>0</v>
      </c>
    </row>
    <row r="69" spans="1:10">
      <c r="A69" s="41">
        <f t="shared" si="2"/>
        <v>87</v>
      </c>
      <c r="B69" s="44" t="str">
        <f t="shared" si="1"/>
        <v>W2</v>
      </c>
      <c r="C69" s="45" cm="1">
        <f t="array" aca="1" ref="C69" ca="1">INDIRECT(ADDRESS($A69,C$4,,,$B69))</f>
        <v>0</v>
      </c>
      <c r="D69" s="45" cm="1">
        <f t="array" aca="1" ref="D69" ca="1">INDIRECT(ADDRESS($A69,D$4,,,$B69))</f>
        <v>0</v>
      </c>
      <c r="E69" s="45" cm="1">
        <f t="array" aca="1" ref="E69" ca="1">INDIRECT(ADDRESS($A69,E$4,,,$B69))</f>
        <v>0</v>
      </c>
      <c r="F69" s="45" cm="1">
        <f t="array" aca="1" ref="F69" ca="1">INDIRECT(ADDRESS($A69,F$4,,,$B69))</f>
        <v>0</v>
      </c>
      <c r="G69" s="45" cm="1">
        <f t="array" aca="1" ref="G69" ca="1">INDIRECT(ADDRESS($A69,G$4,,,$B69))</f>
        <v>0</v>
      </c>
      <c r="H69" s="45" cm="1">
        <f t="array" aca="1" ref="H69" ca="1">INDIRECT(ADDRESS($A69,H$4,,,$B69))</f>
        <v>0</v>
      </c>
      <c r="I69" s="45" cm="1">
        <f t="array" aca="1" ref="I69" ca="1">INDIRECT(ADDRESS($A69,I$4,,,$B69))</f>
        <v>0</v>
      </c>
      <c r="J69" s="45" cm="1">
        <f t="array" aca="1" ref="J69" ca="1">INDIRECT(ADDRESS($A69,J$4,,,$B69))</f>
        <v>0</v>
      </c>
    </row>
    <row r="70" spans="1:10">
      <c r="A70" s="41">
        <f t="shared" si="2"/>
        <v>88</v>
      </c>
      <c r="B70" s="44" t="str">
        <f t="shared" si="1"/>
        <v>W2</v>
      </c>
      <c r="C70" s="45" cm="1">
        <f t="array" aca="1" ref="C70" ca="1">INDIRECT(ADDRESS($A70,C$4,,,$B70))</f>
        <v>0</v>
      </c>
      <c r="D70" s="45" cm="1">
        <f t="array" aca="1" ref="D70" ca="1">INDIRECT(ADDRESS($A70,D$4,,,$B70))</f>
        <v>0</v>
      </c>
      <c r="E70" s="45" cm="1">
        <f t="array" aca="1" ref="E70" ca="1">INDIRECT(ADDRESS($A70,E$4,,,$B70))</f>
        <v>0</v>
      </c>
      <c r="F70" s="45" cm="1">
        <f t="array" aca="1" ref="F70" ca="1">INDIRECT(ADDRESS($A70,F$4,,,$B70))</f>
        <v>0</v>
      </c>
      <c r="G70" s="45" cm="1">
        <f t="array" aca="1" ref="G70" ca="1">INDIRECT(ADDRESS($A70,G$4,,,$B70))</f>
        <v>0</v>
      </c>
      <c r="H70" s="45" cm="1">
        <f t="array" aca="1" ref="H70" ca="1">INDIRECT(ADDRESS($A70,H$4,,,$B70))</f>
        <v>0</v>
      </c>
      <c r="I70" s="45" cm="1">
        <f t="array" aca="1" ref="I70" ca="1">INDIRECT(ADDRESS($A70,I$4,,,$B70))</f>
        <v>0</v>
      </c>
      <c r="J70" s="45" cm="1">
        <f t="array" aca="1" ref="J70" ca="1">INDIRECT(ADDRESS($A70,J$4,,,$B70))</f>
        <v>0</v>
      </c>
    </row>
    <row r="71" spans="1:10">
      <c r="A71" s="41">
        <f t="shared" si="2"/>
        <v>89</v>
      </c>
      <c r="B71" s="44" t="str">
        <f t="shared" ref="B71:B134" si="3">+$D$2</f>
        <v>W2</v>
      </c>
      <c r="C71" s="45" cm="1">
        <f t="array" aca="1" ref="C71" ca="1">INDIRECT(ADDRESS($A71,C$4,,,$B71))</f>
        <v>0</v>
      </c>
      <c r="D71" s="45" cm="1">
        <f t="array" aca="1" ref="D71" ca="1">INDIRECT(ADDRESS($A71,D$4,,,$B71))</f>
        <v>0</v>
      </c>
      <c r="E71" s="45" cm="1">
        <f t="array" aca="1" ref="E71" ca="1">INDIRECT(ADDRESS($A71,E$4,,,$B71))</f>
        <v>0</v>
      </c>
      <c r="F71" s="45" cm="1">
        <f t="array" aca="1" ref="F71" ca="1">INDIRECT(ADDRESS($A71,F$4,,,$B71))</f>
        <v>0</v>
      </c>
      <c r="G71" s="45" cm="1">
        <f t="array" aca="1" ref="G71" ca="1">INDIRECT(ADDRESS($A71,G$4,,,$B71))</f>
        <v>0</v>
      </c>
      <c r="H71" s="45" cm="1">
        <f t="array" aca="1" ref="H71" ca="1">INDIRECT(ADDRESS($A71,H$4,,,$B71))</f>
        <v>0</v>
      </c>
      <c r="I71" s="45" cm="1">
        <f t="array" aca="1" ref="I71" ca="1">INDIRECT(ADDRESS($A71,I$4,,,$B71))</f>
        <v>0</v>
      </c>
      <c r="J71" s="45" cm="1">
        <f t="array" aca="1" ref="J71" ca="1">INDIRECT(ADDRESS($A71,J$4,,,$B71))</f>
        <v>0</v>
      </c>
    </row>
    <row r="72" spans="1:10">
      <c r="A72" s="41">
        <f t="shared" ref="A72:A135" si="4">+A71+1</f>
        <v>90</v>
      </c>
      <c r="B72" s="44" t="str">
        <f t="shared" si="3"/>
        <v>W2</v>
      </c>
      <c r="C72" s="45" cm="1">
        <f t="array" aca="1" ref="C72" ca="1">INDIRECT(ADDRESS($A72,C$4,,,$B72))</f>
        <v>0</v>
      </c>
      <c r="D72" s="45" cm="1">
        <f t="array" aca="1" ref="D72" ca="1">INDIRECT(ADDRESS($A72,D$4,,,$B72))</f>
        <v>0</v>
      </c>
      <c r="E72" s="45" cm="1">
        <f t="array" aca="1" ref="E72" ca="1">INDIRECT(ADDRESS($A72,E$4,,,$B72))</f>
        <v>0</v>
      </c>
      <c r="F72" s="45" cm="1">
        <f t="array" aca="1" ref="F72" ca="1">INDIRECT(ADDRESS($A72,F$4,,,$B72))</f>
        <v>0</v>
      </c>
      <c r="G72" s="45" cm="1">
        <f t="array" aca="1" ref="G72" ca="1">INDIRECT(ADDRESS($A72,G$4,,,$B72))</f>
        <v>0</v>
      </c>
      <c r="H72" s="45" cm="1">
        <f t="array" aca="1" ref="H72" ca="1">INDIRECT(ADDRESS($A72,H$4,,,$B72))</f>
        <v>0</v>
      </c>
      <c r="I72" s="45" cm="1">
        <f t="array" aca="1" ref="I72" ca="1">INDIRECT(ADDRESS($A72,I$4,,,$B72))</f>
        <v>0</v>
      </c>
      <c r="J72" s="45" cm="1">
        <f t="array" aca="1" ref="J72" ca="1">INDIRECT(ADDRESS($A72,J$4,,,$B72))</f>
        <v>0</v>
      </c>
    </row>
    <row r="73" spans="1:10">
      <c r="A73" s="41">
        <f t="shared" si="4"/>
        <v>91</v>
      </c>
      <c r="B73" s="44" t="str">
        <f t="shared" si="3"/>
        <v>W2</v>
      </c>
      <c r="C73" s="45" cm="1">
        <f t="array" aca="1" ref="C73" ca="1">INDIRECT(ADDRESS($A73,C$4,,,$B73))</f>
        <v>0</v>
      </c>
      <c r="D73" s="45" cm="1">
        <f t="array" aca="1" ref="D73" ca="1">INDIRECT(ADDRESS($A73,D$4,,,$B73))</f>
        <v>0</v>
      </c>
      <c r="E73" s="45" cm="1">
        <f t="array" aca="1" ref="E73" ca="1">INDIRECT(ADDRESS($A73,E$4,,,$B73))</f>
        <v>0</v>
      </c>
      <c r="F73" s="45" cm="1">
        <f t="array" aca="1" ref="F73" ca="1">INDIRECT(ADDRESS($A73,F$4,,,$B73))</f>
        <v>0</v>
      </c>
      <c r="G73" s="45" cm="1">
        <f t="array" aca="1" ref="G73" ca="1">INDIRECT(ADDRESS($A73,G$4,,,$B73))</f>
        <v>0</v>
      </c>
      <c r="H73" s="45" cm="1">
        <f t="array" aca="1" ref="H73" ca="1">INDIRECT(ADDRESS($A73,H$4,,,$B73))</f>
        <v>0</v>
      </c>
      <c r="I73" s="45" cm="1">
        <f t="array" aca="1" ref="I73" ca="1">INDIRECT(ADDRESS($A73,I$4,,,$B73))</f>
        <v>0</v>
      </c>
      <c r="J73" s="45" cm="1">
        <f t="array" aca="1" ref="J73" ca="1">INDIRECT(ADDRESS($A73,J$4,,,$B73))</f>
        <v>0</v>
      </c>
    </row>
    <row r="74" spans="1:10">
      <c r="A74" s="41">
        <f t="shared" si="4"/>
        <v>92</v>
      </c>
      <c r="B74" s="44" t="str">
        <f t="shared" si="3"/>
        <v>W2</v>
      </c>
      <c r="C74" s="45" cm="1">
        <f t="array" aca="1" ref="C74" ca="1">INDIRECT(ADDRESS($A74,C$4,,,$B74))</f>
        <v>0</v>
      </c>
      <c r="D74" s="45" cm="1">
        <f t="array" aca="1" ref="D74" ca="1">INDIRECT(ADDRESS($A74,D$4,,,$B74))</f>
        <v>0</v>
      </c>
      <c r="E74" s="45" cm="1">
        <f t="array" aca="1" ref="E74" ca="1">INDIRECT(ADDRESS($A74,E$4,,,$B74))</f>
        <v>0</v>
      </c>
      <c r="F74" s="45" cm="1">
        <f t="array" aca="1" ref="F74" ca="1">INDIRECT(ADDRESS($A74,F$4,,,$B74))</f>
        <v>0</v>
      </c>
      <c r="G74" s="45" cm="1">
        <f t="array" aca="1" ref="G74" ca="1">INDIRECT(ADDRESS($A74,G$4,,,$B74))</f>
        <v>0</v>
      </c>
      <c r="H74" s="45" cm="1">
        <f t="array" aca="1" ref="H74" ca="1">INDIRECT(ADDRESS($A74,H$4,,,$B74))</f>
        <v>0</v>
      </c>
      <c r="I74" s="45" cm="1">
        <f t="array" aca="1" ref="I74" ca="1">INDIRECT(ADDRESS($A74,I$4,,,$B74))</f>
        <v>0</v>
      </c>
      <c r="J74" s="45" cm="1">
        <f t="array" aca="1" ref="J74" ca="1">INDIRECT(ADDRESS($A74,J$4,,,$B74))</f>
        <v>0</v>
      </c>
    </row>
    <row r="75" spans="1:10">
      <c r="A75" s="41">
        <f t="shared" si="4"/>
        <v>93</v>
      </c>
      <c r="B75" s="44" t="str">
        <f t="shared" si="3"/>
        <v>W2</v>
      </c>
      <c r="C75" s="45" cm="1">
        <f t="array" aca="1" ref="C75" ca="1">INDIRECT(ADDRESS($A75,C$4,,,$B75))</f>
        <v>0</v>
      </c>
      <c r="D75" s="45" cm="1">
        <f t="array" aca="1" ref="D75" ca="1">INDIRECT(ADDRESS($A75,D$4,,,$B75))</f>
        <v>0</v>
      </c>
      <c r="E75" s="45" cm="1">
        <f t="array" aca="1" ref="E75" ca="1">INDIRECT(ADDRESS($A75,E$4,,,$B75))</f>
        <v>0</v>
      </c>
      <c r="F75" s="45" cm="1">
        <f t="array" aca="1" ref="F75" ca="1">INDIRECT(ADDRESS($A75,F$4,,,$B75))</f>
        <v>0</v>
      </c>
      <c r="G75" s="45" cm="1">
        <f t="array" aca="1" ref="G75" ca="1">INDIRECT(ADDRESS($A75,G$4,,,$B75))</f>
        <v>0</v>
      </c>
      <c r="H75" s="45" cm="1">
        <f t="array" aca="1" ref="H75" ca="1">INDIRECT(ADDRESS($A75,H$4,,,$B75))</f>
        <v>0</v>
      </c>
      <c r="I75" s="45" cm="1">
        <f t="array" aca="1" ref="I75" ca="1">INDIRECT(ADDRESS($A75,I$4,,,$B75))</f>
        <v>0</v>
      </c>
      <c r="J75" s="45" cm="1">
        <f t="array" aca="1" ref="J75" ca="1">INDIRECT(ADDRESS($A75,J$4,,,$B75))</f>
        <v>0</v>
      </c>
    </row>
    <row r="76" spans="1:10">
      <c r="A76" s="41">
        <f t="shared" si="4"/>
        <v>94</v>
      </c>
      <c r="B76" s="44" t="str">
        <f t="shared" si="3"/>
        <v>W2</v>
      </c>
      <c r="C76" s="45" cm="1">
        <f t="array" aca="1" ref="C76" ca="1">INDIRECT(ADDRESS($A76,C$4,,,$B76))</f>
        <v>0</v>
      </c>
      <c r="D76" s="45" cm="1">
        <f t="array" aca="1" ref="D76" ca="1">INDIRECT(ADDRESS($A76,D$4,,,$B76))</f>
        <v>0</v>
      </c>
      <c r="E76" s="45" cm="1">
        <f t="array" aca="1" ref="E76" ca="1">INDIRECT(ADDRESS($A76,E$4,,,$B76))</f>
        <v>0</v>
      </c>
      <c r="F76" s="45" cm="1">
        <f t="array" aca="1" ref="F76" ca="1">INDIRECT(ADDRESS($A76,F$4,,,$B76))</f>
        <v>0</v>
      </c>
      <c r="G76" s="45" cm="1">
        <f t="array" aca="1" ref="G76" ca="1">INDIRECT(ADDRESS($A76,G$4,,,$B76))</f>
        <v>0</v>
      </c>
      <c r="H76" s="45" cm="1">
        <f t="array" aca="1" ref="H76" ca="1">INDIRECT(ADDRESS($A76,H$4,,,$B76))</f>
        <v>0</v>
      </c>
      <c r="I76" s="45" cm="1">
        <f t="array" aca="1" ref="I76" ca="1">INDIRECT(ADDRESS($A76,I$4,,,$B76))</f>
        <v>0</v>
      </c>
      <c r="J76" s="45" cm="1">
        <f t="array" aca="1" ref="J76" ca="1">INDIRECT(ADDRESS($A76,J$4,,,$B76))</f>
        <v>0</v>
      </c>
    </row>
    <row r="77" spans="1:10">
      <c r="A77" s="41">
        <f t="shared" si="4"/>
        <v>95</v>
      </c>
      <c r="B77" s="44" t="str">
        <f t="shared" si="3"/>
        <v>W2</v>
      </c>
      <c r="C77" s="45" cm="1">
        <f t="array" aca="1" ref="C77" ca="1">INDIRECT(ADDRESS($A77,C$4,,,$B77))</f>
        <v>0</v>
      </c>
      <c r="D77" s="45" cm="1">
        <f t="array" aca="1" ref="D77" ca="1">INDIRECT(ADDRESS($A77,D$4,,,$B77))</f>
        <v>0</v>
      </c>
      <c r="E77" s="45" cm="1">
        <f t="array" aca="1" ref="E77" ca="1">INDIRECT(ADDRESS($A77,E$4,,,$B77))</f>
        <v>0</v>
      </c>
      <c r="F77" s="45" cm="1">
        <f t="array" aca="1" ref="F77" ca="1">INDIRECT(ADDRESS($A77,F$4,,,$B77))</f>
        <v>0</v>
      </c>
      <c r="G77" s="45" cm="1">
        <f t="array" aca="1" ref="G77" ca="1">INDIRECT(ADDRESS($A77,G$4,,,$B77))</f>
        <v>0</v>
      </c>
      <c r="H77" s="45" cm="1">
        <f t="array" aca="1" ref="H77" ca="1">INDIRECT(ADDRESS($A77,H$4,,,$B77))</f>
        <v>0</v>
      </c>
      <c r="I77" s="45" cm="1">
        <f t="array" aca="1" ref="I77" ca="1">INDIRECT(ADDRESS($A77,I$4,,,$B77))</f>
        <v>0</v>
      </c>
      <c r="J77" s="45" cm="1">
        <f t="array" aca="1" ref="J77" ca="1">INDIRECT(ADDRESS($A77,J$4,,,$B77))</f>
        <v>0</v>
      </c>
    </row>
    <row r="78" spans="1:10">
      <c r="A78" s="41">
        <f t="shared" si="4"/>
        <v>96</v>
      </c>
      <c r="B78" s="44" t="str">
        <f t="shared" si="3"/>
        <v>W2</v>
      </c>
      <c r="C78" s="45" cm="1">
        <f t="array" aca="1" ref="C78" ca="1">INDIRECT(ADDRESS($A78,C$4,,,$B78))</f>
        <v>0</v>
      </c>
      <c r="D78" s="45" cm="1">
        <f t="array" aca="1" ref="D78" ca="1">INDIRECT(ADDRESS($A78,D$4,,,$B78))</f>
        <v>0</v>
      </c>
      <c r="E78" s="45" cm="1">
        <f t="array" aca="1" ref="E78" ca="1">INDIRECT(ADDRESS($A78,E$4,,,$B78))</f>
        <v>0</v>
      </c>
      <c r="F78" s="45" cm="1">
        <f t="array" aca="1" ref="F78" ca="1">INDIRECT(ADDRESS($A78,F$4,,,$B78))</f>
        <v>0</v>
      </c>
      <c r="G78" s="45" cm="1">
        <f t="array" aca="1" ref="G78" ca="1">INDIRECT(ADDRESS($A78,G$4,,,$B78))</f>
        <v>0</v>
      </c>
      <c r="H78" s="45" cm="1">
        <f t="array" aca="1" ref="H78" ca="1">INDIRECT(ADDRESS($A78,H$4,,,$B78))</f>
        <v>0</v>
      </c>
      <c r="I78" s="45" cm="1">
        <f t="array" aca="1" ref="I78" ca="1">INDIRECT(ADDRESS($A78,I$4,,,$B78))</f>
        <v>0</v>
      </c>
      <c r="J78" s="45" cm="1">
        <f t="array" aca="1" ref="J78" ca="1">INDIRECT(ADDRESS($A78,J$4,,,$B78))</f>
        <v>0</v>
      </c>
    </row>
    <row r="79" spans="1:10">
      <c r="A79" s="41">
        <f t="shared" si="4"/>
        <v>97</v>
      </c>
      <c r="B79" s="44" t="str">
        <f t="shared" si="3"/>
        <v>W2</v>
      </c>
      <c r="C79" s="45" cm="1">
        <f t="array" aca="1" ref="C79" ca="1">INDIRECT(ADDRESS($A79,C$4,,,$B79))</f>
        <v>0</v>
      </c>
      <c r="D79" s="45" cm="1">
        <f t="array" aca="1" ref="D79" ca="1">INDIRECT(ADDRESS($A79,D$4,,,$B79))</f>
        <v>0</v>
      </c>
      <c r="E79" s="45" cm="1">
        <f t="array" aca="1" ref="E79" ca="1">INDIRECT(ADDRESS($A79,E$4,,,$B79))</f>
        <v>0</v>
      </c>
      <c r="F79" s="45" cm="1">
        <f t="array" aca="1" ref="F79" ca="1">INDIRECT(ADDRESS($A79,F$4,,,$B79))</f>
        <v>0</v>
      </c>
      <c r="G79" s="45" cm="1">
        <f t="array" aca="1" ref="G79" ca="1">INDIRECT(ADDRESS($A79,G$4,,,$B79))</f>
        <v>0</v>
      </c>
      <c r="H79" s="45" cm="1">
        <f t="array" aca="1" ref="H79" ca="1">INDIRECT(ADDRESS($A79,H$4,,,$B79))</f>
        <v>0</v>
      </c>
      <c r="I79" s="45" cm="1">
        <f t="array" aca="1" ref="I79" ca="1">INDIRECT(ADDRESS($A79,I$4,,,$B79))</f>
        <v>0</v>
      </c>
      <c r="J79" s="45" cm="1">
        <f t="array" aca="1" ref="J79" ca="1">INDIRECT(ADDRESS($A79,J$4,,,$B79))</f>
        <v>0</v>
      </c>
    </row>
    <row r="80" spans="1:10">
      <c r="A80" s="41">
        <f t="shared" si="4"/>
        <v>98</v>
      </c>
      <c r="B80" s="44" t="str">
        <f t="shared" si="3"/>
        <v>W2</v>
      </c>
      <c r="C80" s="45" cm="1">
        <f t="array" aca="1" ref="C80" ca="1">INDIRECT(ADDRESS($A80,C$4,,,$B80))</f>
        <v>0</v>
      </c>
      <c r="D80" s="45" cm="1">
        <f t="array" aca="1" ref="D80" ca="1">INDIRECT(ADDRESS($A80,D$4,,,$B80))</f>
        <v>0</v>
      </c>
      <c r="E80" s="45" cm="1">
        <f t="array" aca="1" ref="E80" ca="1">INDIRECT(ADDRESS($A80,E$4,,,$B80))</f>
        <v>0</v>
      </c>
      <c r="F80" s="45" cm="1">
        <f t="array" aca="1" ref="F80" ca="1">INDIRECT(ADDRESS($A80,F$4,,,$B80))</f>
        <v>0</v>
      </c>
      <c r="G80" s="45" cm="1">
        <f t="array" aca="1" ref="G80" ca="1">INDIRECT(ADDRESS($A80,G$4,,,$B80))</f>
        <v>0</v>
      </c>
      <c r="H80" s="45" cm="1">
        <f t="array" aca="1" ref="H80" ca="1">INDIRECT(ADDRESS($A80,H$4,,,$B80))</f>
        <v>0</v>
      </c>
      <c r="I80" s="45" cm="1">
        <f t="array" aca="1" ref="I80" ca="1">INDIRECT(ADDRESS($A80,I$4,,,$B80))</f>
        <v>0</v>
      </c>
      <c r="J80" s="45" cm="1">
        <f t="array" aca="1" ref="J80" ca="1">INDIRECT(ADDRESS($A80,J$4,,,$B80))</f>
        <v>0</v>
      </c>
    </row>
    <row r="81" spans="1:10">
      <c r="A81" s="41">
        <f t="shared" si="4"/>
        <v>99</v>
      </c>
      <c r="B81" s="44" t="str">
        <f t="shared" si="3"/>
        <v>W2</v>
      </c>
      <c r="C81" s="45" cm="1">
        <f t="array" aca="1" ref="C81" ca="1">INDIRECT(ADDRESS($A81,C$4,,,$B81))</f>
        <v>0</v>
      </c>
      <c r="D81" s="45" cm="1">
        <f t="array" aca="1" ref="D81" ca="1">INDIRECT(ADDRESS($A81,D$4,,,$B81))</f>
        <v>0</v>
      </c>
      <c r="E81" s="45" cm="1">
        <f t="array" aca="1" ref="E81" ca="1">INDIRECT(ADDRESS($A81,E$4,,,$B81))</f>
        <v>0</v>
      </c>
      <c r="F81" s="45" cm="1">
        <f t="array" aca="1" ref="F81" ca="1">INDIRECT(ADDRESS($A81,F$4,,,$B81))</f>
        <v>0</v>
      </c>
      <c r="G81" s="45" cm="1">
        <f t="array" aca="1" ref="G81" ca="1">INDIRECT(ADDRESS($A81,G$4,,,$B81))</f>
        <v>0</v>
      </c>
      <c r="H81" s="45" cm="1">
        <f t="array" aca="1" ref="H81" ca="1">INDIRECT(ADDRESS($A81,H$4,,,$B81))</f>
        <v>0</v>
      </c>
      <c r="I81" s="45" cm="1">
        <f t="array" aca="1" ref="I81" ca="1">INDIRECT(ADDRESS($A81,I$4,,,$B81))</f>
        <v>0</v>
      </c>
      <c r="J81" s="45" cm="1">
        <f t="array" aca="1" ref="J81" ca="1">INDIRECT(ADDRESS($A81,J$4,,,$B81))</f>
        <v>0</v>
      </c>
    </row>
    <row r="82" spans="1:10">
      <c r="A82" s="41">
        <f t="shared" si="4"/>
        <v>100</v>
      </c>
      <c r="B82" s="44" t="str">
        <f t="shared" si="3"/>
        <v>W2</v>
      </c>
      <c r="C82" s="45" cm="1">
        <f t="array" aca="1" ref="C82" ca="1">INDIRECT(ADDRESS($A82,C$4,,,$B82))</f>
        <v>0</v>
      </c>
      <c r="D82" s="45" cm="1">
        <f t="array" aca="1" ref="D82" ca="1">INDIRECT(ADDRESS($A82,D$4,,,$B82))</f>
        <v>0</v>
      </c>
      <c r="E82" s="45" cm="1">
        <f t="array" aca="1" ref="E82" ca="1">INDIRECT(ADDRESS($A82,E$4,,,$B82))</f>
        <v>0</v>
      </c>
      <c r="F82" s="45" cm="1">
        <f t="array" aca="1" ref="F82" ca="1">INDIRECT(ADDRESS($A82,F$4,,,$B82))</f>
        <v>0</v>
      </c>
      <c r="G82" s="45" cm="1">
        <f t="array" aca="1" ref="G82" ca="1">INDIRECT(ADDRESS($A82,G$4,,,$B82))</f>
        <v>0</v>
      </c>
      <c r="H82" s="45" cm="1">
        <f t="array" aca="1" ref="H82" ca="1">INDIRECT(ADDRESS($A82,H$4,,,$B82))</f>
        <v>0</v>
      </c>
      <c r="I82" s="45" cm="1">
        <f t="array" aca="1" ref="I82" ca="1">INDIRECT(ADDRESS($A82,I$4,,,$B82))</f>
        <v>0</v>
      </c>
      <c r="J82" s="45" cm="1">
        <f t="array" aca="1" ref="J82" ca="1">INDIRECT(ADDRESS($A82,J$4,,,$B82))</f>
        <v>0</v>
      </c>
    </row>
    <row r="83" spans="1:10">
      <c r="A83" s="41">
        <f t="shared" si="4"/>
        <v>101</v>
      </c>
      <c r="B83" s="44" t="str">
        <f t="shared" si="3"/>
        <v>W2</v>
      </c>
      <c r="C83" s="45" cm="1">
        <f t="array" aca="1" ref="C83" ca="1">INDIRECT(ADDRESS($A83,C$4,,,$B83))</f>
        <v>0</v>
      </c>
      <c r="D83" s="45" cm="1">
        <f t="array" aca="1" ref="D83" ca="1">INDIRECT(ADDRESS($A83,D$4,,,$B83))</f>
        <v>0</v>
      </c>
      <c r="E83" s="45" cm="1">
        <f t="array" aca="1" ref="E83" ca="1">INDIRECT(ADDRESS($A83,E$4,,,$B83))</f>
        <v>0</v>
      </c>
      <c r="F83" s="45" cm="1">
        <f t="array" aca="1" ref="F83" ca="1">INDIRECT(ADDRESS($A83,F$4,,,$B83))</f>
        <v>0</v>
      </c>
      <c r="G83" s="45" cm="1">
        <f t="array" aca="1" ref="G83" ca="1">INDIRECT(ADDRESS($A83,G$4,,,$B83))</f>
        <v>0</v>
      </c>
      <c r="H83" s="45" cm="1">
        <f t="array" aca="1" ref="H83" ca="1">INDIRECT(ADDRESS($A83,H$4,,,$B83))</f>
        <v>0</v>
      </c>
      <c r="I83" s="45" cm="1">
        <f t="array" aca="1" ref="I83" ca="1">INDIRECT(ADDRESS($A83,I$4,,,$B83))</f>
        <v>0</v>
      </c>
      <c r="J83" s="45" cm="1">
        <f t="array" aca="1" ref="J83" ca="1">INDIRECT(ADDRESS($A83,J$4,,,$B83))</f>
        <v>0</v>
      </c>
    </row>
    <row r="84" spans="1:10">
      <c r="A84" s="41">
        <f t="shared" si="4"/>
        <v>102</v>
      </c>
      <c r="B84" s="44" t="str">
        <f t="shared" si="3"/>
        <v>W2</v>
      </c>
      <c r="C84" s="45" cm="1">
        <f t="array" aca="1" ref="C84" ca="1">INDIRECT(ADDRESS($A84,C$4,,,$B84))</f>
        <v>0</v>
      </c>
      <c r="D84" s="45" cm="1">
        <f t="array" aca="1" ref="D84" ca="1">INDIRECT(ADDRESS($A84,D$4,,,$B84))</f>
        <v>0</v>
      </c>
      <c r="E84" s="45" cm="1">
        <f t="array" aca="1" ref="E84" ca="1">INDIRECT(ADDRESS($A84,E$4,,,$B84))</f>
        <v>0</v>
      </c>
      <c r="F84" s="45" cm="1">
        <f t="array" aca="1" ref="F84" ca="1">INDIRECT(ADDRESS($A84,F$4,,,$B84))</f>
        <v>0</v>
      </c>
      <c r="G84" s="45" cm="1">
        <f t="array" aca="1" ref="G84" ca="1">INDIRECT(ADDRESS($A84,G$4,,,$B84))</f>
        <v>0</v>
      </c>
      <c r="H84" s="45" cm="1">
        <f t="array" aca="1" ref="H84" ca="1">INDIRECT(ADDRESS($A84,H$4,,,$B84))</f>
        <v>0</v>
      </c>
      <c r="I84" s="45" cm="1">
        <f t="array" aca="1" ref="I84" ca="1">INDIRECT(ADDRESS($A84,I$4,,,$B84))</f>
        <v>0</v>
      </c>
      <c r="J84" s="45" cm="1">
        <f t="array" aca="1" ref="J84" ca="1">INDIRECT(ADDRESS($A84,J$4,,,$B84))</f>
        <v>0</v>
      </c>
    </row>
    <row r="85" spans="1:10">
      <c r="A85" s="41">
        <f t="shared" si="4"/>
        <v>103</v>
      </c>
      <c r="B85" s="44" t="str">
        <f t="shared" si="3"/>
        <v>W2</v>
      </c>
      <c r="C85" s="45" cm="1">
        <f t="array" aca="1" ref="C85" ca="1">INDIRECT(ADDRESS($A85,C$4,,,$B85))</f>
        <v>0</v>
      </c>
      <c r="D85" s="45" cm="1">
        <f t="array" aca="1" ref="D85" ca="1">INDIRECT(ADDRESS($A85,D$4,,,$B85))</f>
        <v>0</v>
      </c>
      <c r="E85" s="45" cm="1">
        <f t="array" aca="1" ref="E85" ca="1">INDIRECT(ADDRESS($A85,E$4,,,$B85))</f>
        <v>0</v>
      </c>
      <c r="F85" s="45" cm="1">
        <f t="array" aca="1" ref="F85" ca="1">INDIRECT(ADDRESS($A85,F$4,,,$B85))</f>
        <v>0</v>
      </c>
      <c r="G85" s="45" cm="1">
        <f t="array" aca="1" ref="G85" ca="1">INDIRECT(ADDRESS($A85,G$4,,,$B85))</f>
        <v>0</v>
      </c>
      <c r="H85" s="45" cm="1">
        <f t="array" aca="1" ref="H85" ca="1">INDIRECT(ADDRESS($A85,H$4,,,$B85))</f>
        <v>0</v>
      </c>
      <c r="I85" s="45" cm="1">
        <f t="array" aca="1" ref="I85" ca="1">INDIRECT(ADDRESS($A85,I$4,,,$B85))</f>
        <v>0</v>
      </c>
      <c r="J85" s="45" cm="1">
        <f t="array" aca="1" ref="J85" ca="1">INDIRECT(ADDRESS($A85,J$4,,,$B85))</f>
        <v>0</v>
      </c>
    </row>
    <row r="86" spans="1:10">
      <c r="A86" s="41">
        <f t="shared" si="4"/>
        <v>104</v>
      </c>
      <c r="B86" s="44" t="str">
        <f t="shared" si="3"/>
        <v>W2</v>
      </c>
      <c r="C86" s="45" cm="1">
        <f t="array" aca="1" ref="C86" ca="1">INDIRECT(ADDRESS($A86,C$4,,,$B86))</f>
        <v>0</v>
      </c>
      <c r="D86" s="45" cm="1">
        <f t="array" aca="1" ref="D86" ca="1">INDIRECT(ADDRESS($A86,D$4,,,$B86))</f>
        <v>0</v>
      </c>
      <c r="E86" s="45" cm="1">
        <f t="array" aca="1" ref="E86" ca="1">INDIRECT(ADDRESS($A86,E$4,,,$B86))</f>
        <v>0</v>
      </c>
      <c r="F86" s="45" cm="1">
        <f t="array" aca="1" ref="F86" ca="1">INDIRECT(ADDRESS($A86,F$4,,,$B86))</f>
        <v>0</v>
      </c>
      <c r="G86" s="45" cm="1">
        <f t="array" aca="1" ref="G86" ca="1">INDIRECT(ADDRESS($A86,G$4,,,$B86))</f>
        <v>0</v>
      </c>
      <c r="H86" s="45" cm="1">
        <f t="array" aca="1" ref="H86" ca="1">INDIRECT(ADDRESS($A86,H$4,,,$B86))</f>
        <v>0</v>
      </c>
      <c r="I86" s="45" cm="1">
        <f t="array" aca="1" ref="I86" ca="1">INDIRECT(ADDRESS($A86,I$4,,,$B86))</f>
        <v>0</v>
      </c>
      <c r="J86" s="45" cm="1">
        <f t="array" aca="1" ref="J86" ca="1">INDIRECT(ADDRESS($A86,J$4,,,$B86))</f>
        <v>0</v>
      </c>
    </row>
    <row r="87" spans="1:10">
      <c r="A87" s="41">
        <f t="shared" si="4"/>
        <v>105</v>
      </c>
      <c r="B87" s="44" t="str">
        <f t="shared" si="3"/>
        <v>W2</v>
      </c>
      <c r="C87" s="45" cm="1">
        <f t="array" aca="1" ref="C87" ca="1">INDIRECT(ADDRESS($A87,C$4,,,$B87))</f>
        <v>0</v>
      </c>
      <c r="D87" s="45" cm="1">
        <f t="array" aca="1" ref="D87" ca="1">INDIRECT(ADDRESS($A87,D$4,,,$B87))</f>
        <v>0</v>
      </c>
      <c r="E87" s="45" cm="1">
        <f t="array" aca="1" ref="E87" ca="1">INDIRECT(ADDRESS($A87,E$4,,,$B87))</f>
        <v>0</v>
      </c>
      <c r="F87" s="45" cm="1">
        <f t="array" aca="1" ref="F87" ca="1">INDIRECT(ADDRESS($A87,F$4,,,$B87))</f>
        <v>0</v>
      </c>
      <c r="G87" s="45" cm="1">
        <f t="array" aca="1" ref="G87" ca="1">INDIRECT(ADDRESS($A87,G$4,,,$B87))</f>
        <v>0</v>
      </c>
      <c r="H87" s="45" cm="1">
        <f t="array" aca="1" ref="H87" ca="1">INDIRECT(ADDRESS($A87,H$4,,,$B87))</f>
        <v>0</v>
      </c>
      <c r="I87" s="45" cm="1">
        <f t="array" aca="1" ref="I87" ca="1">INDIRECT(ADDRESS($A87,I$4,,,$B87))</f>
        <v>0</v>
      </c>
      <c r="J87" s="45" cm="1">
        <f t="array" aca="1" ref="J87" ca="1">INDIRECT(ADDRESS($A87,J$4,,,$B87))</f>
        <v>0</v>
      </c>
    </row>
    <row r="88" spans="1:10">
      <c r="A88" s="41">
        <f t="shared" si="4"/>
        <v>106</v>
      </c>
      <c r="B88" s="44" t="str">
        <f t="shared" si="3"/>
        <v>W2</v>
      </c>
      <c r="C88" s="45" cm="1">
        <f t="array" aca="1" ref="C88" ca="1">INDIRECT(ADDRESS($A88,C$4,,,$B88))</f>
        <v>0</v>
      </c>
      <c r="D88" s="45" cm="1">
        <f t="array" aca="1" ref="D88" ca="1">INDIRECT(ADDRESS($A88,D$4,,,$B88))</f>
        <v>0</v>
      </c>
      <c r="E88" s="45" cm="1">
        <f t="array" aca="1" ref="E88" ca="1">INDIRECT(ADDRESS($A88,E$4,,,$B88))</f>
        <v>0</v>
      </c>
      <c r="F88" s="45" cm="1">
        <f t="array" aca="1" ref="F88" ca="1">INDIRECT(ADDRESS($A88,F$4,,,$B88))</f>
        <v>0</v>
      </c>
      <c r="G88" s="45" cm="1">
        <f t="array" aca="1" ref="G88" ca="1">INDIRECT(ADDRESS($A88,G$4,,,$B88))</f>
        <v>0</v>
      </c>
      <c r="H88" s="45" cm="1">
        <f t="array" aca="1" ref="H88" ca="1">INDIRECT(ADDRESS($A88,H$4,,,$B88))</f>
        <v>0</v>
      </c>
      <c r="I88" s="45" cm="1">
        <f t="array" aca="1" ref="I88" ca="1">INDIRECT(ADDRESS($A88,I$4,,,$B88))</f>
        <v>0</v>
      </c>
      <c r="J88" s="45" cm="1">
        <f t="array" aca="1" ref="J88" ca="1">INDIRECT(ADDRESS($A88,J$4,,,$B88))</f>
        <v>0</v>
      </c>
    </row>
    <row r="89" spans="1:10">
      <c r="A89" s="41">
        <f t="shared" si="4"/>
        <v>107</v>
      </c>
      <c r="B89" s="44" t="str">
        <f t="shared" si="3"/>
        <v>W2</v>
      </c>
      <c r="C89" s="45" cm="1">
        <f t="array" aca="1" ref="C89" ca="1">INDIRECT(ADDRESS($A89,C$4,,,$B89))</f>
        <v>0</v>
      </c>
      <c r="D89" s="45" cm="1">
        <f t="array" aca="1" ref="D89" ca="1">INDIRECT(ADDRESS($A89,D$4,,,$B89))</f>
        <v>0</v>
      </c>
      <c r="E89" s="45" cm="1">
        <f t="array" aca="1" ref="E89" ca="1">INDIRECT(ADDRESS($A89,E$4,,,$B89))</f>
        <v>0</v>
      </c>
      <c r="F89" s="45" cm="1">
        <f t="array" aca="1" ref="F89" ca="1">INDIRECT(ADDRESS($A89,F$4,,,$B89))</f>
        <v>0</v>
      </c>
      <c r="G89" s="45" cm="1">
        <f t="array" aca="1" ref="G89" ca="1">INDIRECT(ADDRESS($A89,G$4,,,$B89))</f>
        <v>0</v>
      </c>
      <c r="H89" s="45" cm="1">
        <f t="array" aca="1" ref="H89" ca="1">INDIRECT(ADDRESS($A89,H$4,,,$B89))</f>
        <v>0</v>
      </c>
      <c r="I89" s="45" cm="1">
        <f t="array" aca="1" ref="I89" ca="1">INDIRECT(ADDRESS($A89,I$4,,,$B89))</f>
        <v>0</v>
      </c>
      <c r="J89" s="45" cm="1">
        <f t="array" aca="1" ref="J89" ca="1">INDIRECT(ADDRESS($A89,J$4,,,$B89))</f>
        <v>0</v>
      </c>
    </row>
    <row r="90" spans="1:10">
      <c r="A90" s="41">
        <f t="shared" si="4"/>
        <v>108</v>
      </c>
      <c r="B90" s="44" t="str">
        <f t="shared" si="3"/>
        <v>W2</v>
      </c>
      <c r="C90" s="45" cm="1">
        <f t="array" aca="1" ref="C90" ca="1">INDIRECT(ADDRESS($A90,C$4,,,$B90))</f>
        <v>0</v>
      </c>
      <c r="D90" s="45" cm="1">
        <f t="array" aca="1" ref="D90" ca="1">INDIRECT(ADDRESS($A90,D$4,,,$B90))</f>
        <v>0</v>
      </c>
      <c r="E90" s="45" cm="1">
        <f t="array" aca="1" ref="E90" ca="1">INDIRECT(ADDRESS($A90,E$4,,,$B90))</f>
        <v>0</v>
      </c>
      <c r="F90" s="45" cm="1">
        <f t="array" aca="1" ref="F90" ca="1">INDIRECT(ADDRESS($A90,F$4,,,$B90))</f>
        <v>0</v>
      </c>
      <c r="G90" s="45" cm="1">
        <f t="array" aca="1" ref="G90" ca="1">INDIRECT(ADDRESS($A90,G$4,,,$B90))</f>
        <v>0</v>
      </c>
      <c r="H90" s="45" cm="1">
        <f t="array" aca="1" ref="H90" ca="1">INDIRECT(ADDRESS($A90,H$4,,,$B90))</f>
        <v>0</v>
      </c>
      <c r="I90" s="45" cm="1">
        <f t="array" aca="1" ref="I90" ca="1">INDIRECT(ADDRESS($A90,I$4,,,$B90))</f>
        <v>0</v>
      </c>
      <c r="J90" s="45" cm="1">
        <f t="array" aca="1" ref="J90" ca="1">INDIRECT(ADDRESS($A90,J$4,,,$B90))</f>
        <v>0</v>
      </c>
    </row>
    <row r="91" spans="1:10">
      <c r="A91" s="41">
        <f t="shared" si="4"/>
        <v>109</v>
      </c>
      <c r="B91" s="44" t="str">
        <f t="shared" si="3"/>
        <v>W2</v>
      </c>
      <c r="C91" s="45" cm="1">
        <f t="array" aca="1" ref="C91" ca="1">INDIRECT(ADDRESS($A91,C$4,,,$B91))</f>
        <v>0</v>
      </c>
      <c r="D91" s="45" cm="1">
        <f t="array" aca="1" ref="D91" ca="1">INDIRECT(ADDRESS($A91,D$4,,,$B91))</f>
        <v>0</v>
      </c>
      <c r="E91" s="45" cm="1">
        <f t="array" aca="1" ref="E91" ca="1">INDIRECT(ADDRESS($A91,E$4,,,$B91))</f>
        <v>0</v>
      </c>
      <c r="F91" s="45" cm="1">
        <f t="array" aca="1" ref="F91" ca="1">INDIRECT(ADDRESS($A91,F$4,,,$B91))</f>
        <v>0</v>
      </c>
      <c r="G91" s="45" cm="1">
        <f t="array" aca="1" ref="G91" ca="1">INDIRECT(ADDRESS($A91,G$4,,,$B91))</f>
        <v>0</v>
      </c>
      <c r="H91" s="45" cm="1">
        <f t="array" aca="1" ref="H91" ca="1">INDIRECT(ADDRESS($A91,H$4,,,$B91))</f>
        <v>0</v>
      </c>
      <c r="I91" s="45" cm="1">
        <f t="array" aca="1" ref="I91" ca="1">INDIRECT(ADDRESS($A91,I$4,,,$B91))</f>
        <v>0</v>
      </c>
      <c r="J91" s="45" cm="1">
        <f t="array" aca="1" ref="J91" ca="1">INDIRECT(ADDRESS($A91,J$4,,,$B91))</f>
        <v>0</v>
      </c>
    </row>
    <row r="92" spans="1:10">
      <c r="A92" s="41">
        <f t="shared" si="4"/>
        <v>110</v>
      </c>
      <c r="B92" s="44" t="str">
        <f t="shared" si="3"/>
        <v>W2</v>
      </c>
      <c r="C92" s="45" cm="1">
        <f t="array" aca="1" ref="C92" ca="1">INDIRECT(ADDRESS($A92,C$4,,,$B92))</f>
        <v>0</v>
      </c>
      <c r="D92" s="45" cm="1">
        <f t="array" aca="1" ref="D92" ca="1">INDIRECT(ADDRESS($A92,D$4,,,$B92))</f>
        <v>0</v>
      </c>
      <c r="E92" s="45" cm="1">
        <f t="array" aca="1" ref="E92" ca="1">INDIRECT(ADDRESS($A92,E$4,,,$B92))</f>
        <v>0</v>
      </c>
      <c r="F92" s="45" cm="1">
        <f t="array" aca="1" ref="F92" ca="1">INDIRECT(ADDRESS($A92,F$4,,,$B92))</f>
        <v>0</v>
      </c>
      <c r="G92" s="45" cm="1">
        <f t="array" aca="1" ref="G92" ca="1">INDIRECT(ADDRESS($A92,G$4,,,$B92))</f>
        <v>0</v>
      </c>
      <c r="H92" s="45" cm="1">
        <f t="array" aca="1" ref="H92" ca="1">INDIRECT(ADDRESS($A92,H$4,,,$B92))</f>
        <v>0</v>
      </c>
      <c r="I92" s="45" cm="1">
        <f t="array" aca="1" ref="I92" ca="1">INDIRECT(ADDRESS($A92,I$4,,,$B92))</f>
        <v>0</v>
      </c>
      <c r="J92" s="45" cm="1">
        <f t="array" aca="1" ref="J92" ca="1">INDIRECT(ADDRESS($A92,J$4,,,$B92))</f>
        <v>0</v>
      </c>
    </row>
    <row r="93" spans="1:10">
      <c r="A93" s="41">
        <f t="shared" si="4"/>
        <v>111</v>
      </c>
      <c r="B93" s="44" t="str">
        <f t="shared" si="3"/>
        <v>W2</v>
      </c>
      <c r="C93" s="45" cm="1">
        <f t="array" aca="1" ref="C93" ca="1">INDIRECT(ADDRESS($A93,C$4,,,$B93))</f>
        <v>0</v>
      </c>
      <c r="D93" s="45" cm="1">
        <f t="array" aca="1" ref="D93" ca="1">INDIRECT(ADDRESS($A93,D$4,,,$B93))</f>
        <v>0</v>
      </c>
      <c r="E93" s="45" cm="1">
        <f t="array" aca="1" ref="E93" ca="1">INDIRECT(ADDRESS($A93,E$4,,,$B93))</f>
        <v>0</v>
      </c>
      <c r="F93" s="45" cm="1">
        <f t="array" aca="1" ref="F93" ca="1">INDIRECT(ADDRESS($A93,F$4,,,$B93))</f>
        <v>0</v>
      </c>
      <c r="G93" s="45" cm="1">
        <f t="array" aca="1" ref="G93" ca="1">INDIRECT(ADDRESS($A93,G$4,,,$B93))</f>
        <v>0</v>
      </c>
      <c r="H93" s="45" cm="1">
        <f t="array" aca="1" ref="H93" ca="1">INDIRECT(ADDRESS($A93,H$4,,,$B93))</f>
        <v>0</v>
      </c>
      <c r="I93" s="45" cm="1">
        <f t="array" aca="1" ref="I93" ca="1">INDIRECT(ADDRESS($A93,I$4,,,$B93))</f>
        <v>0</v>
      </c>
      <c r="J93" s="45" cm="1">
        <f t="array" aca="1" ref="J93" ca="1">INDIRECT(ADDRESS($A93,J$4,,,$B93))</f>
        <v>0</v>
      </c>
    </row>
    <row r="94" spans="1:10">
      <c r="A94" s="41">
        <f t="shared" si="4"/>
        <v>112</v>
      </c>
      <c r="B94" s="44" t="str">
        <f t="shared" si="3"/>
        <v>W2</v>
      </c>
      <c r="C94" s="45" cm="1">
        <f t="array" aca="1" ref="C94" ca="1">INDIRECT(ADDRESS($A94,C$4,,,$B94))</f>
        <v>0</v>
      </c>
      <c r="D94" s="45" cm="1">
        <f t="array" aca="1" ref="D94" ca="1">INDIRECT(ADDRESS($A94,D$4,,,$B94))</f>
        <v>0</v>
      </c>
      <c r="E94" s="45" cm="1">
        <f t="array" aca="1" ref="E94" ca="1">INDIRECT(ADDRESS($A94,E$4,,,$B94))</f>
        <v>0</v>
      </c>
      <c r="F94" s="45" cm="1">
        <f t="array" aca="1" ref="F94" ca="1">INDIRECT(ADDRESS($A94,F$4,,,$B94))</f>
        <v>0</v>
      </c>
      <c r="G94" s="45" cm="1">
        <f t="array" aca="1" ref="G94" ca="1">INDIRECT(ADDRESS($A94,G$4,,,$B94))</f>
        <v>0</v>
      </c>
      <c r="H94" s="45" cm="1">
        <f t="array" aca="1" ref="H94" ca="1">INDIRECT(ADDRESS($A94,H$4,,,$B94))</f>
        <v>0</v>
      </c>
      <c r="I94" s="45" cm="1">
        <f t="array" aca="1" ref="I94" ca="1">INDIRECT(ADDRESS($A94,I$4,,,$B94))</f>
        <v>0</v>
      </c>
      <c r="J94" s="45" cm="1">
        <f t="array" aca="1" ref="J94" ca="1">INDIRECT(ADDRESS($A94,J$4,,,$B94))</f>
        <v>0</v>
      </c>
    </row>
    <row r="95" spans="1:10">
      <c r="A95" s="41">
        <f t="shared" si="4"/>
        <v>113</v>
      </c>
      <c r="B95" s="44" t="str">
        <f t="shared" si="3"/>
        <v>W2</v>
      </c>
      <c r="C95" s="45" cm="1">
        <f t="array" aca="1" ref="C95" ca="1">INDIRECT(ADDRESS($A95,C$4,,,$B95))</f>
        <v>0</v>
      </c>
      <c r="D95" s="45" cm="1">
        <f t="array" aca="1" ref="D95" ca="1">INDIRECT(ADDRESS($A95,D$4,,,$B95))</f>
        <v>0</v>
      </c>
      <c r="E95" s="45" cm="1">
        <f t="array" aca="1" ref="E95" ca="1">INDIRECT(ADDRESS($A95,E$4,,,$B95))</f>
        <v>0</v>
      </c>
      <c r="F95" s="45" cm="1">
        <f t="array" aca="1" ref="F95" ca="1">INDIRECT(ADDRESS($A95,F$4,,,$B95))</f>
        <v>0</v>
      </c>
      <c r="G95" s="45" cm="1">
        <f t="array" aca="1" ref="G95" ca="1">INDIRECT(ADDRESS($A95,G$4,,,$B95))</f>
        <v>0</v>
      </c>
      <c r="H95" s="45" cm="1">
        <f t="array" aca="1" ref="H95" ca="1">INDIRECT(ADDRESS($A95,H$4,,,$B95))</f>
        <v>0</v>
      </c>
      <c r="I95" s="45" cm="1">
        <f t="array" aca="1" ref="I95" ca="1">INDIRECT(ADDRESS($A95,I$4,,,$B95))</f>
        <v>0</v>
      </c>
      <c r="J95" s="45" cm="1">
        <f t="array" aca="1" ref="J95" ca="1">INDIRECT(ADDRESS($A95,J$4,,,$B95))</f>
        <v>0</v>
      </c>
    </row>
    <row r="96" spans="1:10">
      <c r="A96" s="41">
        <f t="shared" si="4"/>
        <v>114</v>
      </c>
      <c r="B96" s="44" t="str">
        <f t="shared" si="3"/>
        <v>W2</v>
      </c>
      <c r="C96" s="45" cm="1">
        <f t="array" aca="1" ref="C96" ca="1">INDIRECT(ADDRESS($A96,C$4,,,$B96))</f>
        <v>0</v>
      </c>
      <c r="D96" s="45" cm="1">
        <f t="array" aca="1" ref="D96" ca="1">INDIRECT(ADDRESS($A96,D$4,,,$B96))</f>
        <v>0</v>
      </c>
      <c r="E96" s="45" cm="1">
        <f t="array" aca="1" ref="E96" ca="1">INDIRECT(ADDRESS($A96,E$4,,,$B96))</f>
        <v>0</v>
      </c>
      <c r="F96" s="45" cm="1">
        <f t="array" aca="1" ref="F96" ca="1">INDIRECT(ADDRESS($A96,F$4,,,$B96))</f>
        <v>0</v>
      </c>
      <c r="G96" s="45" cm="1">
        <f t="array" aca="1" ref="G96" ca="1">INDIRECT(ADDRESS($A96,G$4,,,$B96))</f>
        <v>0</v>
      </c>
      <c r="H96" s="45" cm="1">
        <f t="array" aca="1" ref="H96" ca="1">INDIRECT(ADDRESS($A96,H$4,,,$B96))</f>
        <v>0</v>
      </c>
      <c r="I96" s="45" cm="1">
        <f t="array" aca="1" ref="I96" ca="1">INDIRECT(ADDRESS($A96,I$4,,,$B96))</f>
        <v>0</v>
      </c>
      <c r="J96" s="45" cm="1">
        <f t="array" aca="1" ref="J96" ca="1">INDIRECT(ADDRESS($A96,J$4,,,$B96))</f>
        <v>0</v>
      </c>
    </row>
    <row r="97" spans="1:10">
      <c r="A97" s="41">
        <f t="shared" si="4"/>
        <v>115</v>
      </c>
      <c r="B97" s="44" t="str">
        <f t="shared" si="3"/>
        <v>W2</v>
      </c>
      <c r="C97" s="45" cm="1">
        <f t="array" aca="1" ref="C97" ca="1">INDIRECT(ADDRESS($A97,C$4,,,$B97))</f>
        <v>0</v>
      </c>
      <c r="D97" s="45" cm="1">
        <f t="array" aca="1" ref="D97" ca="1">INDIRECT(ADDRESS($A97,D$4,,,$B97))</f>
        <v>0</v>
      </c>
      <c r="E97" s="45" cm="1">
        <f t="array" aca="1" ref="E97" ca="1">INDIRECT(ADDRESS($A97,E$4,,,$B97))</f>
        <v>0</v>
      </c>
      <c r="F97" s="45" cm="1">
        <f t="array" aca="1" ref="F97" ca="1">INDIRECT(ADDRESS($A97,F$4,,,$B97))</f>
        <v>0</v>
      </c>
      <c r="G97" s="45" cm="1">
        <f t="array" aca="1" ref="G97" ca="1">INDIRECT(ADDRESS($A97,G$4,,,$B97))</f>
        <v>0</v>
      </c>
      <c r="H97" s="45" cm="1">
        <f t="array" aca="1" ref="H97" ca="1">INDIRECT(ADDRESS($A97,H$4,,,$B97))</f>
        <v>0</v>
      </c>
      <c r="I97" s="45" cm="1">
        <f t="array" aca="1" ref="I97" ca="1">INDIRECT(ADDRESS($A97,I$4,,,$B97))</f>
        <v>0</v>
      </c>
      <c r="J97" s="45" cm="1">
        <f t="array" aca="1" ref="J97" ca="1">INDIRECT(ADDRESS($A97,J$4,,,$B97))</f>
        <v>0</v>
      </c>
    </row>
    <row r="98" spans="1:10">
      <c r="A98" s="41">
        <f t="shared" si="4"/>
        <v>116</v>
      </c>
      <c r="B98" s="44" t="str">
        <f t="shared" si="3"/>
        <v>W2</v>
      </c>
      <c r="C98" s="45" cm="1">
        <f t="array" aca="1" ref="C98" ca="1">INDIRECT(ADDRESS($A98,C$4,,,$B98))</f>
        <v>0</v>
      </c>
      <c r="D98" s="45" cm="1">
        <f t="array" aca="1" ref="D98" ca="1">INDIRECT(ADDRESS($A98,D$4,,,$B98))</f>
        <v>0</v>
      </c>
      <c r="E98" s="45" cm="1">
        <f t="array" aca="1" ref="E98" ca="1">INDIRECT(ADDRESS($A98,E$4,,,$B98))</f>
        <v>0</v>
      </c>
      <c r="F98" s="45" cm="1">
        <f t="array" aca="1" ref="F98" ca="1">INDIRECT(ADDRESS($A98,F$4,,,$B98))</f>
        <v>0</v>
      </c>
      <c r="G98" s="45" cm="1">
        <f t="array" aca="1" ref="G98" ca="1">INDIRECT(ADDRESS($A98,G$4,,,$B98))</f>
        <v>0</v>
      </c>
      <c r="H98" s="45" cm="1">
        <f t="array" aca="1" ref="H98" ca="1">INDIRECT(ADDRESS($A98,H$4,,,$B98))</f>
        <v>0</v>
      </c>
      <c r="I98" s="45" cm="1">
        <f t="array" aca="1" ref="I98" ca="1">INDIRECT(ADDRESS($A98,I$4,,,$B98))</f>
        <v>0</v>
      </c>
      <c r="J98" s="45" cm="1">
        <f t="array" aca="1" ref="J98" ca="1">INDIRECT(ADDRESS($A98,J$4,,,$B98))</f>
        <v>0</v>
      </c>
    </row>
    <row r="99" spans="1:10">
      <c r="A99" s="41">
        <f t="shared" si="4"/>
        <v>117</v>
      </c>
      <c r="B99" s="44" t="str">
        <f t="shared" si="3"/>
        <v>W2</v>
      </c>
      <c r="C99" s="45" cm="1">
        <f t="array" aca="1" ref="C99" ca="1">INDIRECT(ADDRESS($A99,C$4,,,$B99))</f>
        <v>0</v>
      </c>
      <c r="D99" s="45" cm="1">
        <f t="array" aca="1" ref="D99" ca="1">INDIRECT(ADDRESS($A99,D$4,,,$B99))</f>
        <v>0</v>
      </c>
      <c r="E99" s="45" cm="1">
        <f t="array" aca="1" ref="E99" ca="1">INDIRECT(ADDRESS($A99,E$4,,,$B99))</f>
        <v>0</v>
      </c>
      <c r="F99" s="45" cm="1">
        <f t="array" aca="1" ref="F99" ca="1">INDIRECT(ADDRESS($A99,F$4,,,$B99))</f>
        <v>0</v>
      </c>
      <c r="G99" s="45" cm="1">
        <f t="array" aca="1" ref="G99" ca="1">INDIRECT(ADDRESS($A99,G$4,,,$B99))</f>
        <v>0</v>
      </c>
      <c r="H99" s="45" cm="1">
        <f t="array" aca="1" ref="H99" ca="1">INDIRECT(ADDRESS($A99,H$4,,,$B99))</f>
        <v>0</v>
      </c>
      <c r="I99" s="45" cm="1">
        <f t="array" aca="1" ref="I99" ca="1">INDIRECT(ADDRESS($A99,I$4,,,$B99))</f>
        <v>0</v>
      </c>
      <c r="J99" s="45" cm="1">
        <f t="array" aca="1" ref="J99" ca="1">INDIRECT(ADDRESS($A99,J$4,,,$B99))</f>
        <v>0</v>
      </c>
    </row>
    <row r="100" spans="1:10">
      <c r="A100" s="41">
        <f t="shared" si="4"/>
        <v>118</v>
      </c>
      <c r="B100" s="44" t="str">
        <f t="shared" si="3"/>
        <v>W2</v>
      </c>
      <c r="C100" s="45" cm="1">
        <f t="array" aca="1" ref="C100" ca="1">INDIRECT(ADDRESS($A100,C$4,,,$B100))</f>
        <v>0</v>
      </c>
      <c r="D100" s="45" cm="1">
        <f t="array" aca="1" ref="D100" ca="1">INDIRECT(ADDRESS($A100,D$4,,,$B100))</f>
        <v>0</v>
      </c>
      <c r="E100" s="45" cm="1">
        <f t="array" aca="1" ref="E100" ca="1">INDIRECT(ADDRESS($A100,E$4,,,$B100))</f>
        <v>0</v>
      </c>
      <c r="F100" s="45" cm="1">
        <f t="array" aca="1" ref="F100" ca="1">INDIRECT(ADDRESS($A100,F$4,,,$B100))</f>
        <v>0</v>
      </c>
      <c r="G100" s="45" cm="1">
        <f t="array" aca="1" ref="G100" ca="1">INDIRECT(ADDRESS($A100,G$4,,,$B100))</f>
        <v>0</v>
      </c>
      <c r="H100" s="45" cm="1">
        <f t="array" aca="1" ref="H100" ca="1">INDIRECT(ADDRESS($A100,H$4,,,$B100))</f>
        <v>0</v>
      </c>
      <c r="I100" s="45" cm="1">
        <f t="array" aca="1" ref="I100" ca="1">INDIRECT(ADDRESS($A100,I$4,,,$B100))</f>
        <v>0</v>
      </c>
      <c r="J100" s="45" cm="1">
        <f t="array" aca="1" ref="J100" ca="1">INDIRECT(ADDRESS($A100,J$4,,,$B100))</f>
        <v>0</v>
      </c>
    </row>
    <row r="101" spans="1:10">
      <c r="A101" s="41">
        <f t="shared" si="4"/>
        <v>119</v>
      </c>
      <c r="B101" s="44" t="str">
        <f t="shared" si="3"/>
        <v>W2</v>
      </c>
      <c r="C101" s="45" cm="1">
        <f t="array" aca="1" ref="C101" ca="1">INDIRECT(ADDRESS($A101,C$4,,,$B101))</f>
        <v>0</v>
      </c>
      <c r="D101" s="45" cm="1">
        <f t="array" aca="1" ref="D101" ca="1">INDIRECT(ADDRESS($A101,D$4,,,$B101))</f>
        <v>0</v>
      </c>
      <c r="E101" s="45" cm="1">
        <f t="array" aca="1" ref="E101" ca="1">INDIRECT(ADDRESS($A101,E$4,,,$B101))</f>
        <v>0</v>
      </c>
      <c r="F101" s="45" cm="1">
        <f t="array" aca="1" ref="F101" ca="1">INDIRECT(ADDRESS($A101,F$4,,,$B101))</f>
        <v>0</v>
      </c>
      <c r="G101" s="45" cm="1">
        <f t="array" aca="1" ref="G101" ca="1">INDIRECT(ADDRESS($A101,G$4,,,$B101))</f>
        <v>0</v>
      </c>
      <c r="H101" s="45" cm="1">
        <f t="array" aca="1" ref="H101" ca="1">INDIRECT(ADDRESS($A101,H$4,,,$B101))</f>
        <v>0</v>
      </c>
      <c r="I101" s="45" cm="1">
        <f t="array" aca="1" ref="I101" ca="1">INDIRECT(ADDRESS($A101,I$4,,,$B101))</f>
        <v>0</v>
      </c>
      <c r="J101" s="45" cm="1">
        <f t="array" aca="1" ref="J101" ca="1">INDIRECT(ADDRESS($A101,J$4,,,$B101))</f>
        <v>0</v>
      </c>
    </row>
    <row r="102" spans="1:10">
      <c r="A102" s="41">
        <f t="shared" si="4"/>
        <v>120</v>
      </c>
      <c r="B102" s="44" t="str">
        <f t="shared" si="3"/>
        <v>W2</v>
      </c>
      <c r="C102" s="45" cm="1">
        <f t="array" aca="1" ref="C102" ca="1">INDIRECT(ADDRESS($A102,C$4,,,$B102))</f>
        <v>0</v>
      </c>
      <c r="D102" s="45" cm="1">
        <f t="array" aca="1" ref="D102" ca="1">INDIRECT(ADDRESS($A102,D$4,,,$B102))</f>
        <v>0</v>
      </c>
      <c r="E102" s="45" cm="1">
        <f t="array" aca="1" ref="E102" ca="1">INDIRECT(ADDRESS($A102,E$4,,,$B102))</f>
        <v>0</v>
      </c>
      <c r="F102" s="45" cm="1">
        <f t="array" aca="1" ref="F102" ca="1">INDIRECT(ADDRESS($A102,F$4,,,$B102))</f>
        <v>0</v>
      </c>
      <c r="G102" s="45" cm="1">
        <f t="array" aca="1" ref="G102" ca="1">INDIRECT(ADDRESS($A102,G$4,,,$B102))</f>
        <v>0</v>
      </c>
      <c r="H102" s="45" cm="1">
        <f t="array" aca="1" ref="H102" ca="1">INDIRECT(ADDRESS($A102,H$4,,,$B102))</f>
        <v>0</v>
      </c>
      <c r="I102" s="45" cm="1">
        <f t="array" aca="1" ref="I102" ca="1">INDIRECT(ADDRESS($A102,I$4,,,$B102))</f>
        <v>0</v>
      </c>
      <c r="J102" s="45" cm="1">
        <f t="array" aca="1" ref="J102" ca="1">INDIRECT(ADDRESS($A102,J$4,,,$B102))</f>
        <v>0</v>
      </c>
    </row>
    <row r="103" spans="1:10">
      <c r="A103" s="41">
        <f t="shared" si="4"/>
        <v>121</v>
      </c>
      <c r="B103" s="44" t="str">
        <f t="shared" si="3"/>
        <v>W2</v>
      </c>
      <c r="C103" s="45" cm="1">
        <f t="array" aca="1" ref="C103" ca="1">INDIRECT(ADDRESS($A103,C$4,,,$B103))</f>
        <v>0</v>
      </c>
      <c r="D103" s="45" cm="1">
        <f t="array" aca="1" ref="D103" ca="1">INDIRECT(ADDRESS($A103,D$4,,,$B103))</f>
        <v>0</v>
      </c>
      <c r="E103" s="45" cm="1">
        <f t="array" aca="1" ref="E103" ca="1">INDIRECT(ADDRESS($A103,E$4,,,$B103))</f>
        <v>0</v>
      </c>
      <c r="F103" s="45" cm="1">
        <f t="array" aca="1" ref="F103" ca="1">INDIRECT(ADDRESS($A103,F$4,,,$B103))</f>
        <v>0</v>
      </c>
      <c r="G103" s="45" cm="1">
        <f t="array" aca="1" ref="G103" ca="1">INDIRECT(ADDRESS($A103,G$4,,,$B103))</f>
        <v>0</v>
      </c>
      <c r="H103" s="45" cm="1">
        <f t="array" aca="1" ref="H103" ca="1">INDIRECT(ADDRESS($A103,H$4,,,$B103))</f>
        <v>0</v>
      </c>
      <c r="I103" s="45" cm="1">
        <f t="array" aca="1" ref="I103" ca="1">INDIRECT(ADDRESS($A103,I$4,,,$B103))</f>
        <v>0</v>
      </c>
      <c r="J103" s="45" cm="1">
        <f t="array" aca="1" ref="J103" ca="1">INDIRECT(ADDRESS($A103,J$4,,,$B103))</f>
        <v>0</v>
      </c>
    </row>
    <row r="104" spans="1:10">
      <c r="A104" s="41">
        <f t="shared" si="4"/>
        <v>122</v>
      </c>
      <c r="B104" s="44" t="str">
        <f t="shared" si="3"/>
        <v>W2</v>
      </c>
      <c r="C104" s="45" cm="1">
        <f t="array" aca="1" ref="C104" ca="1">INDIRECT(ADDRESS($A104,C$4,,,$B104))</f>
        <v>0</v>
      </c>
      <c r="D104" s="45" cm="1">
        <f t="array" aca="1" ref="D104" ca="1">INDIRECT(ADDRESS($A104,D$4,,,$B104))</f>
        <v>0</v>
      </c>
      <c r="E104" s="45" cm="1">
        <f t="array" aca="1" ref="E104" ca="1">INDIRECT(ADDRESS($A104,E$4,,,$B104))</f>
        <v>0</v>
      </c>
      <c r="F104" s="45" cm="1">
        <f t="array" aca="1" ref="F104" ca="1">INDIRECT(ADDRESS($A104,F$4,,,$B104))</f>
        <v>0</v>
      </c>
      <c r="G104" s="45" cm="1">
        <f t="array" aca="1" ref="G104" ca="1">INDIRECT(ADDRESS($A104,G$4,,,$B104))</f>
        <v>0</v>
      </c>
      <c r="H104" s="45" cm="1">
        <f t="array" aca="1" ref="H104" ca="1">INDIRECT(ADDRESS($A104,H$4,,,$B104))</f>
        <v>0</v>
      </c>
      <c r="I104" s="45" cm="1">
        <f t="array" aca="1" ref="I104" ca="1">INDIRECT(ADDRESS($A104,I$4,,,$B104))</f>
        <v>0</v>
      </c>
      <c r="J104" s="45" cm="1">
        <f t="array" aca="1" ref="J104" ca="1">INDIRECT(ADDRESS($A104,J$4,,,$B104))</f>
        <v>0</v>
      </c>
    </row>
    <row r="105" spans="1:10">
      <c r="A105" s="41">
        <f t="shared" si="4"/>
        <v>123</v>
      </c>
      <c r="B105" s="44" t="str">
        <f t="shared" si="3"/>
        <v>W2</v>
      </c>
      <c r="C105" s="45" cm="1">
        <f t="array" aca="1" ref="C105" ca="1">INDIRECT(ADDRESS($A105,C$4,,,$B105))</f>
        <v>0</v>
      </c>
      <c r="D105" s="45" cm="1">
        <f t="array" aca="1" ref="D105" ca="1">INDIRECT(ADDRESS($A105,D$4,,,$B105))</f>
        <v>0</v>
      </c>
      <c r="E105" s="45" cm="1">
        <f t="array" aca="1" ref="E105" ca="1">INDIRECT(ADDRESS($A105,E$4,,,$B105))</f>
        <v>0</v>
      </c>
      <c r="F105" s="45" cm="1">
        <f t="array" aca="1" ref="F105" ca="1">INDIRECT(ADDRESS($A105,F$4,,,$B105))</f>
        <v>0</v>
      </c>
      <c r="G105" s="45" cm="1">
        <f t="array" aca="1" ref="G105" ca="1">INDIRECT(ADDRESS($A105,G$4,,,$B105))</f>
        <v>0</v>
      </c>
      <c r="H105" s="45" cm="1">
        <f t="array" aca="1" ref="H105" ca="1">INDIRECT(ADDRESS($A105,H$4,,,$B105))</f>
        <v>0</v>
      </c>
      <c r="I105" s="45" cm="1">
        <f t="array" aca="1" ref="I105" ca="1">INDIRECT(ADDRESS($A105,I$4,,,$B105))</f>
        <v>0</v>
      </c>
      <c r="J105" s="45" cm="1">
        <f t="array" aca="1" ref="J105" ca="1">INDIRECT(ADDRESS($A105,J$4,,,$B105))</f>
        <v>0</v>
      </c>
    </row>
    <row r="106" spans="1:10">
      <c r="A106" s="41">
        <f t="shared" si="4"/>
        <v>124</v>
      </c>
      <c r="B106" s="44" t="str">
        <f t="shared" si="3"/>
        <v>W2</v>
      </c>
      <c r="C106" s="45" cm="1">
        <f t="array" aca="1" ref="C106" ca="1">INDIRECT(ADDRESS($A106,C$4,,,$B106))</f>
        <v>0</v>
      </c>
      <c r="D106" s="45" cm="1">
        <f t="array" aca="1" ref="D106" ca="1">INDIRECT(ADDRESS($A106,D$4,,,$B106))</f>
        <v>0</v>
      </c>
      <c r="E106" s="45" cm="1">
        <f t="array" aca="1" ref="E106" ca="1">INDIRECT(ADDRESS($A106,E$4,,,$B106))</f>
        <v>0</v>
      </c>
      <c r="F106" s="45" cm="1">
        <f t="array" aca="1" ref="F106" ca="1">INDIRECT(ADDRESS($A106,F$4,,,$B106))</f>
        <v>0</v>
      </c>
      <c r="G106" s="45" cm="1">
        <f t="array" aca="1" ref="G106" ca="1">INDIRECT(ADDRESS($A106,G$4,,,$B106))</f>
        <v>0</v>
      </c>
      <c r="H106" s="45" cm="1">
        <f t="array" aca="1" ref="H106" ca="1">INDIRECT(ADDRESS($A106,H$4,,,$B106))</f>
        <v>0</v>
      </c>
      <c r="I106" s="45" cm="1">
        <f t="array" aca="1" ref="I106" ca="1">INDIRECT(ADDRESS($A106,I$4,,,$B106))</f>
        <v>0</v>
      </c>
      <c r="J106" s="45" cm="1">
        <f t="array" aca="1" ref="J106" ca="1">INDIRECT(ADDRESS($A106,J$4,,,$B106))</f>
        <v>0</v>
      </c>
    </row>
    <row r="107" spans="1:10">
      <c r="A107" s="41">
        <f t="shared" si="4"/>
        <v>125</v>
      </c>
      <c r="B107" s="44" t="str">
        <f t="shared" si="3"/>
        <v>W2</v>
      </c>
      <c r="C107" s="45" cm="1">
        <f t="array" aca="1" ref="C107" ca="1">INDIRECT(ADDRESS($A107,C$4,,,$B107))</f>
        <v>0</v>
      </c>
      <c r="D107" s="45" cm="1">
        <f t="array" aca="1" ref="D107" ca="1">INDIRECT(ADDRESS($A107,D$4,,,$B107))</f>
        <v>0</v>
      </c>
      <c r="E107" s="45" cm="1">
        <f t="array" aca="1" ref="E107" ca="1">INDIRECT(ADDRESS($A107,E$4,,,$B107))</f>
        <v>0</v>
      </c>
      <c r="F107" s="45" cm="1">
        <f t="array" aca="1" ref="F107" ca="1">INDIRECT(ADDRESS($A107,F$4,,,$B107))</f>
        <v>0</v>
      </c>
      <c r="G107" s="45" cm="1">
        <f t="array" aca="1" ref="G107" ca="1">INDIRECT(ADDRESS($A107,G$4,,,$B107))</f>
        <v>0</v>
      </c>
      <c r="H107" s="45" cm="1">
        <f t="array" aca="1" ref="H107" ca="1">INDIRECT(ADDRESS($A107,H$4,,,$B107))</f>
        <v>0</v>
      </c>
      <c r="I107" s="45" cm="1">
        <f t="array" aca="1" ref="I107" ca="1">INDIRECT(ADDRESS($A107,I$4,,,$B107))</f>
        <v>0</v>
      </c>
      <c r="J107" s="45" cm="1">
        <f t="array" aca="1" ref="J107" ca="1">INDIRECT(ADDRESS($A107,J$4,,,$B107))</f>
        <v>0</v>
      </c>
    </row>
    <row r="108" spans="1:10">
      <c r="A108" s="41">
        <f t="shared" si="4"/>
        <v>126</v>
      </c>
      <c r="B108" s="44" t="str">
        <f t="shared" si="3"/>
        <v>W2</v>
      </c>
      <c r="C108" s="45" cm="1">
        <f t="array" aca="1" ref="C108" ca="1">INDIRECT(ADDRESS($A108,C$4,,,$B108))</f>
        <v>0</v>
      </c>
      <c r="D108" s="45" cm="1">
        <f t="array" aca="1" ref="D108" ca="1">INDIRECT(ADDRESS($A108,D$4,,,$B108))</f>
        <v>0</v>
      </c>
      <c r="E108" s="45" cm="1">
        <f t="array" aca="1" ref="E108" ca="1">INDIRECT(ADDRESS($A108,E$4,,,$B108))</f>
        <v>0</v>
      </c>
      <c r="F108" s="45" cm="1">
        <f t="array" aca="1" ref="F108" ca="1">INDIRECT(ADDRESS($A108,F$4,,,$B108))</f>
        <v>0</v>
      </c>
      <c r="G108" s="45" cm="1">
        <f t="array" aca="1" ref="G108" ca="1">INDIRECT(ADDRESS($A108,G$4,,,$B108))</f>
        <v>0</v>
      </c>
      <c r="H108" s="45" cm="1">
        <f t="array" aca="1" ref="H108" ca="1">INDIRECT(ADDRESS($A108,H$4,,,$B108))</f>
        <v>0</v>
      </c>
      <c r="I108" s="45" cm="1">
        <f t="array" aca="1" ref="I108" ca="1">INDIRECT(ADDRESS($A108,I$4,,,$B108))</f>
        <v>0</v>
      </c>
      <c r="J108" s="45" cm="1">
        <f t="array" aca="1" ref="J108" ca="1">INDIRECT(ADDRESS($A108,J$4,,,$B108))</f>
        <v>0</v>
      </c>
    </row>
    <row r="109" spans="1:10">
      <c r="A109" s="41">
        <f t="shared" si="4"/>
        <v>127</v>
      </c>
      <c r="B109" s="44" t="str">
        <f t="shared" si="3"/>
        <v>W2</v>
      </c>
      <c r="C109" s="45" cm="1">
        <f t="array" aca="1" ref="C109" ca="1">INDIRECT(ADDRESS($A109,C$4,,,$B109))</f>
        <v>0</v>
      </c>
      <c r="D109" s="45" cm="1">
        <f t="array" aca="1" ref="D109" ca="1">INDIRECT(ADDRESS($A109,D$4,,,$B109))</f>
        <v>0</v>
      </c>
      <c r="E109" s="45" cm="1">
        <f t="array" aca="1" ref="E109" ca="1">INDIRECT(ADDRESS($A109,E$4,,,$B109))</f>
        <v>0</v>
      </c>
      <c r="F109" s="45" cm="1">
        <f t="array" aca="1" ref="F109" ca="1">INDIRECT(ADDRESS($A109,F$4,,,$B109))</f>
        <v>0</v>
      </c>
      <c r="G109" s="45" cm="1">
        <f t="array" aca="1" ref="G109" ca="1">INDIRECT(ADDRESS($A109,G$4,,,$B109))</f>
        <v>0</v>
      </c>
      <c r="H109" s="45" cm="1">
        <f t="array" aca="1" ref="H109" ca="1">INDIRECT(ADDRESS($A109,H$4,,,$B109))</f>
        <v>0</v>
      </c>
      <c r="I109" s="45" cm="1">
        <f t="array" aca="1" ref="I109" ca="1">INDIRECT(ADDRESS($A109,I$4,,,$B109))</f>
        <v>0</v>
      </c>
      <c r="J109" s="45" cm="1">
        <f t="array" aca="1" ref="J109" ca="1">INDIRECT(ADDRESS($A109,J$4,,,$B109))</f>
        <v>0</v>
      </c>
    </row>
    <row r="110" spans="1:10">
      <c r="A110" s="41">
        <f t="shared" si="4"/>
        <v>128</v>
      </c>
      <c r="B110" s="44" t="str">
        <f t="shared" si="3"/>
        <v>W2</v>
      </c>
      <c r="C110" s="45" cm="1">
        <f t="array" aca="1" ref="C110" ca="1">INDIRECT(ADDRESS($A110,C$4,,,$B110))</f>
        <v>0</v>
      </c>
      <c r="D110" s="45" cm="1">
        <f t="array" aca="1" ref="D110" ca="1">INDIRECT(ADDRESS($A110,D$4,,,$B110))</f>
        <v>0</v>
      </c>
      <c r="E110" s="45" cm="1">
        <f t="array" aca="1" ref="E110" ca="1">INDIRECT(ADDRESS($A110,E$4,,,$B110))</f>
        <v>0</v>
      </c>
      <c r="F110" s="45" cm="1">
        <f t="array" aca="1" ref="F110" ca="1">INDIRECT(ADDRESS($A110,F$4,,,$B110))</f>
        <v>0</v>
      </c>
      <c r="G110" s="45" cm="1">
        <f t="array" aca="1" ref="G110" ca="1">INDIRECT(ADDRESS($A110,G$4,,,$B110))</f>
        <v>0</v>
      </c>
      <c r="H110" s="45" cm="1">
        <f t="array" aca="1" ref="H110" ca="1">INDIRECT(ADDRESS($A110,H$4,,,$B110))</f>
        <v>0</v>
      </c>
      <c r="I110" s="45" cm="1">
        <f t="array" aca="1" ref="I110" ca="1">INDIRECT(ADDRESS($A110,I$4,,,$B110))</f>
        <v>0</v>
      </c>
      <c r="J110" s="45" cm="1">
        <f t="array" aca="1" ref="J110" ca="1">INDIRECT(ADDRESS($A110,J$4,,,$B110))</f>
        <v>0</v>
      </c>
    </row>
    <row r="111" spans="1:10">
      <c r="A111" s="41">
        <f t="shared" si="4"/>
        <v>129</v>
      </c>
      <c r="B111" s="44" t="str">
        <f t="shared" si="3"/>
        <v>W2</v>
      </c>
      <c r="C111" s="45" cm="1">
        <f t="array" aca="1" ref="C111" ca="1">INDIRECT(ADDRESS($A111,C$4,,,$B111))</f>
        <v>0</v>
      </c>
      <c r="D111" s="45" cm="1">
        <f t="array" aca="1" ref="D111" ca="1">INDIRECT(ADDRESS($A111,D$4,,,$B111))</f>
        <v>0</v>
      </c>
      <c r="E111" s="45" cm="1">
        <f t="array" aca="1" ref="E111" ca="1">INDIRECT(ADDRESS($A111,E$4,,,$B111))</f>
        <v>0</v>
      </c>
      <c r="F111" s="45" cm="1">
        <f t="array" aca="1" ref="F111" ca="1">INDIRECT(ADDRESS($A111,F$4,,,$B111))</f>
        <v>0</v>
      </c>
      <c r="G111" s="45" cm="1">
        <f t="array" aca="1" ref="G111" ca="1">INDIRECT(ADDRESS($A111,G$4,,,$B111))</f>
        <v>0</v>
      </c>
      <c r="H111" s="45" cm="1">
        <f t="array" aca="1" ref="H111" ca="1">INDIRECT(ADDRESS($A111,H$4,,,$B111))</f>
        <v>0</v>
      </c>
      <c r="I111" s="45" cm="1">
        <f t="array" aca="1" ref="I111" ca="1">INDIRECT(ADDRESS($A111,I$4,,,$B111))</f>
        <v>0</v>
      </c>
      <c r="J111" s="45" cm="1">
        <f t="array" aca="1" ref="J111" ca="1">INDIRECT(ADDRESS($A111,J$4,,,$B111))</f>
        <v>0</v>
      </c>
    </row>
    <row r="112" spans="1:10">
      <c r="A112" s="41">
        <f t="shared" si="4"/>
        <v>130</v>
      </c>
      <c r="B112" s="44" t="str">
        <f t="shared" si="3"/>
        <v>W2</v>
      </c>
      <c r="C112" s="45" cm="1">
        <f t="array" aca="1" ref="C112" ca="1">INDIRECT(ADDRESS($A112,C$4,,,$B112))</f>
        <v>0</v>
      </c>
      <c r="D112" s="45" cm="1">
        <f t="array" aca="1" ref="D112" ca="1">INDIRECT(ADDRESS($A112,D$4,,,$B112))</f>
        <v>0</v>
      </c>
      <c r="E112" s="45" cm="1">
        <f t="array" aca="1" ref="E112" ca="1">INDIRECT(ADDRESS($A112,E$4,,,$B112))</f>
        <v>0</v>
      </c>
      <c r="F112" s="45" cm="1">
        <f t="array" aca="1" ref="F112" ca="1">INDIRECT(ADDRESS($A112,F$4,,,$B112))</f>
        <v>0</v>
      </c>
      <c r="G112" s="45" cm="1">
        <f t="array" aca="1" ref="G112" ca="1">INDIRECT(ADDRESS($A112,G$4,,,$B112))</f>
        <v>0</v>
      </c>
      <c r="H112" s="45" cm="1">
        <f t="array" aca="1" ref="H112" ca="1">INDIRECT(ADDRESS($A112,H$4,,,$B112))</f>
        <v>0</v>
      </c>
      <c r="I112" s="45" cm="1">
        <f t="array" aca="1" ref="I112" ca="1">INDIRECT(ADDRESS($A112,I$4,,,$B112))</f>
        <v>0</v>
      </c>
      <c r="J112" s="45" cm="1">
        <f t="array" aca="1" ref="J112" ca="1">INDIRECT(ADDRESS($A112,J$4,,,$B112))</f>
        <v>0</v>
      </c>
    </row>
    <row r="113" spans="1:10">
      <c r="A113" s="41">
        <f t="shared" si="4"/>
        <v>131</v>
      </c>
      <c r="B113" s="44" t="str">
        <f t="shared" si="3"/>
        <v>W2</v>
      </c>
      <c r="C113" s="45" cm="1">
        <f t="array" aca="1" ref="C113" ca="1">INDIRECT(ADDRESS($A113,C$4,,,$B113))</f>
        <v>0</v>
      </c>
      <c r="D113" s="45" cm="1">
        <f t="array" aca="1" ref="D113" ca="1">INDIRECT(ADDRESS($A113,D$4,,,$B113))</f>
        <v>0</v>
      </c>
      <c r="E113" s="45" cm="1">
        <f t="array" aca="1" ref="E113" ca="1">INDIRECT(ADDRESS($A113,E$4,,,$B113))</f>
        <v>0</v>
      </c>
      <c r="F113" s="45" cm="1">
        <f t="array" aca="1" ref="F113" ca="1">INDIRECT(ADDRESS($A113,F$4,,,$B113))</f>
        <v>0</v>
      </c>
      <c r="G113" s="45" cm="1">
        <f t="array" aca="1" ref="G113" ca="1">INDIRECT(ADDRESS($A113,G$4,,,$B113))</f>
        <v>0</v>
      </c>
      <c r="H113" s="45" cm="1">
        <f t="array" aca="1" ref="H113" ca="1">INDIRECT(ADDRESS($A113,H$4,,,$B113))</f>
        <v>0</v>
      </c>
      <c r="I113" s="45" cm="1">
        <f t="array" aca="1" ref="I113" ca="1">INDIRECT(ADDRESS($A113,I$4,,,$B113))</f>
        <v>0</v>
      </c>
      <c r="J113" s="45" cm="1">
        <f t="array" aca="1" ref="J113" ca="1">INDIRECT(ADDRESS($A113,J$4,,,$B113))</f>
        <v>0</v>
      </c>
    </row>
    <row r="114" spans="1:10">
      <c r="A114" s="41">
        <f t="shared" si="4"/>
        <v>132</v>
      </c>
      <c r="B114" s="44" t="str">
        <f t="shared" si="3"/>
        <v>W2</v>
      </c>
      <c r="C114" s="45" cm="1">
        <f t="array" aca="1" ref="C114" ca="1">INDIRECT(ADDRESS($A114,C$4,,,$B114))</f>
        <v>0</v>
      </c>
      <c r="D114" s="45" cm="1">
        <f t="array" aca="1" ref="D114" ca="1">INDIRECT(ADDRESS($A114,D$4,,,$B114))</f>
        <v>0</v>
      </c>
      <c r="E114" s="45" cm="1">
        <f t="array" aca="1" ref="E114" ca="1">INDIRECT(ADDRESS($A114,E$4,,,$B114))</f>
        <v>0</v>
      </c>
      <c r="F114" s="45" cm="1">
        <f t="array" aca="1" ref="F114" ca="1">INDIRECT(ADDRESS($A114,F$4,,,$B114))</f>
        <v>0</v>
      </c>
      <c r="G114" s="45" cm="1">
        <f t="array" aca="1" ref="G114" ca="1">INDIRECT(ADDRESS($A114,G$4,,,$B114))</f>
        <v>0</v>
      </c>
      <c r="H114" s="45" cm="1">
        <f t="array" aca="1" ref="H114" ca="1">INDIRECT(ADDRESS($A114,H$4,,,$B114))</f>
        <v>0</v>
      </c>
      <c r="I114" s="45" cm="1">
        <f t="array" aca="1" ref="I114" ca="1">INDIRECT(ADDRESS($A114,I$4,,,$B114))</f>
        <v>0</v>
      </c>
      <c r="J114" s="45" cm="1">
        <f t="array" aca="1" ref="J114" ca="1">INDIRECT(ADDRESS($A114,J$4,,,$B114))</f>
        <v>0</v>
      </c>
    </row>
    <row r="115" spans="1:10">
      <c r="A115" s="41">
        <f t="shared" si="4"/>
        <v>133</v>
      </c>
      <c r="B115" s="44" t="str">
        <f t="shared" si="3"/>
        <v>W2</v>
      </c>
      <c r="C115" s="45" cm="1">
        <f t="array" aca="1" ref="C115" ca="1">INDIRECT(ADDRESS($A115,C$4,,,$B115))</f>
        <v>0</v>
      </c>
      <c r="D115" s="45" cm="1">
        <f t="array" aca="1" ref="D115" ca="1">INDIRECT(ADDRESS($A115,D$4,,,$B115))</f>
        <v>0</v>
      </c>
      <c r="E115" s="45" cm="1">
        <f t="array" aca="1" ref="E115" ca="1">INDIRECT(ADDRESS($A115,E$4,,,$B115))</f>
        <v>0</v>
      </c>
      <c r="F115" s="45" cm="1">
        <f t="array" aca="1" ref="F115" ca="1">INDIRECT(ADDRESS($A115,F$4,,,$B115))</f>
        <v>0</v>
      </c>
      <c r="G115" s="45" cm="1">
        <f t="array" aca="1" ref="G115" ca="1">INDIRECT(ADDRESS($A115,G$4,,,$B115))</f>
        <v>0</v>
      </c>
      <c r="H115" s="45" cm="1">
        <f t="array" aca="1" ref="H115" ca="1">INDIRECT(ADDRESS($A115,H$4,,,$B115))</f>
        <v>0</v>
      </c>
      <c r="I115" s="45" cm="1">
        <f t="array" aca="1" ref="I115" ca="1">INDIRECT(ADDRESS($A115,I$4,,,$B115))</f>
        <v>0</v>
      </c>
      <c r="J115" s="45" cm="1">
        <f t="array" aca="1" ref="J115" ca="1">INDIRECT(ADDRESS($A115,J$4,,,$B115))</f>
        <v>0</v>
      </c>
    </row>
    <row r="116" spans="1:10">
      <c r="A116" s="41">
        <f t="shared" si="4"/>
        <v>134</v>
      </c>
      <c r="B116" s="44" t="str">
        <f t="shared" si="3"/>
        <v>W2</v>
      </c>
      <c r="C116" s="45" cm="1">
        <f t="array" aca="1" ref="C116" ca="1">INDIRECT(ADDRESS($A116,C$4,,,$B116))</f>
        <v>0</v>
      </c>
      <c r="D116" s="45" cm="1">
        <f t="array" aca="1" ref="D116" ca="1">INDIRECT(ADDRESS($A116,D$4,,,$B116))</f>
        <v>0</v>
      </c>
      <c r="E116" s="45" cm="1">
        <f t="array" aca="1" ref="E116" ca="1">INDIRECT(ADDRESS($A116,E$4,,,$B116))</f>
        <v>0</v>
      </c>
      <c r="F116" s="45" cm="1">
        <f t="array" aca="1" ref="F116" ca="1">INDIRECT(ADDRESS($A116,F$4,,,$B116))</f>
        <v>0</v>
      </c>
      <c r="G116" s="45" cm="1">
        <f t="array" aca="1" ref="G116" ca="1">INDIRECT(ADDRESS($A116,G$4,,,$B116))</f>
        <v>0</v>
      </c>
      <c r="H116" s="45" cm="1">
        <f t="array" aca="1" ref="H116" ca="1">INDIRECT(ADDRESS($A116,H$4,,,$B116))</f>
        <v>0</v>
      </c>
      <c r="I116" s="45" cm="1">
        <f t="array" aca="1" ref="I116" ca="1">INDIRECT(ADDRESS($A116,I$4,,,$B116))</f>
        <v>0</v>
      </c>
      <c r="J116" s="45" cm="1">
        <f t="array" aca="1" ref="J116" ca="1">INDIRECT(ADDRESS($A116,J$4,,,$B116))</f>
        <v>0</v>
      </c>
    </row>
    <row r="117" spans="1:10">
      <c r="A117" s="41">
        <f t="shared" si="4"/>
        <v>135</v>
      </c>
      <c r="B117" s="44" t="str">
        <f t="shared" si="3"/>
        <v>W2</v>
      </c>
      <c r="C117" s="45" cm="1">
        <f t="array" aca="1" ref="C117" ca="1">INDIRECT(ADDRESS($A117,C$4,,,$B117))</f>
        <v>0</v>
      </c>
      <c r="D117" s="45" cm="1">
        <f t="array" aca="1" ref="D117" ca="1">INDIRECT(ADDRESS($A117,D$4,,,$B117))</f>
        <v>0</v>
      </c>
      <c r="E117" s="45" cm="1">
        <f t="array" aca="1" ref="E117" ca="1">INDIRECT(ADDRESS($A117,E$4,,,$B117))</f>
        <v>0</v>
      </c>
      <c r="F117" s="45" cm="1">
        <f t="array" aca="1" ref="F117" ca="1">INDIRECT(ADDRESS($A117,F$4,,,$B117))</f>
        <v>0</v>
      </c>
      <c r="G117" s="45" cm="1">
        <f t="array" aca="1" ref="G117" ca="1">INDIRECT(ADDRESS($A117,G$4,,,$B117))</f>
        <v>0</v>
      </c>
      <c r="H117" s="45" cm="1">
        <f t="array" aca="1" ref="H117" ca="1">INDIRECT(ADDRESS($A117,H$4,,,$B117))</f>
        <v>0</v>
      </c>
      <c r="I117" s="45" cm="1">
        <f t="array" aca="1" ref="I117" ca="1">INDIRECT(ADDRESS($A117,I$4,,,$B117))</f>
        <v>0</v>
      </c>
      <c r="J117" s="45" cm="1">
        <f t="array" aca="1" ref="J117" ca="1">INDIRECT(ADDRESS($A117,J$4,,,$B117))</f>
        <v>0</v>
      </c>
    </row>
    <row r="118" spans="1:10">
      <c r="A118" s="41">
        <f t="shared" si="4"/>
        <v>136</v>
      </c>
      <c r="B118" s="44" t="str">
        <f t="shared" si="3"/>
        <v>W2</v>
      </c>
      <c r="C118" s="45" cm="1">
        <f t="array" aca="1" ref="C118" ca="1">INDIRECT(ADDRESS($A118,C$4,,,$B118))</f>
        <v>0</v>
      </c>
      <c r="D118" s="45" cm="1">
        <f t="array" aca="1" ref="D118" ca="1">INDIRECT(ADDRESS($A118,D$4,,,$B118))</f>
        <v>0</v>
      </c>
      <c r="E118" s="45" cm="1">
        <f t="array" aca="1" ref="E118" ca="1">INDIRECT(ADDRESS($A118,E$4,,,$B118))</f>
        <v>0</v>
      </c>
      <c r="F118" s="45" cm="1">
        <f t="array" aca="1" ref="F118" ca="1">INDIRECT(ADDRESS($A118,F$4,,,$B118))</f>
        <v>0</v>
      </c>
      <c r="G118" s="45" cm="1">
        <f t="array" aca="1" ref="G118" ca="1">INDIRECT(ADDRESS($A118,G$4,,,$B118))</f>
        <v>0</v>
      </c>
      <c r="H118" s="45" cm="1">
        <f t="array" aca="1" ref="H118" ca="1">INDIRECT(ADDRESS($A118,H$4,,,$B118))</f>
        <v>0</v>
      </c>
      <c r="I118" s="45" cm="1">
        <f t="array" aca="1" ref="I118" ca="1">INDIRECT(ADDRESS($A118,I$4,,,$B118))</f>
        <v>0</v>
      </c>
      <c r="J118" s="45" cm="1">
        <f t="array" aca="1" ref="J118" ca="1">INDIRECT(ADDRESS($A118,J$4,,,$B118))</f>
        <v>0</v>
      </c>
    </row>
    <row r="119" spans="1:10">
      <c r="A119" s="41">
        <f t="shared" si="4"/>
        <v>137</v>
      </c>
      <c r="B119" s="44" t="str">
        <f t="shared" si="3"/>
        <v>W2</v>
      </c>
      <c r="C119" s="45" cm="1">
        <f t="array" aca="1" ref="C119" ca="1">INDIRECT(ADDRESS($A119,C$4,,,$B119))</f>
        <v>0</v>
      </c>
      <c r="D119" s="45" cm="1">
        <f t="array" aca="1" ref="D119" ca="1">INDIRECT(ADDRESS($A119,D$4,,,$B119))</f>
        <v>0</v>
      </c>
      <c r="E119" s="45" cm="1">
        <f t="array" aca="1" ref="E119" ca="1">INDIRECT(ADDRESS($A119,E$4,,,$B119))</f>
        <v>0</v>
      </c>
      <c r="F119" s="45" cm="1">
        <f t="array" aca="1" ref="F119" ca="1">INDIRECT(ADDRESS($A119,F$4,,,$B119))</f>
        <v>0</v>
      </c>
      <c r="G119" s="45" cm="1">
        <f t="array" aca="1" ref="G119" ca="1">INDIRECT(ADDRESS($A119,G$4,,,$B119))</f>
        <v>0</v>
      </c>
      <c r="H119" s="45" cm="1">
        <f t="array" aca="1" ref="H119" ca="1">INDIRECT(ADDRESS($A119,H$4,,,$B119))</f>
        <v>0</v>
      </c>
      <c r="I119" s="45" cm="1">
        <f t="array" aca="1" ref="I119" ca="1">INDIRECT(ADDRESS($A119,I$4,,,$B119))</f>
        <v>0</v>
      </c>
      <c r="J119" s="45" cm="1">
        <f t="array" aca="1" ref="J119" ca="1">INDIRECT(ADDRESS($A119,J$4,,,$B119))</f>
        <v>0</v>
      </c>
    </row>
    <row r="120" spans="1:10">
      <c r="A120" s="41">
        <f t="shared" si="4"/>
        <v>138</v>
      </c>
      <c r="B120" s="44" t="str">
        <f t="shared" si="3"/>
        <v>W2</v>
      </c>
      <c r="C120" s="45" cm="1">
        <f t="array" aca="1" ref="C120" ca="1">INDIRECT(ADDRESS($A120,C$4,,,$B120))</f>
        <v>0</v>
      </c>
      <c r="D120" s="45" cm="1">
        <f t="array" aca="1" ref="D120" ca="1">INDIRECT(ADDRESS($A120,D$4,,,$B120))</f>
        <v>0</v>
      </c>
      <c r="E120" s="45" cm="1">
        <f t="array" aca="1" ref="E120" ca="1">INDIRECT(ADDRESS($A120,E$4,,,$B120))</f>
        <v>0</v>
      </c>
      <c r="F120" s="45" cm="1">
        <f t="array" aca="1" ref="F120" ca="1">INDIRECT(ADDRESS($A120,F$4,,,$B120))</f>
        <v>0</v>
      </c>
      <c r="G120" s="45" cm="1">
        <f t="array" aca="1" ref="G120" ca="1">INDIRECT(ADDRESS($A120,G$4,,,$B120))</f>
        <v>0</v>
      </c>
      <c r="H120" s="45" cm="1">
        <f t="array" aca="1" ref="H120" ca="1">INDIRECT(ADDRESS($A120,H$4,,,$B120))</f>
        <v>0</v>
      </c>
      <c r="I120" s="45" cm="1">
        <f t="array" aca="1" ref="I120" ca="1">INDIRECT(ADDRESS($A120,I$4,,,$B120))</f>
        <v>0</v>
      </c>
      <c r="J120" s="45" cm="1">
        <f t="array" aca="1" ref="J120" ca="1">INDIRECT(ADDRESS($A120,J$4,,,$B120))</f>
        <v>0</v>
      </c>
    </row>
    <row r="121" spans="1:10">
      <c r="A121" s="41">
        <f t="shared" si="4"/>
        <v>139</v>
      </c>
      <c r="B121" s="44" t="str">
        <f t="shared" si="3"/>
        <v>W2</v>
      </c>
      <c r="C121" s="45" cm="1">
        <f t="array" aca="1" ref="C121" ca="1">INDIRECT(ADDRESS($A121,C$4,,,$B121))</f>
        <v>0</v>
      </c>
      <c r="D121" s="45" cm="1">
        <f t="array" aca="1" ref="D121" ca="1">INDIRECT(ADDRESS($A121,D$4,,,$B121))</f>
        <v>0</v>
      </c>
      <c r="E121" s="45" cm="1">
        <f t="array" aca="1" ref="E121" ca="1">INDIRECT(ADDRESS($A121,E$4,,,$B121))</f>
        <v>0</v>
      </c>
      <c r="F121" s="45" cm="1">
        <f t="array" aca="1" ref="F121" ca="1">INDIRECT(ADDRESS($A121,F$4,,,$B121))</f>
        <v>0</v>
      </c>
      <c r="G121" s="45" cm="1">
        <f t="array" aca="1" ref="G121" ca="1">INDIRECT(ADDRESS($A121,G$4,,,$B121))</f>
        <v>0</v>
      </c>
      <c r="H121" s="45" cm="1">
        <f t="array" aca="1" ref="H121" ca="1">INDIRECT(ADDRESS($A121,H$4,,,$B121))</f>
        <v>0</v>
      </c>
      <c r="I121" s="45" cm="1">
        <f t="array" aca="1" ref="I121" ca="1">INDIRECT(ADDRESS($A121,I$4,,,$B121))</f>
        <v>0</v>
      </c>
      <c r="J121" s="45" cm="1">
        <f t="array" aca="1" ref="J121" ca="1">INDIRECT(ADDRESS($A121,J$4,,,$B121))</f>
        <v>0</v>
      </c>
    </row>
    <row r="122" spans="1:10">
      <c r="A122" s="41">
        <f t="shared" si="4"/>
        <v>140</v>
      </c>
      <c r="B122" s="44" t="str">
        <f t="shared" si="3"/>
        <v>W2</v>
      </c>
      <c r="C122" s="45" cm="1">
        <f t="array" aca="1" ref="C122" ca="1">INDIRECT(ADDRESS($A122,C$4,,,$B122))</f>
        <v>0</v>
      </c>
      <c r="D122" s="45" cm="1">
        <f t="array" aca="1" ref="D122" ca="1">INDIRECT(ADDRESS($A122,D$4,,,$B122))</f>
        <v>0</v>
      </c>
      <c r="E122" s="45" cm="1">
        <f t="array" aca="1" ref="E122" ca="1">INDIRECT(ADDRESS($A122,E$4,,,$B122))</f>
        <v>0</v>
      </c>
      <c r="F122" s="45" cm="1">
        <f t="array" aca="1" ref="F122" ca="1">INDIRECT(ADDRESS($A122,F$4,,,$B122))</f>
        <v>0</v>
      </c>
      <c r="G122" s="45" cm="1">
        <f t="array" aca="1" ref="G122" ca="1">INDIRECT(ADDRESS($A122,G$4,,,$B122))</f>
        <v>0</v>
      </c>
      <c r="H122" s="45" cm="1">
        <f t="array" aca="1" ref="H122" ca="1">INDIRECT(ADDRESS($A122,H$4,,,$B122))</f>
        <v>0</v>
      </c>
      <c r="I122" s="45" cm="1">
        <f t="array" aca="1" ref="I122" ca="1">INDIRECT(ADDRESS($A122,I$4,,,$B122))</f>
        <v>0</v>
      </c>
      <c r="J122" s="45" cm="1">
        <f t="array" aca="1" ref="J122" ca="1">INDIRECT(ADDRESS($A122,J$4,,,$B122))</f>
        <v>0</v>
      </c>
    </row>
    <row r="123" spans="1:10">
      <c r="A123" s="41">
        <f t="shared" si="4"/>
        <v>141</v>
      </c>
      <c r="B123" s="44" t="str">
        <f t="shared" si="3"/>
        <v>W2</v>
      </c>
      <c r="C123" s="45" cm="1">
        <f t="array" aca="1" ref="C123" ca="1">INDIRECT(ADDRESS($A123,C$4,,,$B123))</f>
        <v>0</v>
      </c>
      <c r="D123" s="45" cm="1">
        <f t="array" aca="1" ref="D123" ca="1">INDIRECT(ADDRESS($A123,D$4,,,$B123))</f>
        <v>0</v>
      </c>
      <c r="E123" s="45" cm="1">
        <f t="array" aca="1" ref="E123" ca="1">INDIRECT(ADDRESS($A123,E$4,,,$B123))</f>
        <v>0</v>
      </c>
      <c r="F123" s="45" cm="1">
        <f t="array" aca="1" ref="F123" ca="1">INDIRECT(ADDRESS($A123,F$4,,,$B123))</f>
        <v>0</v>
      </c>
      <c r="G123" s="45" cm="1">
        <f t="array" aca="1" ref="G123" ca="1">INDIRECT(ADDRESS($A123,G$4,,,$B123))</f>
        <v>0</v>
      </c>
      <c r="H123" s="45" cm="1">
        <f t="array" aca="1" ref="H123" ca="1">INDIRECT(ADDRESS($A123,H$4,,,$B123))</f>
        <v>0</v>
      </c>
      <c r="I123" s="45" cm="1">
        <f t="array" aca="1" ref="I123" ca="1">INDIRECT(ADDRESS($A123,I$4,,,$B123))</f>
        <v>0</v>
      </c>
      <c r="J123" s="45" cm="1">
        <f t="array" aca="1" ref="J123" ca="1">INDIRECT(ADDRESS($A123,J$4,,,$B123))</f>
        <v>0</v>
      </c>
    </row>
    <row r="124" spans="1:10">
      <c r="A124" s="41">
        <f t="shared" si="4"/>
        <v>142</v>
      </c>
      <c r="B124" s="44" t="str">
        <f t="shared" si="3"/>
        <v>W2</v>
      </c>
      <c r="C124" s="45" cm="1">
        <f t="array" aca="1" ref="C124" ca="1">INDIRECT(ADDRESS($A124,C$4,,,$B124))</f>
        <v>0</v>
      </c>
      <c r="D124" s="45" cm="1">
        <f t="array" aca="1" ref="D124" ca="1">INDIRECT(ADDRESS($A124,D$4,,,$B124))</f>
        <v>0</v>
      </c>
      <c r="E124" s="45" cm="1">
        <f t="array" aca="1" ref="E124" ca="1">INDIRECT(ADDRESS($A124,E$4,,,$B124))</f>
        <v>0</v>
      </c>
      <c r="F124" s="45" cm="1">
        <f t="array" aca="1" ref="F124" ca="1">INDIRECT(ADDRESS($A124,F$4,,,$B124))</f>
        <v>0</v>
      </c>
      <c r="G124" s="45" cm="1">
        <f t="array" aca="1" ref="G124" ca="1">INDIRECT(ADDRESS($A124,G$4,,,$B124))</f>
        <v>0</v>
      </c>
      <c r="H124" s="45" cm="1">
        <f t="array" aca="1" ref="H124" ca="1">INDIRECT(ADDRESS($A124,H$4,,,$B124))</f>
        <v>0</v>
      </c>
      <c r="I124" s="45" cm="1">
        <f t="array" aca="1" ref="I124" ca="1">INDIRECT(ADDRESS($A124,I$4,,,$B124))</f>
        <v>0</v>
      </c>
      <c r="J124" s="45" cm="1">
        <f t="array" aca="1" ref="J124" ca="1">INDIRECT(ADDRESS($A124,J$4,,,$B124))</f>
        <v>0</v>
      </c>
    </row>
    <row r="125" spans="1:10">
      <c r="A125" s="41">
        <f t="shared" si="4"/>
        <v>143</v>
      </c>
      <c r="B125" s="44" t="str">
        <f t="shared" si="3"/>
        <v>W2</v>
      </c>
      <c r="C125" s="45" cm="1">
        <f t="array" aca="1" ref="C125" ca="1">INDIRECT(ADDRESS($A125,C$4,,,$B125))</f>
        <v>0</v>
      </c>
      <c r="D125" s="45" cm="1">
        <f t="array" aca="1" ref="D125" ca="1">INDIRECT(ADDRESS($A125,D$4,,,$B125))</f>
        <v>0</v>
      </c>
      <c r="E125" s="45" cm="1">
        <f t="array" aca="1" ref="E125" ca="1">INDIRECT(ADDRESS($A125,E$4,,,$B125))</f>
        <v>0</v>
      </c>
      <c r="F125" s="45" cm="1">
        <f t="array" aca="1" ref="F125" ca="1">INDIRECT(ADDRESS($A125,F$4,,,$B125))</f>
        <v>0</v>
      </c>
      <c r="G125" s="45" cm="1">
        <f t="array" aca="1" ref="G125" ca="1">INDIRECT(ADDRESS($A125,G$4,,,$B125))</f>
        <v>0</v>
      </c>
      <c r="H125" s="45" cm="1">
        <f t="array" aca="1" ref="H125" ca="1">INDIRECT(ADDRESS($A125,H$4,,,$B125))</f>
        <v>0</v>
      </c>
      <c r="I125" s="45" cm="1">
        <f t="array" aca="1" ref="I125" ca="1">INDIRECT(ADDRESS($A125,I$4,,,$B125))</f>
        <v>0</v>
      </c>
      <c r="J125" s="45" cm="1">
        <f t="array" aca="1" ref="J125" ca="1">INDIRECT(ADDRESS($A125,J$4,,,$B125))</f>
        <v>0</v>
      </c>
    </row>
    <row r="126" spans="1:10">
      <c r="A126" s="41">
        <f t="shared" si="4"/>
        <v>144</v>
      </c>
      <c r="B126" s="44" t="str">
        <f t="shared" si="3"/>
        <v>W2</v>
      </c>
      <c r="C126" s="45" cm="1">
        <f t="array" aca="1" ref="C126" ca="1">INDIRECT(ADDRESS($A126,C$4,,,$B126))</f>
        <v>0</v>
      </c>
      <c r="D126" s="45" cm="1">
        <f t="array" aca="1" ref="D126" ca="1">INDIRECT(ADDRESS($A126,D$4,,,$B126))</f>
        <v>0</v>
      </c>
      <c r="E126" s="45" cm="1">
        <f t="array" aca="1" ref="E126" ca="1">INDIRECT(ADDRESS($A126,E$4,,,$B126))</f>
        <v>0</v>
      </c>
      <c r="F126" s="45" cm="1">
        <f t="array" aca="1" ref="F126" ca="1">INDIRECT(ADDRESS($A126,F$4,,,$B126))</f>
        <v>0</v>
      </c>
      <c r="G126" s="45" cm="1">
        <f t="array" aca="1" ref="G126" ca="1">INDIRECT(ADDRESS($A126,G$4,,,$B126))</f>
        <v>0</v>
      </c>
      <c r="H126" s="45" cm="1">
        <f t="array" aca="1" ref="H126" ca="1">INDIRECT(ADDRESS($A126,H$4,,,$B126))</f>
        <v>0</v>
      </c>
      <c r="I126" s="45" cm="1">
        <f t="array" aca="1" ref="I126" ca="1">INDIRECT(ADDRESS($A126,I$4,,,$B126))</f>
        <v>0</v>
      </c>
      <c r="J126" s="45" cm="1">
        <f t="array" aca="1" ref="J126" ca="1">INDIRECT(ADDRESS($A126,J$4,,,$B126))</f>
        <v>0</v>
      </c>
    </row>
    <row r="127" spans="1:10">
      <c r="A127" s="41">
        <f t="shared" si="4"/>
        <v>145</v>
      </c>
      <c r="B127" s="44" t="str">
        <f t="shared" si="3"/>
        <v>W2</v>
      </c>
      <c r="C127" s="45" cm="1">
        <f t="array" aca="1" ref="C127" ca="1">INDIRECT(ADDRESS($A127,C$4,,,$B127))</f>
        <v>0</v>
      </c>
      <c r="D127" s="45" cm="1">
        <f t="array" aca="1" ref="D127" ca="1">INDIRECT(ADDRESS($A127,D$4,,,$B127))</f>
        <v>0</v>
      </c>
      <c r="E127" s="45" cm="1">
        <f t="array" aca="1" ref="E127" ca="1">INDIRECT(ADDRESS($A127,E$4,,,$B127))</f>
        <v>0</v>
      </c>
      <c r="F127" s="45" cm="1">
        <f t="array" aca="1" ref="F127" ca="1">INDIRECT(ADDRESS($A127,F$4,,,$B127))</f>
        <v>0</v>
      </c>
      <c r="G127" s="45" cm="1">
        <f t="array" aca="1" ref="G127" ca="1">INDIRECT(ADDRESS($A127,G$4,,,$B127))</f>
        <v>0</v>
      </c>
      <c r="H127" s="45" cm="1">
        <f t="array" aca="1" ref="H127" ca="1">INDIRECT(ADDRESS($A127,H$4,,,$B127))</f>
        <v>0</v>
      </c>
      <c r="I127" s="45" cm="1">
        <f t="array" aca="1" ref="I127" ca="1">INDIRECT(ADDRESS($A127,I$4,,,$B127))</f>
        <v>0</v>
      </c>
      <c r="J127" s="45" cm="1">
        <f t="array" aca="1" ref="J127" ca="1">INDIRECT(ADDRESS($A127,J$4,,,$B127))</f>
        <v>0</v>
      </c>
    </row>
    <row r="128" spans="1:10">
      <c r="A128" s="41">
        <f t="shared" si="4"/>
        <v>146</v>
      </c>
      <c r="B128" s="44" t="str">
        <f t="shared" si="3"/>
        <v>W2</v>
      </c>
      <c r="C128" s="45" cm="1">
        <f t="array" aca="1" ref="C128" ca="1">INDIRECT(ADDRESS($A128,C$4,,,$B128))</f>
        <v>0</v>
      </c>
      <c r="D128" s="45" cm="1">
        <f t="array" aca="1" ref="D128" ca="1">INDIRECT(ADDRESS($A128,D$4,,,$B128))</f>
        <v>0</v>
      </c>
      <c r="E128" s="45" cm="1">
        <f t="array" aca="1" ref="E128" ca="1">INDIRECT(ADDRESS($A128,E$4,,,$B128))</f>
        <v>0</v>
      </c>
      <c r="F128" s="45" cm="1">
        <f t="array" aca="1" ref="F128" ca="1">INDIRECT(ADDRESS($A128,F$4,,,$B128))</f>
        <v>0</v>
      </c>
      <c r="G128" s="45" cm="1">
        <f t="array" aca="1" ref="G128" ca="1">INDIRECT(ADDRESS($A128,G$4,,,$B128))</f>
        <v>0</v>
      </c>
      <c r="H128" s="45" cm="1">
        <f t="array" aca="1" ref="H128" ca="1">INDIRECT(ADDRESS($A128,H$4,,,$B128))</f>
        <v>0</v>
      </c>
      <c r="I128" s="45" cm="1">
        <f t="array" aca="1" ref="I128" ca="1">INDIRECT(ADDRESS($A128,I$4,,,$B128))</f>
        <v>0</v>
      </c>
      <c r="J128" s="45" cm="1">
        <f t="array" aca="1" ref="J128" ca="1">INDIRECT(ADDRESS($A128,J$4,,,$B128))</f>
        <v>0</v>
      </c>
    </row>
    <row r="129" spans="1:10">
      <c r="A129" s="41">
        <f t="shared" si="4"/>
        <v>147</v>
      </c>
      <c r="B129" s="44" t="str">
        <f t="shared" si="3"/>
        <v>W2</v>
      </c>
      <c r="C129" s="45" cm="1">
        <f t="array" aca="1" ref="C129" ca="1">INDIRECT(ADDRESS($A129,C$4,,,$B129))</f>
        <v>0</v>
      </c>
      <c r="D129" s="45" cm="1">
        <f t="array" aca="1" ref="D129" ca="1">INDIRECT(ADDRESS($A129,D$4,,,$B129))</f>
        <v>0</v>
      </c>
      <c r="E129" s="45" cm="1">
        <f t="array" aca="1" ref="E129" ca="1">INDIRECT(ADDRESS($A129,E$4,,,$B129))</f>
        <v>0</v>
      </c>
      <c r="F129" s="45" cm="1">
        <f t="array" aca="1" ref="F129" ca="1">INDIRECT(ADDRESS($A129,F$4,,,$B129))</f>
        <v>0</v>
      </c>
      <c r="G129" s="45" cm="1">
        <f t="array" aca="1" ref="G129" ca="1">INDIRECT(ADDRESS($A129,G$4,,,$B129))</f>
        <v>0</v>
      </c>
      <c r="H129" s="45" cm="1">
        <f t="array" aca="1" ref="H129" ca="1">INDIRECT(ADDRESS($A129,H$4,,,$B129))</f>
        <v>0</v>
      </c>
      <c r="I129" s="45" cm="1">
        <f t="array" aca="1" ref="I129" ca="1">INDIRECT(ADDRESS($A129,I$4,,,$B129))</f>
        <v>0</v>
      </c>
      <c r="J129" s="45" cm="1">
        <f t="array" aca="1" ref="J129" ca="1">INDIRECT(ADDRESS($A129,J$4,,,$B129))</f>
        <v>0</v>
      </c>
    </row>
    <row r="130" spans="1:10">
      <c r="A130" s="41">
        <f t="shared" si="4"/>
        <v>148</v>
      </c>
      <c r="B130" s="44" t="str">
        <f t="shared" si="3"/>
        <v>W2</v>
      </c>
      <c r="C130" s="45" cm="1">
        <f t="array" aca="1" ref="C130" ca="1">INDIRECT(ADDRESS($A130,C$4,,,$B130))</f>
        <v>0</v>
      </c>
      <c r="D130" s="45" cm="1">
        <f t="array" aca="1" ref="D130" ca="1">INDIRECT(ADDRESS($A130,D$4,,,$B130))</f>
        <v>0</v>
      </c>
      <c r="E130" s="45" cm="1">
        <f t="array" aca="1" ref="E130" ca="1">INDIRECT(ADDRESS($A130,E$4,,,$B130))</f>
        <v>0</v>
      </c>
      <c r="F130" s="45" cm="1">
        <f t="array" aca="1" ref="F130" ca="1">INDIRECT(ADDRESS($A130,F$4,,,$B130))</f>
        <v>0</v>
      </c>
      <c r="G130" s="45" cm="1">
        <f t="array" aca="1" ref="G130" ca="1">INDIRECT(ADDRESS($A130,G$4,,,$B130))</f>
        <v>0</v>
      </c>
      <c r="H130" s="45" cm="1">
        <f t="array" aca="1" ref="H130" ca="1">INDIRECT(ADDRESS($A130,H$4,,,$B130))</f>
        <v>0</v>
      </c>
      <c r="I130" s="45" cm="1">
        <f t="array" aca="1" ref="I130" ca="1">INDIRECT(ADDRESS($A130,I$4,,,$B130))</f>
        <v>0</v>
      </c>
      <c r="J130" s="45" cm="1">
        <f t="array" aca="1" ref="J130" ca="1">INDIRECT(ADDRESS($A130,J$4,,,$B130))</f>
        <v>0</v>
      </c>
    </row>
    <row r="131" spans="1:10">
      <c r="A131" s="41">
        <f t="shared" si="4"/>
        <v>149</v>
      </c>
      <c r="B131" s="44" t="str">
        <f t="shared" si="3"/>
        <v>W2</v>
      </c>
      <c r="C131" s="45" cm="1">
        <f t="array" aca="1" ref="C131" ca="1">INDIRECT(ADDRESS($A131,C$4,,,$B131))</f>
        <v>0</v>
      </c>
      <c r="D131" s="45" cm="1">
        <f t="array" aca="1" ref="D131" ca="1">INDIRECT(ADDRESS($A131,D$4,,,$B131))</f>
        <v>0</v>
      </c>
      <c r="E131" s="45" cm="1">
        <f t="array" aca="1" ref="E131" ca="1">INDIRECT(ADDRESS($A131,E$4,,,$B131))</f>
        <v>0</v>
      </c>
      <c r="F131" s="45" cm="1">
        <f t="array" aca="1" ref="F131" ca="1">INDIRECT(ADDRESS($A131,F$4,,,$B131))</f>
        <v>0</v>
      </c>
      <c r="G131" s="45" cm="1">
        <f t="array" aca="1" ref="G131" ca="1">INDIRECT(ADDRESS($A131,G$4,,,$B131))</f>
        <v>0</v>
      </c>
      <c r="H131" s="45" cm="1">
        <f t="array" aca="1" ref="H131" ca="1">INDIRECT(ADDRESS($A131,H$4,,,$B131))</f>
        <v>0</v>
      </c>
      <c r="I131" s="45" cm="1">
        <f t="array" aca="1" ref="I131" ca="1">INDIRECT(ADDRESS($A131,I$4,,,$B131))</f>
        <v>0</v>
      </c>
      <c r="J131" s="45" cm="1">
        <f t="array" aca="1" ref="J131" ca="1">INDIRECT(ADDRESS($A131,J$4,,,$B131))</f>
        <v>0</v>
      </c>
    </row>
    <row r="132" spans="1:10">
      <c r="A132" s="41">
        <f t="shared" si="4"/>
        <v>150</v>
      </c>
      <c r="B132" s="44" t="str">
        <f t="shared" si="3"/>
        <v>W2</v>
      </c>
      <c r="C132" s="45" cm="1">
        <f t="array" aca="1" ref="C132" ca="1">INDIRECT(ADDRESS($A132,C$4,,,$B132))</f>
        <v>0</v>
      </c>
      <c r="D132" s="45" cm="1">
        <f t="array" aca="1" ref="D132" ca="1">INDIRECT(ADDRESS($A132,D$4,,,$B132))</f>
        <v>0</v>
      </c>
      <c r="E132" s="45" cm="1">
        <f t="array" aca="1" ref="E132" ca="1">INDIRECT(ADDRESS($A132,E$4,,,$B132))</f>
        <v>0</v>
      </c>
      <c r="F132" s="45" cm="1">
        <f t="array" aca="1" ref="F132" ca="1">INDIRECT(ADDRESS($A132,F$4,,,$B132))</f>
        <v>0</v>
      </c>
      <c r="G132" s="45" cm="1">
        <f t="array" aca="1" ref="G132" ca="1">INDIRECT(ADDRESS($A132,G$4,,,$B132))</f>
        <v>0</v>
      </c>
      <c r="H132" s="45" cm="1">
        <f t="array" aca="1" ref="H132" ca="1">INDIRECT(ADDRESS($A132,H$4,,,$B132))</f>
        <v>0</v>
      </c>
      <c r="I132" s="45" cm="1">
        <f t="array" aca="1" ref="I132" ca="1">INDIRECT(ADDRESS($A132,I$4,,,$B132))</f>
        <v>0</v>
      </c>
      <c r="J132" s="45" cm="1">
        <f t="array" aca="1" ref="J132" ca="1">INDIRECT(ADDRESS($A132,J$4,,,$B132))</f>
        <v>0</v>
      </c>
    </row>
    <row r="133" spans="1:10">
      <c r="A133" s="41">
        <f t="shared" si="4"/>
        <v>151</v>
      </c>
      <c r="B133" s="44" t="str">
        <f t="shared" si="3"/>
        <v>W2</v>
      </c>
      <c r="C133" s="45" cm="1">
        <f t="array" aca="1" ref="C133" ca="1">INDIRECT(ADDRESS($A133,C$4,,,$B133))</f>
        <v>0</v>
      </c>
      <c r="D133" s="45" cm="1">
        <f t="array" aca="1" ref="D133" ca="1">INDIRECT(ADDRESS($A133,D$4,,,$B133))</f>
        <v>0</v>
      </c>
      <c r="E133" s="45" cm="1">
        <f t="array" aca="1" ref="E133" ca="1">INDIRECT(ADDRESS($A133,E$4,,,$B133))</f>
        <v>0</v>
      </c>
      <c r="F133" s="45" cm="1">
        <f t="array" aca="1" ref="F133" ca="1">INDIRECT(ADDRESS($A133,F$4,,,$B133))</f>
        <v>0</v>
      </c>
      <c r="G133" s="45" cm="1">
        <f t="array" aca="1" ref="G133" ca="1">INDIRECT(ADDRESS($A133,G$4,,,$B133))</f>
        <v>0</v>
      </c>
      <c r="H133" s="45" cm="1">
        <f t="array" aca="1" ref="H133" ca="1">INDIRECT(ADDRESS($A133,H$4,,,$B133))</f>
        <v>0</v>
      </c>
      <c r="I133" s="45" cm="1">
        <f t="array" aca="1" ref="I133" ca="1">INDIRECT(ADDRESS($A133,I$4,,,$B133))</f>
        <v>0</v>
      </c>
      <c r="J133" s="45" cm="1">
        <f t="array" aca="1" ref="J133" ca="1">INDIRECT(ADDRESS($A133,J$4,,,$B133))</f>
        <v>0</v>
      </c>
    </row>
    <row r="134" spans="1:10">
      <c r="A134" s="41">
        <f t="shared" si="4"/>
        <v>152</v>
      </c>
      <c r="B134" s="44" t="str">
        <f t="shared" si="3"/>
        <v>W2</v>
      </c>
      <c r="C134" s="45" cm="1">
        <f t="array" aca="1" ref="C134" ca="1">INDIRECT(ADDRESS($A134,C$4,,,$B134))</f>
        <v>0</v>
      </c>
      <c r="D134" s="45" cm="1">
        <f t="array" aca="1" ref="D134" ca="1">INDIRECT(ADDRESS($A134,D$4,,,$B134))</f>
        <v>0</v>
      </c>
      <c r="E134" s="45" cm="1">
        <f t="array" aca="1" ref="E134" ca="1">INDIRECT(ADDRESS($A134,E$4,,,$B134))</f>
        <v>0</v>
      </c>
      <c r="F134" s="45" cm="1">
        <f t="array" aca="1" ref="F134" ca="1">INDIRECT(ADDRESS($A134,F$4,,,$B134))</f>
        <v>0</v>
      </c>
      <c r="G134" s="45" cm="1">
        <f t="array" aca="1" ref="G134" ca="1">INDIRECT(ADDRESS($A134,G$4,,,$B134))</f>
        <v>0</v>
      </c>
      <c r="H134" s="45" cm="1">
        <f t="array" aca="1" ref="H134" ca="1">INDIRECT(ADDRESS($A134,H$4,,,$B134))</f>
        <v>0</v>
      </c>
      <c r="I134" s="45" cm="1">
        <f t="array" aca="1" ref="I134" ca="1">INDIRECT(ADDRESS($A134,I$4,,,$B134))</f>
        <v>0</v>
      </c>
      <c r="J134" s="45" cm="1">
        <f t="array" aca="1" ref="J134" ca="1">INDIRECT(ADDRESS($A134,J$4,,,$B134))</f>
        <v>0</v>
      </c>
    </row>
    <row r="135" spans="1:10">
      <c r="A135" s="41">
        <f t="shared" si="4"/>
        <v>153</v>
      </c>
      <c r="B135" s="44" t="str">
        <f t="shared" ref="B135:B198" si="5">+$D$2</f>
        <v>W2</v>
      </c>
      <c r="C135" s="45" cm="1">
        <f t="array" aca="1" ref="C135" ca="1">INDIRECT(ADDRESS($A135,C$4,,,$B135))</f>
        <v>0</v>
      </c>
      <c r="D135" s="45" cm="1">
        <f t="array" aca="1" ref="D135" ca="1">INDIRECT(ADDRESS($A135,D$4,,,$B135))</f>
        <v>0</v>
      </c>
      <c r="E135" s="45" cm="1">
        <f t="array" aca="1" ref="E135" ca="1">INDIRECT(ADDRESS($A135,E$4,,,$B135))</f>
        <v>0</v>
      </c>
      <c r="F135" s="45" cm="1">
        <f t="array" aca="1" ref="F135" ca="1">INDIRECT(ADDRESS($A135,F$4,,,$B135))</f>
        <v>0</v>
      </c>
      <c r="G135" s="45" cm="1">
        <f t="array" aca="1" ref="G135" ca="1">INDIRECT(ADDRESS($A135,G$4,,,$B135))</f>
        <v>0</v>
      </c>
      <c r="H135" s="45" cm="1">
        <f t="array" aca="1" ref="H135" ca="1">INDIRECT(ADDRESS($A135,H$4,,,$B135))</f>
        <v>0</v>
      </c>
      <c r="I135" s="45" cm="1">
        <f t="array" aca="1" ref="I135" ca="1">INDIRECT(ADDRESS($A135,I$4,,,$B135))</f>
        <v>0</v>
      </c>
      <c r="J135" s="45" cm="1">
        <f t="array" aca="1" ref="J135" ca="1">INDIRECT(ADDRESS($A135,J$4,,,$B135))</f>
        <v>0</v>
      </c>
    </row>
    <row r="136" spans="1:10">
      <c r="A136" s="41">
        <f t="shared" ref="A136:A199" si="6">+A135+1</f>
        <v>154</v>
      </c>
      <c r="B136" s="44" t="str">
        <f t="shared" si="5"/>
        <v>W2</v>
      </c>
      <c r="C136" s="45" cm="1">
        <f t="array" aca="1" ref="C136" ca="1">INDIRECT(ADDRESS($A136,C$4,,,$B136))</f>
        <v>0</v>
      </c>
      <c r="D136" s="45" cm="1">
        <f t="array" aca="1" ref="D136" ca="1">INDIRECT(ADDRESS($A136,D$4,,,$B136))</f>
        <v>0</v>
      </c>
      <c r="E136" s="45" cm="1">
        <f t="array" aca="1" ref="E136" ca="1">INDIRECT(ADDRESS($A136,E$4,,,$B136))</f>
        <v>0</v>
      </c>
      <c r="F136" s="45" cm="1">
        <f t="array" aca="1" ref="F136" ca="1">INDIRECT(ADDRESS($A136,F$4,,,$B136))</f>
        <v>0</v>
      </c>
      <c r="G136" s="45" cm="1">
        <f t="array" aca="1" ref="G136" ca="1">INDIRECT(ADDRESS($A136,G$4,,,$B136))</f>
        <v>0</v>
      </c>
      <c r="H136" s="45" cm="1">
        <f t="array" aca="1" ref="H136" ca="1">INDIRECT(ADDRESS($A136,H$4,,,$B136))</f>
        <v>0</v>
      </c>
      <c r="I136" s="45" cm="1">
        <f t="array" aca="1" ref="I136" ca="1">INDIRECT(ADDRESS($A136,I$4,,,$B136))</f>
        <v>0</v>
      </c>
      <c r="J136" s="45" cm="1">
        <f t="array" aca="1" ref="J136" ca="1">INDIRECT(ADDRESS($A136,J$4,,,$B136))</f>
        <v>0</v>
      </c>
    </row>
    <row r="137" spans="1:10">
      <c r="A137" s="41">
        <f t="shared" si="6"/>
        <v>155</v>
      </c>
      <c r="B137" s="44" t="str">
        <f t="shared" si="5"/>
        <v>W2</v>
      </c>
      <c r="C137" s="45" cm="1">
        <f t="array" aca="1" ref="C137" ca="1">INDIRECT(ADDRESS($A137,C$4,,,$B137))</f>
        <v>0</v>
      </c>
      <c r="D137" s="45" cm="1">
        <f t="array" aca="1" ref="D137" ca="1">INDIRECT(ADDRESS($A137,D$4,,,$B137))</f>
        <v>0</v>
      </c>
      <c r="E137" s="45" cm="1">
        <f t="array" aca="1" ref="E137" ca="1">INDIRECT(ADDRESS($A137,E$4,,,$B137))</f>
        <v>0</v>
      </c>
      <c r="F137" s="45" cm="1">
        <f t="array" aca="1" ref="F137" ca="1">INDIRECT(ADDRESS($A137,F$4,,,$B137))</f>
        <v>0</v>
      </c>
      <c r="G137" s="45" cm="1">
        <f t="array" aca="1" ref="G137" ca="1">INDIRECT(ADDRESS($A137,G$4,,,$B137))</f>
        <v>0</v>
      </c>
      <c r="H137" s="45" cm="1">
        <f t="array" aca="1" ref="H137" ca="1">INDIRECT(ADDRESS($A137,H$4,,,$B137))</f>
        <v>0</v>
      </c>
      <c r="I137" s="45" cm="1">
        <f t="array" aca="1" ref="I137" ca="1">INDIRECT(ADDRESS($A137,I$4,,,$B137))</f>
        <v>0</v>
      </c>
      <c r="J137" s="45" cm="1">
        <f t="array" aca="1" ref="J137" ca="1">INDIRECT(ADDRESS($A137,J$4,,,$B137))</f>
        <v>0</v>
      </c>
    </row>
    <row r="138" spans="1:10">
      <c r="A138" s="41">
        <f t="shared" si="6"/>
        <v>156</v>
      </c>
      <c r="B138" s="44" t="str">
        <f t="shared" si="5"/>
        <v>W2</v>
      </c>
      <c r="C138" s="45" cm="1">
        <f t="array" aca="1" ref="C138" ca="1">INDIRECT(ADDRESS($A138,C$4,,,$B138))</f>
        <v>0</v>
      </c>
      <c r="D138" s="45" cm="1">
        <f t="array" aca="1" ref="D138" ca="1">INDIRECT(ADDRESS($A138,D$4,,,$B138))</f>
        <v>0</v>
      </c>
      <c r="E138" s="45" cm="1">
        <f t="array" aca="1" ref="E138" ca="1">INDIRECT(ADDRESS($A138,E$4,,,$B138))</f>
        <v>0</v>
      </c>
      <c r="F138" s="45" cm="1">
        <f t="array" aca="1" ref="F138" ca="1">INDIRECT(ADDRESS($A138,F$4,,,$B138))</f>
        <v>0</v>
      </c>
      <c r="G138" s="45" cm="1">
        <f t="array" aca="1" ref="G138" ca="1">INDIRECT(ADDRESS($A138,G$4,,,$B138))</f>
        <v>0</v>
      </c>
      <c r="H138" s="45" cm="1">
        <f t="array" aca="1" ref="H138" ca="1">INDIRECT(ADDRESS($A138,H$4,,,$B138))</f>
        <v>0</v>
      </c>
      <c r="I138" s="45" cm="1">
        <f t="array" aca="1" ref="I138" ca="1">INDIRECT(ADDRESS($A138,I$4,,,$B138))</f>
        <v>0</v>
      </c>
      <c r="J138" s="45" cm="1">
        <f t="array" aca="1" ref="J138" ca="1">INDIRECT(ADDRESS($A138,J$4,,,$B138))</f>
        <v>0</v>
      </c>
    </row>
    <row r="139" spans="1:10">
      <c r="A139" s="41">
        <f t="shared" si="6"/>
        <v>157</v>
      </c>
      <c r="B139" s="44" t="str">
        <f t="shared" si="5"/>
        <v>W2</v>
      </c>
      <c r="C139" s="45" cm="1">
        <f t="array" aca="1" ref="C139" ca="1">INDIRECT(ADDRESS($A139,C$4,,,$B139))</f>
        <v>0</v>
      </c>
      <c r="D139" s="45" cm="1">
        <f t="array" aca="1" ref="D139" ca="1">INDIRECT(ADDRESS($A139,D$4,,,$B139))</f>
        <v>0</v>
      </c>
      <c r="E139" s="45" cm="1">
        <f t="array" aca="1" ref="E139" ca="1">INDIRECT(ADDRESS($A139,E$4,,,$B139))</f>
        <v>0</v>
      </c>
      <c r="F139" s="45" cm="1">
        <f t="array" aca="1" ref="F139" ca="1">INDIRECT(ADDRESS($A139,F$4,,,$B139))</f>
        <v>0</v>
      </c>
      <c r="G139" s="45" cm="1">
        <f t="array" aca="1" ref="G139" ca="1">INDIRECT(ADDRESS($A139,G$4,,,$B139))</f>
        <v>0</v>
      </c>
      <c r="H139" s="45" cm="1">
        <f t="array" aca="1" ref="H139" ca="1">INDIRECT(ADDRESS($A139,H$4,,,$B139))</f>
        <v>0</v>
      </c>
      <c r="I139" s="45" cm="1">
        <f t="array" aca="1" ref="I139" ca="1">INDIRECT(ADDRESS($A139,I$4,,,$B139))</f>
        <v>0</v>
      </c>
      <c r="J139" s="45" cm="1">
        <f t="array" aca="1" ref="J139" ca="1">INDIRECT(ADDRESS($A139,J$4,,,$B139))</f>
        <v>0</v>
      </c>
    </row>
    <row r="140" spans="1:10">
      <c r="A140" s="41">
        <f t="shared" si="6"/>
        <v>158</v>
      </c>
      <c r="B140" s="44" t="str">
        <f t="shared" si="5"/>
        <v>W2</v>
      </c>
      <c r="C140" s="45" cm="1">
        <f t="array" aca="1" ref="C140" ca="1">INDIRECT(ADDRESS($A140,C$4,,,$B140))</f>
        <v>0</v>
      </c>
      <c r="D140" s="45" cm="1">
        <f t="array" aca="1" ref="D140" ca="1">INDIRECT(ADDRESS($A140,D$4,,,$B140))</f>
        <v>0</v>
      </c>
      <c r="E140" s="45" cm="1">
        <f t="array" aca="1" ref="E140" ca="1">INDIRECT(ADDRESS($A140,E$4,,,$B140))</f>
        <v>0</v>
      </c>
      <c r="F140" s="45" cm="1">
        <f t="array" aca="1" ref="F140" ca="1">INDIRECT(ADDRESS($A140,F$4,,,$B140))</f>
        <v>0</v>
      </c>
      <c r="G140" s="45" cm="1">
        <f t="array" aca="1" ref="G140" ca="1">INDIRECT(ADDRESS($A140,G$4,,,$B140))</f>
        <v>0</v>
      </c>
      <c r="H140" s="45" cm="1">
        <f t="array" aca="1" ref="H140" ca="1">INDIRECT(ADDRESS($A140,H$4,,,$B140))</f>
        <v>0</v>
      </c>
      <c r="I140" s="45" cm="1">
        <f t="array" aca="1" ref="I140" ca="1">INDIRECT(ADDRESS($A140,I$4,,,$B140))</f>
        <v>0</v>
      </c>
      <c r="J140" s="45" cm="1">
        <f t="array" aca="1" ref="J140" ca="1">INDIRECT(ADDRESS($A140,J$4,,,$B140))</f>
        <v>0</v>
      </c>
    </row>
    <row r="141" spans="1:10">
      <c r="A141" s="41">
        <f t="shared" si="6"/>
        <v>159</v>
      </c>
      <c r="B141" s="44" t="str">
        <f t="shared" si="5"/>
        <v>W2</v>
      </c>
      <c r="C141" s="45" cm="1">
        <f t="array" aca="1" ref="C141" ca="1">INDIRECT(ADDRESS($A141,C$4,,,$B141))</f>
        <v>0</v>
      </c>
      <c r="D141" s="45" cm="1">
        <f t="array" aca="1" ref="D141" ca="1">INDIRECT(ADDRESS($A141,D$4,,,$B141))</f>
        <v>0</v>
      </c>
      <c r="E141" s="45" cm="1">
        <f t="array" aca="1" ref="E141" ca="1">INDIRECT(ADDRESS($A141,E$4,,,$B141))</f>
        <v>0</v>
      </c>
      <c r="F141" s="45" cm="1">
        <f t="array" aca="1" ref="F141" ca="1">INDIRECT(ADDRESS($A141,F$4,,,$B141))</f>
        <v>0</v>
      </c>
      <c r="G141" s="45" cm="1">
        <f t="array" aca="1" ref="G141" ca="1">INDIRECT(ADDRESS($A141,G$4,,,$B141))</f>
        <v>0</v>
      </c>
      <c r="H141" s="45" cm="1">
        <f t="array" aca="1" ref="H141" ca="1">INDIRECT(ADDRESS($A141,H$4,,,$B141))</f>
        <v>0</v>
      </c>
      <c r="I141" s="45" cm="1">
        <f t="array" aca="1" ref="I141" ca="1">INDIRECT(ADDRESS($A141,I$4,,,$B141))</f>
        <v>0</v>
      </c>
      <c r="J141" s="45" cm="1">
        <f t="array" aca="1" ref="J141" ca="1">INDIRECT(ADDRESS($A141,J$4,,,$B141))</f>
        <v>0</v>
      </c>
    </row>
    <row r="142" spans="1:10">
      <c r="A142" s="41">
        <f t="shared" si="6"/>
        <v>160</v>
      </c>
      <c r="B142" s="44" t="str">
        <f t="shared" si="5"/>
        <v>W2</v>
      </c>
      <c r="C142" s="45" cm="1">
        <f t="array" aca="1" ref="C142" ca="1">INDIRECT(ADDRESS($A142,C$4,,,$B142))</f>
        <v>0</v>
      </c>
      <c r="D142" s="45" cm="1">
        <f t="array" aca="1" ref="D142" ca="1">INDIRECT(ADDRESS($A142,D$4,,,$B142))</f>
        <v>0</v>
      </c>
      <c r="E142" s="45" cm="1">
        <f t="array" aca="1" ref="E142" ca="1">INDIRECT(ADDRESS($A142,E$4,,,$B142))</f>
        <v>0</v>
      </c>
      <c r="F142" s="45" cm="1">
        <f t="array" aca="1" ref="F142" ca="1">INDIRECT(ADDRESS($A142,F$4,,,$B142))</f>
        <v>0</v>
      </c>
      <c r="G142" s="45" cm="1">
        <f t="array" aca="1" ref="G142" ca="1">INDIRECT(ADDRESS($A142,G$4,,,$B142))</f>
        <v>0</v>
      </c>
      <c r="H142" s="45" cm="1">
        <f t="array" aca="1" ref="H142" ca="1">INDIRECT(ADDRESS($A142,H$4,,,$B142))</f>
        <v>0</v>
      </c>
      <c r="I142" s="45" cm="1">
        <f t="array" aca="1" ref="I142" ca="1">INDIRECT(ADDRESS($A142,I$4,,,$B142))</f>
        <v>0</v>
      </c>
      <c r="J142" s="45" cm="1">
        <f t="array" aca="1" ref="J142" ca="1">INDIRECT(ADDRESS($A142,J$4,,,$B142))</f>
        <v>0</v>
      </c>
    </row>
    <row r="143" spans="1:10">
      <c r="A143" s="41">
        <f t="shared" si="6"/>
        <v>161</v>
      </c>
      <c r="B143" s="44" t="str">
        <f t="shared" si="5"/>
        <v>W2</v>
      </c>
      <c r="C143" s="45" cm="1">
        <f t="array" aca="1" ref="C143" ca="1">INDIRECT(ADDRESS($A143,C$4,,,$B143))</f>
        <v>0</v>
      </c>
      <c r="D143" s="45" cm="1">
        <f t="array" aca="1" ref="D143" ca="1">INDIRECT(ADDRESS($A143,D$4,,,$B143))</f>
        <v>0</v>
      </c>
      <c r="E143" s="45" cm="1">
        <f t="array" aca="1" ref="E143" ca="1">INDIRECT(ADDRESS($A143,E$4,,,$B143))</f>
        <v>0</v>
      </c>
      <c r="F143" s="45" cm="1">
        <f t="array" aca="1" ref="F143" ca="1">INDIRECT(ADDRESS($A143,F$4,,,$B143))</f>
        <v>0</v>
      </c>
      <c r="G143" s="45" cm="1">
        <f t="array" aca="1" ref="G143" ca="1">INDIRECT(ADDRESS($A143,G$4,,,$B143))</f>
        <v>0</v>
      </c>
      <c r="H143" s="45" cm="1">
        <f t="array" aca="1" ref="H143" ca="1">INDIRECT(ADDRESS($A143,H$4,,,$B143))</f>
        <v>0</v>
      </c>
      <c r="I143" s="45" cm="1">
        <f t="array" aca="1" ref="I143" ca="1">INDIRECT(ADDRESS($A143,I$4,,,$B143))</f>
        <v>0</v>
      </c>
      <c r="J143" s="45" cm="1">
        <f t="array" aca="1" ref="J143" ca="1">INDIRECT(ADDRESS($A143,J$4,,,$B143))</f>
        <v>0</v>
      </c>
    </row>
    <row r="144" spans="1:10">
      <c r="A144" s="41">
        <f t="shared" si="6"/>
        <v>162</v>
      </c>
      <c r="B144" s="44" t="str">
        <f t="shared" si="5"/>
        <v>W2</v>
      </c>
      <c r="C144" s="45" cm="1">
        <f t="array" aca="1" ref="C144" ca="1">INDIRECT(ADDRESS($A144,C$4,,,$B144))</f>
        <v>0</v>
      </c>
      <c r="D144" s="45" cm="1">
        <f t="array" aca="1" ref="D144" ca="1">INDIRECT(ADDRESS($A144,D$4,,,$B144))</f>
        <v>0</v>
      </c>
      <c r="E144" s="45" cm="1">
        <f t="array" aca="1" ref="E144" ca="1">INDIRECT(ADDRESS($A144,E$4,,,$B144))</f>
        <v>0</v>
      </c>
      <c r="F144" s="45" cm="1">
        <f t="array" aca="1" ref="F144" ca="1">INDIRECT(ADDRESS($A144,F$4,,,$B144))</f>
        <v>0</v>
      </c>
      <c r="G144" s="45" cm="1">
        <f t="array" aca="1" ref="G144" ca="1">INDIRECT(ADDRESS($A144,G$4,,,$B144))</f>
        <v>0</v>
      </c>
      <c r="H144" s="45" cm="1">
        <f t="array" aca="1" ref="H144" ca="1">INDIRECT(ADDRESS($A144,H$4,,,$B144))</f>
        <v>0</v>
      </c>
      <c r="I144" s="45" cm="1">
        <f t="array" aca="1" ref="I144" ca="1">INDIRECT(ADDRESS($A144,I$4,,,$B144))</f>
        <v>0</v>
      </c>
      <c r="J144" s="45" cm="1">
        <f t="array" aca="1" ref="J144" ca="1">INDIRECT(ADDRESS($A144,J$4,,,$B144))</f>
        <v>0</v>
      </c>
    </row>
    <row r="145" spans="1:10">
      <c r="A145" s="41">
        <f t="shared" si="6"/>
        <v>163</v>
      </c>
      <c r="B145" s="44" t="str">
        <f t="shared" si="5"/>
        <v>W2</v>
      </c>
      <c r="C145" s="45" cm="1">
        <f t="array" aca="1" ref="C145" ca="1">INDIRECT(ADDRESS($A145,C$4,,,$B145))</f>
        <v>0</v>
      </c>
      <c r="D145" s="45" cm="1">
        <f t="array" aca="1" ref="D145" ca="1">INDIRECT(ADDRESS($A145,D$4,,,$B145))</f>
        <v>0</v>
      </c>
      <c r="E145" s="45" cm="1">
        <f t="array" aca="1" ref="E145" ca="1">INDIRECT(ADDRESS($A145,E$4,,,$B145))</f>
        <v>0</v>
      </c>
      <c r="F145" s="45" cm="1">
        <f t="array" aca="1" ref="F145" ca="1">INDIRECT(ADDRESS($A145,F$4,,,$B145))</f>
        <v>0</v>
      </c>
      <c r="G145" s="45" cm="1">
        <f t="array" aca="1" ref="G145" ca="1">INDIRECT(ADDRESS($A145,G$4,,,$B145))</f>
        <v>0</v>
      </c>
      <c r="H145" s="45" cm="1">
        <f t="array" aca="1" ref="H145" ca="1">INDIRECT(ADDRESS($A145,H$4,,,$B145))</f>
        <v>0</v>
      </c>
      <c r="I145" s="45" cm="1">
        <f t="array" aca="1" ref="I145" ca="1">INDIRECT(ADDRESS($A145,I$4,,,$B145))</f>
        <v>0</v>
      </c>
      <c r="J145" s="45" cm="1">
        <f t="array" aca="1" ref="J145" ca="1">INDIRECT(ADDRESS($A145,J$4,,,$B145))</f>
        <v>0</v>
      </c>
    </row>
    <row r="146" spans="1:10">
      <c r="A146" s="41">
        <f t="shared" si="6"/>
        <v>164</v>
      </c>
      <c r="B146" s="44" t="str">
        <f t="shared" si="5"/>
        <v>W2</v>
      </c>
      <c r="C146" s="45" cm="1">
        <f t="array" aca="1" ref="C146" ca="1">INDIRECT(ADDRESS($A146,C$4,,,$B146))</f>
        <v>0</v>
      </c>
      <c r="D146" s="45" cm="1">
        <f t="array" aca="1" ref="D146" ca="1">INDIRECT(ADDRESS($A146,D$4,,,$B146))</f>
        <v>0</v>
      </c>
      <c r="E146" s="45" cm="1">
        <f t="array" aca="1" ref="E146" ca="1">INDIRECT(ADDRESS($A146,E$4,,,$B146))</f>
        <v>0</v>
      </c>
      <c r="F146" s="45" cm="1">
        <f t="array" aca="1" ref="F146" ca="1">INDIRECT(ADDRESS($A146,F$4,,,$B146))</f>
        <v>0</v>
      </c>
      <c r="G146" s="45" cm="1">
        <f t="array" aca="1" ref="G146" ca="1">INDIRECT(ADDRESS($A146,G$4,,,$B146))</f>
        <v>0</v>
      </c>
      <c r="H146" s="45" cm="1">
        <f t="array" aca="1" ref="H146" ca="1">INDIRECT(ADDRESS($A146,H$4,,,$B146))</f>
        <v>0</v>
      </c>
      <c r="I146" s="45" cm="1">
        <f t="array" aca="1" ref="I146" ca="1">INDIRECT(ADDRESS($A146,I$4,,,$B146))</f>
        <v>0</v>
      </c>
      <c r="J146" s="45" cm="1">
        <f t="array" aca="1" ref="J146" ca="1">INDIRECT(ADDRESS($A146,J$4,,,$B146))</f>
        <v>0</v>
      </c>
    </row>
    <row r="147" spans="1:10">
      <c r="A147" s="41">
        <f t="shared" si="6"/>
        <v>165</v>
      </c>
      <c r="B147" s="44" t="str">
        <f t="shared" si="5"/>
        <v>W2</v>
      </c>
      <c r="C147" s="45" cm="1">
        <f t="array" aca="1" ref="C147" ca="1">INDIRECT(ADDRESS($A147,C$4,,,$B147))</f>
        <v>0</v>
      </c>
      <c r="D147" s="45" cm="1">
        <f t="array" aca="1" ref="D147" ca="1">INDIRECT(ADDRESS($A147,D$4,,,$B147))</f>
        <v>0</v>
      </c>
      <c r="E147" s="45" cm="1">
        <f t="array" aca="1" ref="E147" ca="1">INDIRECT(ADDRESS($A147,E$4,,,$B147))</f>
        <v>0</v>
      </c>
      <c r="F147" s="45" cm="1">
        <f t="array" aca="1" ref="F147" ca="1">INDIRECT(ADDRESS($A147,F$4,,,$B147))</f>
        <v>0</v>
      </c>
      <c r="G147" s="45" cm="1">
        <f t="array" aca="1" ref="G147" ca="1">INDIRECT(ADDRESS($A147,G$4,,,$B147))</f>
        <v>0</v>
      </c>
      <c r="H147" s="45" cm="1">
        <f t="array" aca="1" ref="H147" ca="1">INDIRECT(ADDRESS($A147,H$4,,,$B147))</f>
        <v>0</v>
      </c>
      <c r="I147" s="45" cm="1">
        <f t="array" aca="1" ref="I147" ca="1">INDIRECT(ADDRESS($A147,I$4,,,$B147))</f>
        <v>0</v>
      </c>
      <c r="J147" s="45" cm="1">
        <f t="array" aca="1" ref="J147" ca="1">INDIRECT(ADDRESS($A147,J$4,,,$B147))</f>
        <v>0</v>
      </c>
    </row>
    <row r="148" spans="1:10">
      <c r="A148" s="41">
        <f t="shared" si="6"/>
        <v>166</v>
      </c>
      <c r="B148" s="44" t="str">
        <f t="shared" si="5"/>
        <v>W2</v>
      </c>
      <c r="C148" s="45" cm="1">
        <f t="array" aca="1" ref="C148" ca="1">INDIRECT(ADDRESS($A148,C$4,,,$B148))</f>
        <v>0</v>
      </c>
      <c r="D148" s="45" cm="1">
        <f t="array" aca="1" ref="D148" ca="1">INDIRECT(ADDRESS($A148,D$4,,,$B148))</f>
        <v>0</v>
      </c>
      <c r="E148" s="45" cm="1">
        <f t="array" aca="1" ref="E148" ca="1">INDIRECT(ADDRESS($A148,E$4,,,$B148))</f>
        <v>0</v>
      </c>
      <c r="F148" s="45" cm="1">
        <f t="array" aca="1" ref="F148" ca="1">INDIRECT(ADDRESS($A148,F$4,,,$B148))</f>
        <v>0</v>
      </c>
      <c r="G148" s="45" cm="1">
        <f t="array" aca="1" ref="G148" ca="1">INDIRECT(ADDRESS($A148,G$4,,,$B148))</f>
        <v>0</v>
      </c>
      <c r="H148" s="45" cm="1">
        <f t="array" aca="1" ref="H148" ca="1">INDIRECT(ADDRESS($A148,H$4,,,$B148))</f>
        <v>0</v>
      </c>
      <c r="I148" s="45" cm="1">
        <f t="array" aca="1" ref="I148" ca="1">INDIRECT(ADDRESS($A148,I$4,,,$B148))</f>
        <v>0</v>
      </c>
      <c r="J148" s="45" cm="1">
        <f t="array" aca="1" ref="J148" ca="1">INDIRECT(ADDRESS($A148,J$4,,,$B148))</f>
        <v>0</v>
      </c>
    </row>
    <row r="149" spans="1:10">
      <c r="A149" s="41">
        <f t="shared" si="6"/>
        <v>167</v>
      </c>
      <c r="B149" s="44" t="str">
        <f t="shared" si="5"/>
        <v>W2</v>
      </c>
      <c r="C149" s="45" cm="1">
        <f t="array" aca="1" ref="C149" ca="1">INDIRECT(ADDRESS($A149,C$4,,,$B149))</f>
        <v>0</v>
      </c>
      <c r="D149" s="45" cm="1">
        <f t="array" aca="1" ref="D149" ca="1">INDIRECT(ADDRESS($A149,D$4,,,$B149))</f>
        <v>0</v>
      </c>
      <c r="E149" s="45" cm="1">
        <f t="array" aca="1" ref="E149" ca="1">INDIRECT(ADDRESS($A149,E$4,,,$B149))</f>
        <v>0</v>
      </c>
      <c r="F149" s="45" cm="1">
        <f t="array" aca="1" ref="F149" ca="1">INDIRECT(ADDRESS($A149,F$4,,,$B149))</f>
        <v>0</v>
      </c>
      <c r="G149" s="45" cm="1">
        <f t="array" aca="1" ref="G149" ca="1">INDIRECT(ADDRESS($A149,G$4,,,$B149))</f>
        <v>0</v>
      </c>
      <c r="H149" s="45" cm="1">
        <f t="array" aca="1" ref="H149" ca="1">INDIRECT(ADDRESS($A149,H$4,,,$B149))</f>
        <v>0</v>
      </c>
      <c r="I149" s="45" cm="1">
        <f t="array" aca="1" ref="I149" ca="1">INDIRECT(ADDRESS($A149,I$4,,,$B149))</f>
        <v>0</v>
      </c>
      <c r="J149" s="45" cm="1">
        <f t="array" aca="1" ref="J149" ca="1">INDIRECT(ADDRESS($A149,J$4,,,$B149))</f>
        <v>0</v>
      </c>
    </row>
    <row r="150" spans="1:10">
      <c r="A150" s="41">
        <f t="shared" si="6"/>
        <v>168</v>
      </c>
      <c r="B150" s="44" t="str">
        <f t="shared" si="5"/>
        <v>W2</v>
      </c>
      <c r="C150" s="45" cm="1">
        <f t="array" aca="1" ref="C150" ca="1">INDIRECT(ADDRESS($A150,C$4,,,$B150))</f>
        <v>0</v>
      </c>
      <c r="D150" s="45" cm="1">
        <f t="array" aca="1" ref="D150" ca="1">INDIRECT(ADDRESS($A150,D$4,,,$B150))</f>
        <v>0</v>
      </c>
      <c r="E150" s="45" cm="1">
        <f t="array" aca="1" ref="E150" ca="1">INDIRECT(ADDRESS($A150,E$4,,,$B150))</f>
        <v>0</v>
      </c>
      <c r="F150" s="45" cm="1">
        <f t="array" aca="1" ref="F150" ca="1">INDIRECT(ADDRESS($A150,F$4,,,$B150))</f>
        <v>0</v>
      </c>
      <c r="G150" s="45" cm="1">
        <f t="array" aca="1" ref="G150" ca="1">INDIRECT(ADDRESS($A150,G$4,,,$B150))</f>
        <v>0</v>
      </c>
      <c r="H150" s="45" cm="1">
        <f t="array" aca="1" ref="H150" ca="1">INDIRECT(ADDRESS($A150,H$4,,,$B150))</f>
        <v>0</v>
      </c>
      <c r="I150" s="45" cm="1">
        <f t="array" aca="1" ref="I150" ca="1">INDIRECT(ADDRESS($A150,I$4,,,$B150))</f>
        <v>0</v>
      </c>
      <c r="J150" s="45" cm="1">
        <f t="array" aca="1" ref="J150" ca="1">INDIRECT(ADDRESS($A150,J$4,,,$B150))</f>
        <v>0</v>
      </c>
    </row>
    <row r="151" spans="1:10">
      <c r="A151" s="41">
        <f t="shared" si="6"/>
        <v>169</v>
      </c>
      <c r="B151" s="44" t="str">
        <f t="shared" si="5"/>
        <v>W2</v>
      </c>
      <c r="C151" s="45" cm="1">
        <f t="array" aca="1" ref="C151" ca="1">INDIRECT(ADDRESS($A151,C$4,,,$B151))</f>
        <v>0</v>
      </c>
      <c r="D151" s="45" cm="1">
        <f t="array" aca="1" ref="D151" ca="1">INDIRECT(ADDRESS($A151,D$4,,,$B151))</f>
        <v>0</v>
      </c>
      <c r="E151" s="45" cm="1">
        <f t="array" aca="1" ref="E151" ca="1">INDIRECT(ADDRESS($A151,E$4,,,$B151))</f>
        <v>0</v>
      </c>
      <c r="F151" s="45" cm="1">
        <f t="array" aca="1" ref="F151" ca="1">INDIRECT(ADDRESS($A151,F$4,,,$B151))</f>
        <v>0</v>
      </c>
      <c r="G151" s="45" cm="1">
        <f t="array" aca="1" ref="G151" ca="1">INDIRECT(ADDRESS($A151,G$4,,,$B151))</f>
        <v>0</v>
      </c>
      <c r="H151" s="45" cm="1">
        <f t="array" aca="1" ref="H151" ca="1">INDIRECT(ADDRESS($A151,H$4,,,$B151))</f>
        <v>0</v>
      </c>
      <c r="I151" s="45" cm="1">
        <f t="array" aca="1" ref="I151" ca="1">INDIRECT(ADDRESS($A151,I$4,,,$B151))</f>
        <v>0</v>
      </c>
      <c r="J151" s="45" cm="1">
        <f t="array" aca="1" ref="J151" ca="1">INDIRECT(ADDRESS($A151,J$4,,,$B151))</f>
        <v>0</v>
      </c>
    </row>
    <row r="152" spans="1:10">
      <c r="A152" s="41">
        <f t="shared" si="6"/>
        <v>170</v>
      </c>
      <c r="B152" s="44" t="str">
        <f t="shared" si="5"/>
        <v>W2</v>
      </c>
      <c r="C152" s="45" cm="1">
        <f t="array" aca="1" ref="C152" ca="1">INDIRECT(ADDRESS($A152,C$4,,,$B152))</f>
        <v>0</v>
      </c>
      <c r="D152" s="45" cm="1">
        <f t="array" aca="1" ref="D152" ca="1">INDIRECT(ADDRESS($A152,D$4,,,$B152))</f>
        <v>0</v>
      </c>
      <c r="E152" s="45" cm="1">
        <f t="array" aca="1" ref="E152" ca="1">INDIRECT(ADDRESS($A152,E$4,,,$B152))</f>
        <v>0</v>
      </c>
      <c r="F152" s="45" cm="1">
        <f t="array" aca="1" ref="F152" ca="1">INDIRECT(ADDRESS($A152,F$4,,,$B152))</f>
        <v>0</v>
      </c>
      <c r="G152" s="45" cm="1">
        <f t="array" aca="1" ref="G152" ca="1">INDIRECT(ADDRESS($A152,G$4,,,$B152))</f>
        <v>0</v>
      </c>
      <c r="H152" s="45" cm="1">
        <f t="array" aca="1" ref="H152" ca="1">INDIRECT(ADDRESS($A152,H$4,,,$B152))</f>
        <v>0</v>
      </c>
      <c r="I152" s="45" cm="1">
        <f t="array" aca="1" ref="I152" ca="1">INDIRECT(ADDRESS($A152,I$4,,,$B152))</f>
        <v>0</v>
      </c>
      <c r="J152" s="45" cm="1">
        <f t="array" aca="1" ref="J152" ca="1">INDIRECT(ADDRESS($A152,J$4,,,$B152))</f>
        <v>0</v>
      </c>
    </row>
    <row r="153" spans="1:10">
      <c r="A153" s="41">
        <f t="shared" si="6"/>
        <v>171</v>
      </c>
      <c r="B153" s="44" t="str">
        <f t="shared" si="5"/>
        <v>W2</v>
      </c>
      <c r="C153" s="45" cm="1">
        <f t="array" aca="1" ref="C153" ca="1">INDIRECT(ADDRESS($A153,C$4,,,$B153))</f>
        <v>0</v>
      </c>
      <c r="D153" s="45" cm="1">
        <f t="array" aca="1" ref="D153" ca="1">INDIRECT(ADDRESS($A153,D$4,,,$B153))</f>
        <v>0</v>
      </c>
      <c r="E153" s="45" cm="1">
        <f t="array" aca="1" ref="E153" ca="1">INDIRECT(ADDRESS($A153,E$4,,,$B153))</f>
        <v>0</v>
      </c>
      <c r="F153" s="45" cm="1">
        <f t="array" aca="1" ref="F153" ca="1">INDIRECT(ADDRESS($A153,F$4,,,$B153))</f>
        <v>0</v>
      </c>
      <c r="G153" s="45" cm="1">
        <f t="array" aca="1" ref="G153" ca="1">INDIRECT(ADDRESS($A153,G$4,,,$B153))</f>
        <v>0</v>
      </c>
      <c r="H153" s="45" cm="1">
        <f t="array" aca="1" ref="H153" ca="1">INDIRECT(ADDRESS($A153,H$4,,,$B153))</f>
        <v>0</v>
      </c>
      <c r="I153" s="45" cm="1">
        <f t="array" aca="1" ref="I153" ca="1">INDIRECT(ADDRESS($A153,I$4,,,$B153))</f>
        <v>0</v>
      </c>
      <c r="J153" s="45" cm="1">
        <f t="array" aca="1" ref="J153" ca="1">INDIRECT(ADDRESS($A153,J$4,,,$B153))</f>
        <v>0</v>
      </c>
    </row>
    <row r="154" spans="1:10">
      <c r="A154" s="41">
        <f t="shared" si="6"/>
        <v>172</v>
      </c>
      <c r="B154" s="44" t="str">
        <f t="shared" si="5"/>
        <v>W2</v>
      </c>
      <c r="C154" s="45" cm="1">
        <f t="array" aca="1" ref="C154" ca="1">INDIRECT(ADDRESS($A154,C$4,,,$B154))</f>
        <v>0</v>
      </c>
      <c r="D154" s="45" cm="1">
        <f t="array" aca="1" ref="D154" ca="1">INDIRECT(ADDRESS($A154,D$4,,,$B154))</f>
        <v>0</v>
      </c>
      <c r="E154" s="45" cm="1">
        <f t="array" aca="1" ref="E154" ca="1">INDIRECT(ADDRESS($A154,E$4,,,$B154))</f>
        <v>0</v>
      </c>
      <c r="F154" s="45" cm="1">
        <f t="array" aca="1" ref="F154" ca="1">INDIRECT(ADDRESS($A154,F$4,,,$B154))</f>
        <v>0</v>
      </c>
      <c r="G154" s="45" cm="1">
        <f t="array" aca="1" ref="G154" ca="1">INDIRECT(ADDRESS($A154,G$4,,,$B154))</f>
        <v>0</v>
      </c>
      <c r="H154" s="45" cm="1">
        <f t="array" aca="1" ref="H154" ca="1">INDIRECT(ADDRESS($A154,H$4,,,$B154))</f>
        <v>0</v>
      </c>
      <c r="I154" s="45" cm="1">
        <f t="array" aca="1" ref="I154" ca="1">INDIRECT(ADDRESS($A154,I$4,,,$B154))</f>
        <v>0</v>
      </c>
      <c r="J154" s="45" cm="1">
        <f t="array" aca="1" ref="J154" ca="1">INDIRECT(ADDRESS($A154,J$4,,,$B154))</f>
        <v>0</v>
      </c>
    </row>
    <row r="155" spans="1:10">
      <c r="A155" s="41">
        <f t="shared" si="6"/>
        <v>173</v>
      </c>
      <c r="B155" s="44" t="str">
        <f t="shared" si="5"/>
        <v>W2</v>
      </c>
      <c r="C155" s="45" cm="1">
        <f t="array" aca="1" ref="C155" ca="1">INDIRECT(ADDRESS($A155,C$4,,,$B155))</f>
        <v>0</v>
      </c>
      <c r="D155" s="45" cm="1">
        <f t="array" aca="1" ref="D155" ca="1">INDIRECT(ADDRESS($A155,D$4,,,$B155))</f>
        <v>0</v>
      </c>
      <c r="E155" s="45" cm="1">
        <f t="array" aca="1" ref="E155" ca="1">INDIRECT(ADDRESS($A155,E$4,,,$B155))</f>
        <v>0</v>
      </c>
      <c r="F155" s="45" cm="1">
        <f t="array" aca="1" ref="F155" ca="1">INDIRECT(ADDRESS($A155,F$4,,,$B155))</f>
        <v>0</v>
      </c>
      <c r="G155" s="45" cm="1">
        <f t="array" aca="1" ref="G155" ca="1">INDIRECT(ADDRESS($A155,G$4,,,$B155))</f>
        <v>0</v>
      </c>
      <c r="H155" s="45" cm="1">
        <f t="array" aca="1" ref="H155" ca="1">INDIRECT(ADDRESS($A155,H$4,,,$B155))</f>
        <v>0</v>
      </c>
      <c r="I155" s="45" cm="1">
        <f t="array" aca="1" ref="I155" ca="1">INDIRECT(ADDRESS($A155,I$4,,,$B155))</f>
        <v>0</v>
      </c>
      <c r="J155" s="45" cm="1">
        <f t="array" aca="1" ref="J155" ca="1">INDIRECT(ADDRESS($A155,J$4,,,$B155))</f>
        <v>0</v>
      </c>
    </row>
    <row r="156" spans="1:10">
      <c r="A156" s="41">
        <f t="shared" si="6"/>
        <v>174</v>
      </c>
      <c r="B156" s="44" t="str">
        <f t="shared" si="5"/>
        <v>W2</v>
      </c>
      <c r="C156" s="45" cm="1">
        <f t="array" aca="1" ref="C156" ca="1">INDIRECT(ADDRESS($A156,C$4,,,$B156))</f>
        <v>0</v>
      </c>
      <c r="D156" s="45" cm="1">
        <f t="array" aca="1" ref="D156" ca="1">INDIRECT(ADDRESS($A156,D$4,,,$B156))</f>
        <v>0</v>
      </c>
      <c r="E156" s="45" cm="1">
        <f t="array" aca="1" ref="E156" ca="1">INDIRECT(ADDRESS($A156,E$4,,,$B156))</f>
        <v>0</v>
      </c>
      <c r="F156" s="45" cm="1">
        <f t="array" aca="1" ref="F156" ca="1">INDIRECT(ADDRESS($A156,F$4,,,$B156))</f>
        <v>0</v>
      </c>
      <c r="G156" s="45" cm="1">
        <f t="array" aca="1" ref="G156" ca="1">INDIRECT(ADDRESS($A156,G$4,,,$B156))</f>
        <v>0</v>
      </c>
      <c r="H156" s="45" cm="1">
        <f t="array" aca="1" ref="H156" ca="1">INDIRECT(ADDRESS($A156,H$4,,,$B156))</f>
        <v>0</v>
      </c>
      <c r="I156" s="45" cm="1">
        <f t="array" aca="1" ref="I156" ca="1">INDIRECT(ADDRESS($A156,I$4,,,$B156))</f>
        <v>0</v>
      </c>
      <c r="J156" s="45" cm="1">
        <f t="array" aca="1" ref="J156" ca="1">INDIRECT(ADDRESS($A156,J$4,,,$B156))</f>
        <v>0</v>
      </c>
    </row>
    <row r="157" spans="1:10">
      <c r="A157" s="41">
        <f t="shared" si="6"/>
        <v>175</v>
      </c>
      <c r="B157" s="44" t="str">
        <f t="shared" si="5"/>
        <v>W2</v>
      </c>
      <c r="C157" s="45" cm="1">
        <f t="array" aca="1" ref="C157" ca="1">INDIRECT(ADDRESS($A157,C$4,,,$B157))</f>
        <v>0</v>
      </c>
      <c r="D157" s="45" cm="1">
        <f t="array" aca="1" ref="D157" ca="1">INDIRECT(ADDRESS($A157,D$4,,,$B157))</f>
        <v>0</v>
      </c>
      <c r="E157" s="45" cm="1">
        <f t="array" aca="1" ref="E157" ca="1">INDIRECT(ADDRESS($A157,E$4,,,$B157))</f>
        <v>0</v>
      </c>
      <c r="F157" s="45" cm="1">
        <f t="array" aca="1" ref="F157" ca="1">INDIRECT(ADDRESS($A157,F$4,,,$B157))</f>
        <v>0</v>
      </c>
      <c r="G157" s="45" cm="1">
        <f t="array" aca="1" ref="G157" ca="1">INDIRECT(ADDRESS($A157,G$4,,,$B157))</f>
        <v>0</v>
      </c>
      <c r="H157" s="45" cm="1">
        <f t="array" aca="1" ref="H157" ca="1">INDIRECT(ADDRESS($A157,H$4,,,$B157))</f>
        <v>0</v>
      </c>
      <c r="I157" s="45" cm="1">
        <f t="array" aca="1" ref="I157" ca="1">INDIRECT(ADDRESS($A157,I$4,,,$B157))</f>
        <v>0</v>
      </c>
      <c r="J157" s="45" cm="1">
        <f t="array" aca="1" ref="J157" ca="1">INDIRECT(ADDRESS($A157,J$4,,,$B157))</f>
        <v>0</v>
      </c>
    </row>
    <row r="158" spans="1:10">
      <c r="A158" s="41">
        <f t="shared" si="6"/>
        <v>176</v>
      </c>
      <c r="B158" s="44" t="str">
        <f t="shared" si="5"/>
        <v>W2</v>
      </c>
      <c r="C158" s="45" cm="1">
        <f t="array" aca="1" ref="C158" ca="1">INDIRECT(ADDRESS($A158,C$4,,,$B158))</f>
        <v>0</v>
      </c>
      <c r="D158" s="45" cm="1">
        <f t="array" aca="1" ref="D158" ca="1">INDIRECT(ADDRESS($A158,D$4,,,$B158))</f>
        <v>0</v>
      </c>
      <c r="E158" s="45" cm="1">
        <f t="array" aca="1" ref="E158" ca="1">INDIRECT(ADDRESS($A158,E$4,,,$B158))</f>
        <v>0</v>
      </c>
      <c r="F158" s="45" cm="1">
        <f t="array" aca="1" ref="F158" ca="1">INDIRECT(ADDRESS($A158,F$4,,,$B158))</f>
        <v>0</v>
      </c>
      <c r="G158" s="45" cm="1">
        <f t="array" aca="1" ref="G158" ca="1">INDIRECT(ADDRESS($A158,G$4,,,$B158))</f>
        <v>0</v>
      </c>
      <c r="H158" s="45" cm="1">
        <f t="array" aca="1" ref="H158" ca="1">INDIRECT(ADDRESS($A158,H$4,,,$B158))</f>
        <v>0</v>
      </c>
      <c r="I158" s="45" cm="1">
        <f t="array" aca="1" ref="I158" ca="1">INDIRECT(ADDRESS($A158,I$4,,,$B158))</f>
        <v>0</v>
      </c>
      <c r="J158" s="45" cm="1">
        <f t="array" aca="1" ref="J158" ca="1">INDIRECT(ADDRESS($A158,J$4,,,$B158))</f>
        <v>0</v>
      </c>
    </row>
    <row r="159" spans="1:10">
      <c r="A159" s="41">
        <f t="shared" si="6"/>
        <v>177</v>
      </c>
      <c r="B159" s="44" t="str">
        <f t="shared" si="5"/>
        <v>W2</v>
      </c>
      <c r="C159" s="45" cm="1">
        <f t="array" aca="1" ref="C159" ca="1">INDIRECT(ADDRESS($A159,C$4,,,$B159))</f>
        <v>0</v>
      </c>
      <c r="D159" s="45" cm="1">
        <f t="array" aca="1" ref="D159" ca="1">INDIRECT(ADDRESS($A159,D$4,,,$B159))</f>
        <v>0</v>
      </c>
      <c r="E159" s="45" cm="1">
        <f t="array" aca="1" ref="E159" ca="1">INDIRECT(ADDRESS($A159,E$4,,,$B159))</f>
        <v>0</v>
      </c>
      <c r="F159" s="45" cm="1">
        <f t="array" aca="1" ref="F159" ca="1">INDIRECT(ADDRESS($A159,F$4,,,$B159))</f>
        <v>0</v>
      </c>
      <c r="G159" s="45" cm="1">
        <f t="array" aca="1" ref="G159" ca="1">INDIRECT(ADDRESS($A159,G$4,,,$B159))</f>
        <v>0</v>
      </c>
      <c r="H159" s="45" cm="1">
        <f t="array" aca="1" ref="H159" ca="1">INDIRECT(ADDRESS($A159,H$4,,,$B159))</f>
        <v>0</v>
      </c>
      <c r="I159" s="45" cm="1">
        <f t="array" aca="1" ref="I159" ca="1">INDIRECT(ADDRESS($A159,I$4,,,$B159))</f>
        <v>0</v>
      </c>
      <c r="J159" s="45" cm="1">
        <f t="array" aca="1" ref="J159" ca="1">INDIRECT(ADDRESS($A159,J$4,,,$B159))</f>
        <v>0</v>
      </c>
    </row>
    <row r="160" spans="1:10">
      <c r="A160" s="41">
        <f t="shared" si="6"/>
        <v>178</v>
      </c>
      <c r="B160" s="44" t="str">
        <f t="shared" si="5"/>
        <v>W2</v>
      </c>
      <c r="C160" s="45" cm="1">
        <f t="array" aca="1" ref="C160" ca="1">INDIRECT(ADDRESS($A160,C$4,,,$B160))</f>
        <v>0</v>
      </c>
      <c r="D160" s="45" cm="1">
        <f t="array" aca="1" ref="D160" ca="1">INDIRECT(ADDRESS($A160,D$4,,,$B160))</f>
        <v>0</v>
      </c>
      <c r="E160" s="45" cm="1">
        <f t="array" aca="1" ref="E160" ca="1">INDIRECT(ADDRESS($A160,E$4,,,$B160))</f>
        <v>0</v>
      </c>
      <c r="F160" s="45" cm="1">
        <f t="array" aca="1" ref="F160" ca="1">INDIRECT(ADDRESS($A160,F$4,,,$B160))</f>
        <v>0</v>
      </c>
      <c r="G160" s="45" cm="1">
        <f t="array" aca="1" ref="G160" ca="1">INDIRECT(ADDRESS($A160,G$4,,,$B160))</f>
        <v>0</v>
      </c>
      <c r="H160" s="45" cm="1">
        <f t="array" aca="1" ref="H160" ca="1">INDIRECT(ADDRESS($A160,H$4,,,$B160))</f>
        <v>0</v>
      </c>
      <c r="I160" s="45" cm="1">
        <f t="array" aca="1" ref="I160" ca="1">INDIRECT(ADDRESS($A160,I$4,,,$B160))</f>
        <v>0</v>
      </c>
      <c r="J160" s="45" cm="1">
        <f t="array" aca="1" ref="J160" ca="1">INDIRECT(ADDRESS($A160,J$4,,,$B160))</f>
        <v>0</v>
      </c>
    </row>
    <row r="161" spans="1:10">
      <c r="A161" s="41">
        <f t="shared" si="6"/>
        <v>179</v>
      </c>
      <c r="B161" s="44" t="str">
        <f t="shared" si="5"/>
        <v>W2</v>
      </c>
      <c r="C161" s="45" cm="1">
        <f t="array" aca="1" ref="C161" ca="1">INDIRECT(ADDRESS($A161,C$4,,,$B161))</f>
        <v>0</v>
      </c>
      <c r="D161" s="45" cm="1">
        <f t="array" aca="1" ref="D161" ca="1">INDIRECT(ADDRESS($A161,D$4,,,$B161))</f>
        <v>0</v>
      </c>
      <c r="E161" s="45" cm="1">
        <f t="array" aca="1" ref="E161" ca="1">INDIRECT(ADDRESS($A161,E$4,,,$B161))</f>
        <v>0</v>
      </c>
      <c r="F161" s="45" cm="1">
        <f t="array" aca="1" ref="F161" ca="1">INDIRECT(ADDRESS($A161,F$4,,,$B161))</f>
        <v>0</v>
      </c>
      <c r="G161" s="45" cm="1">
        <f t="array" aca="1" ref="G161" ca="1">INDIRECT(ADDRESS($A161,G$4,,,$B161))</f>
        <v>0</v>
      </c>
      <c r="H161" s="45" cm="1">
        <f t="array" aca="1" ref="H161" ca="1">INDIRECT(ADDRESS($A161,H$4,,,$B161))</f>
        <v>0</v>
      </c>
      <c r="I161" s="45" cm="1">
        <f t="array" aca="1" ref="I161" ca="1">INDIRECT(ADDRESS($A161,I$4,,,$B161))</f>
        <v>0</v>
      </c>
      <c r="J161" s="45" cm="1">
        <f t="array" aca="1" ref="J161" ca="1">INDIRECT(ADDRESS($A161,J$4,,,$B161))</f>
        <v>0</v>
      </c>
    </row>
    <row r="162" spans="1:10">
      <c r="A162" s="41">
        <f t="shared" si="6"/>
        <v>180</v>
      </c>
      <c r="B162" s="44" t="str">
        <f t="shared" si="5"/>
        <v>W2</v>
      </c>
      <c r="C162" s="45" cm="1">
        <f t="array" aca="1" ref="C162" ca="1">INDIRECT(ADDRESS($A162,C$4,,,$B162))</f>
        <v>0</v>
      </c>
      <c r="D162" s="45" cm="1">
        <f t="array" aca="1" ref="D162" ca="1">INDIRECT(ADDRESS($A162,D$4,,,$B162))</f>
        <v>0</v>
      </c>
      <c r="E162" s="45" cm="1">
        <f t="array" aca="1" ref="E162" ca="1">INDIRECT(ADDRESS($A162,E$4,,,$B162))</f>
        <v>0</v>
      </c>
      <c r="F162" s="45" cm="1">
        <f t="array" aca="1" ref="F162" ca="1">INDIRECT(ADDRESS($A162,F$4,,,$B162))</f>
        <v>0</v>
      </c>
      <c r="G162" s="45" cm="1">
        <f t="array" aca="1" ref="G162" ca="1">INDIRECT(ADDRESS($A162,G$4,,,$B162))</f>
        <v>0</v>
      </c>
      <c r="H162" s="45" cm="1">
        <f t="array" aca="1" ref="H162" ca="1">INDIRECT(ADDRESS($A162,H$4,,,$B162))</f>
        <v>0</v>
      </c>
      <c r="I162" s="45" cm="1">
        <f t="array" aca="1" ref="I162" ca="1">INDIRECT(ADDRESS($A162,I$4,,,$B162))</f>
        <v>0</v>
      </c>
      <c r="J162" s="45" cm="1">
        <f t="array" aca="1" ref="J162" ca="1">INDIRECT(ADDRESS($A162,J$4,,,$B162))</f>
        <v>0</v>
      </c>
    </row>
    <row r="163" spans="1:10">
      <c r="A163" s="41">
        <f t="shared" si="6"/>
        <v>181</v>
      </c>
      <c r="B163" s="44" t="str">
        <f t="shared" si="5"/>
        <v>W2</v>
      </c>
      <c r="C163" s="45" cm="1">
        <f t="array" aca="1" ref="C163" ca="1">INDIRECT(ADDRESS($A163,C$4,,,$B163))</f>
        <v>0</v>
      </c>
      <c r="D163" s="45" cm="1">
        <f t="array" aca="1" ref="D163" ca="1">INDIRECT(ADDRESS($A163,D$4,,,$B163))</f>
        <v>0</v>
      </c>
      <c r="E163" s="45" cm="1">
        <f t="array" aca="1" ref="E163" ca="1">INDIRECT(ADDRESS($A163,E$4,,,$B163))</f>
        <v>0</v>
      </c>
      <c r="F163" s="45" cm="1">
        <f t="array" aca="1" ref="F163" ca="1">INDIRECT(ADDRESS($A163,F$4,,,$B163))</f>
        <v>0</v>
      </c>
      <c r="G163" s="45" cm="1">
        <f t="array" aca="1" ref="G163" ca="1">INDIRECT(ADDRESS($A163,G$4,,,$B163))</f>
        <v>0</v>
      </c>
      <c r="H163" s="45" cm="1">
        <f t="array" aca="1" ref="H163" ca="1">INDIRECT(ADDRESS($A163,H$4,,,$B163))</f>
        <v>0</v>
      </c>
      <c r="I163" s="45" cm="1">
        <f t="array" aca="1" ref="I163" ca="1">INDIRECT(ADDRESS($A163,I$4,,,$B163))</f>
        <v>0</v>
      </c>
      <c r="J163" s="45" cm="1">
        <f t="array" aca="1" ref="J163" ca="1">INDIRECT(ADDRESS($A163,J$4,,,$B163))</f>
        <v>0</v>
      </c>
    </row>
    <row r="164" spans="1:10">
      <c r="A164" s="41">
        <f t="shared" si="6"/>
        <v>182</v>
      </c>
      <c r="B164" s="44" t="str">
        <f t="shared" si="5"/>
        <v>W2</v>
      </c>
      <c r="C164" s="45" cm="1">
        <f t="array" aca="1" ref="C164" ca="1">INDIRECT(ADDRESS($A164,C$4,,,$B164))</f>
        <v>0</v>
      </c>
      <c r="D164" s="45" cm="1">
        <f t="array" aca="1" ref="D164" ca="1">INDIRECT(ADDRESS($A164,D$4,,,$B164))</f>
        <v>0</v>
      </c>
      <c r="E164" s="45" cm="1">
        <f t="array" aca="1" ref="E164" ca="1">INDIRECT(ADDRESS($A164,E$4,,,$B164))</f>
        <v>0</v>
      </c>
      <c r="F164" s="45" cm="1">
        <f t="array" aca="1" ref="F164" ca="1">INDIRECT(ADDRESS($A164,F$4,,,$B164))</f>
        <v>0</v>
      </c>
      <c r="G164" s="45" cm="1">
        <f t="array" aca="1" ref="G164" ca="1">INDIRECT(ADDRESS($A164,G$4,,,$B164))</f>
        <v>0</v>
      </c>
      <c r="H164" s="45" cm="1">
        <f t="array" aca="1" ref="H164" ca="1">INDIRECT(ADDRESS($A164,H$4,,,$B164))</f>
        <v>0</v>
      </c>
      <c r="I164" s="45" cm="1">
        <f t="array" aca="1" ref="I164" ca="1">INDIRECT(ADDRESS($A164,I$4,,,$B164))</f>
        <v>0</v>
      </c>
      <c r="J164" s="45" cm="1">
        <f t="array" aca="1" ref="J164" ca="1">INDIRECT(ADDRESS($A164,J$4,,,$B164))</f>
        <v>0</v>
      </c>
    </row>
    <row r="165" spans="1:10">
      <c r="A165" s="41">
        <f t="shared" si="6"/>
        <v>183</v>
      </c>
      <c r="B165" s="44" t="str">
        <f t="shared" si="5"/>
        <v>W2</v>
      </c>
      <c r="C165" s="45" cm="1">
        <f t="array" aca="1" ref="C165" ca="1">INDIRECT(ADDRESS($A165,C$4,,,$B165))</f>
        <v>0</v>
      </c>
      <c r="D165" s="45" cm="1">
        <f t="array" aca="1" ref="D165" ca="1">INDIRECT(ADDRESS($A165,D$4,,,$B165))</f>
        <v>0</v>
      </c>
      <c r="E165" s="45" cm="1">
        <f t="array" aca="1" ref="E165" ca="1">INDIRECT(ADDRESS($A165,E$4,,,$B165))</f>
        <v>0</v>
      </c>
      <c r="F165" s="45" cm="1">
        <f t="array" aca="1" ref="F165" ca="1">INDIRECT(ADDRESS($A165,F$4,,,$B165))</f>
        <v>0</v>
      </c>
      <c r="G165" s="45" cm="1">
        <f t="array" aca="1" ref="G165" ca="1">INDIRECT(ADDRESS($A165,G$4,,,$B165))</f>
        <v>0</v>
      </c>
      <c r="H165" s="45" cm="1">
        <f t="array" aca="1" ref="H165" ca="1">INDIRECT(ADDRESS($A165,H$4,,,$B165))</f>
        <v>0</v>
      </c>
      <c r="I165" s="45" cm="1">
        <f t="array" aca="1" ref="I165" ca="1">INDIRECT(ADDRESS($A165,I$4,,,$B165))</f>
        <v>0</v>
      </c>
      <c r="J165" s="45" cm="1">
        <f t="array" aca="1" ref="J165" ca="1">INDIRECT(ADDRESS($A165,J$4,,,$B165))</f>
        <v>0</v>
      </c>
    </row>
    <row r="166" spans="1:10">
      <c r="A166" s="41">
        <f t="shared" si="6"/>
        <v>184</v>
      </c>
      <c r="B166" s="44" t="str">
        <f t="shared" si="5"/>
        <v>W2</v>
      </c>
      <c r="C166" s="45" cm="1">
        <f t="array" aca="1" ref="C166" ca="1">INDIRECT(ADDRESS($A166,C$4,,,$B166))</f>
        <v>0</v>
      </c>
      <c r="D166" s="45" cm="1">
        <f t="array" aca="1" ref="D166" ca="1">INDIRECT(ADDRESS($A166,D$4,,,$B166))</f>
        <v>0</v>
      </c>
      <c r="E166" s="45" cm="1">
        <f t="array" aca="1" ref="E166" ca="1">INDIRECT(ADDRESS($A166,E$4,,,$B166))</f>
        <v>0</v>
      </c>
      <c r="F166" s="45" cm="1">
        <f t="array" aca="1" ref="F166" ca="1">INDIRECT(ADDRESS($A166,F$4,,,$B166))</f>
        <v>0</v>
      </c>
      <c r="G166" s="45" cm="1">
        <f t="array" aca="1" ref="G166" ca="1">INDIRECT(ADDRESS($A166,G$4,,,$B166))</f>
        <v>0</v>
      </c>
      <c r="H166" s="45" cm="1">
        <f t="array" aca="1" ref="H166" ca="1">INDIRECT(ADDRESS($A166,H$4,,,$B166))</f>
        <v>0</v>
      </c>
      <c r="I166" s="45" cm="1">
        <f t="array" aca="1" ref="I166" ca="1">INDIRECT(ADDRESS($A166,I$4,,,$B166))</f>
        <v>0</v>
      </c>
      <c r="J166" s="45" cm="1">
        <f t="array" aca="1" ref="J166" ca="1">INDIRECT(ADDRESS($A166,J$4,,,$B166))</f>
        <v>0</v>
      </c>
    </row>
    <row r="167" spans="1:10">
      <c r="A167" s="41">
        <f t="shared" si="6"/>
        <v>185</v>
      </c>
      <c r="B167" s="44" t="str">
        <f t="shared" si="5"/>
        <v>W2</v>
      </c>
      <c r="C167" s="45" cm="1">
        <f t="array" aca="1" ref="C167" ca="1">INDIRECT(ADDRESS($A167,C$4,,,$B167))</f>
        <v>0</v>
      </c>
      <c r="D167" s="45" cm="1">
        <f t="array" aca="1" ref="D167" ca="1">INDIRECT(ADDRESS($A167,D$4,,,$B167))</f>
        <v>0</v>
      </c>
      <c r="E167" s="45" cm="1">
        <f t="array" aca="1" ref="E167" ca="1">INDIRECT(ADDRESS($A167,E$4,,,$B167))</f>
        <v>0</v>
      </c>
      <c r="F167" s="45" cm="1">
        <f t="array" aca="1" ref="F167" ca="1">INDIRECT(ADDRESS($A167,F$4,,,$B167))</f>
        <v>0</v>
      </c>
      <c r="G167" s="45" cm="1">
        <f t="array" aca="1" ref="G167" ca="1">INDIRECT(ADDRESS($A167,G$4,,,$B167))</f>
        <v>0</v>
      </c>
      <c r="H167" s="45" cm="1">
        <f t="array" aca="1" ref="H167" ca="1">INDIRECT(ADDRESS($A167,H$4,,,$B167))</f>
        <v>0</v>
      </c>
      <c r="I167" s="45" cm="1">
        <f t="array" aca="1" ref="I167" ca="1">INDIRECT(ADDRESS($A167,I$4,,,$B167))</f>
        <v>0</v>
      </c>
      <c r="J167" s="45" cm="1">
        <f t="array" aca="1" ref="J167" ca="1">INDIRECT(ADDRESS($A167,J$4,,,$B167))</f>
        <v>0</v>
      </c>
    </row>
    <row r="168" spans="1:10">
      <c r="A168" s="41">
        <f t="shared" si="6"/>
        <v>186</v>
      </c>
      <c r="B168" s="44" t="str">
        <f t="shared" si="5"/>
        <v>W2</v>
      </c>
      <c r="C168" s="45" cm="1">
        <f t="array" aca="1" ref="C168" ca="1">INDIRECT(ADDRESS($A168,C$4,,,$B168))</f>
        <v>0</v>
      </c>
      <c r="D168" s="45" cm="1">
        <f t="array" aca="1" ref="D168" ca="1">INDIRECT(ADDRESS($A168,D$4,,,$B168))</f>
        <v>0</v>
      </c>
      <c r="E168" s="45" cm="1">
        <f t="array" aca="1" ref="E168" ca="1">INDIRECT(ADDRESS($A168,E$4,,,$B168))</f>
        <v>0</v>
      </c>
      <c r="F168" s="45" cm="1">
        <f t="array" aca="1" ref="F168" ca="1">INDIRECT(ADDRESS($A168,F$4,,,$B168))</f>
        <v>0</v>
      </c>
      <c r="G168" s="45" cm="1">
        <f t="array" aca="1" ref="G168" ca="1">INDIRECT(ADDRESS($A168,G$4,,,$B168))</f>
        <v>0</v>
      </c>
      <c r="H168" s="45" cm="1">
        <f t="array" aca="1" ref="H168" ca="1">INDIRECT(ADDRESS($A168,H$4,,,$B168))</f>
        <v>0</v>
      </c>
      <c r="I168" s="45" cm="1">
        <f t="array" aca="1" ref="I168" ca="1">INDIRECT(ADDRESS($A168,I$4,,,$B168))</f>
        <v>0</v>
      </c>
      <c r="J168" s="45" cm="1">
        <f t="array" aca="1" ref="J168" ca="1">INDIRECT(ADDRESS($A168,J$4,,,$B168))</f>
        <v>0</v>
      </c>
    </row>
    <row r="169" spans="1:10">
      <c r="A169" s="41">
        <f t="shared" si="6"/>
        <v>187</v>
      </c>
      <c r="B169" s="44" t="str">
        <f t="shared" si="5"/>
        <v>W2</v>
      </c>
      <c r="C169" s="45" cm="1">
        <f t="array" aca="1" ref="C169" ca="1">INDIRECT(ADDRESS($A169,C$4,,,$B169))</f>
        <v>0</v>
      </c>
      <c r="D169" s="45" cm="1">
        <f t="array" aca="1" ref="D169" ca="1">INDIRECT(ADDRESS($A169,D$4,,,$B169))</f>
        <v>0</v>
      </c>
      <c r="E169" s="45" cm="1">
        <f t="array" aca="1" ref="E169" ca="1">INDIRECT(ADDRESS($A169,E$4,,,$B169))</f>
        <v>0</v>
      </c>
      <c r="F169" s="45" cm="1">
        <f t="array" aca="1" ref="F169" ca="1">INDIRECT(ADDRESS($A169,F$4,,,$B169))</f>
        <v>0</v>
      </c>
      <c r="G169" s="45" cm="1">
        <f t="array" aca="1" ref="G169" ca="1">INDIRECT(ADDRESS($A169,G$4,,,$B169))</f>
        <v>0</v>
      </c>
      <c r="H169" s="45" cm="1">
        <f t="array" aca="1" ref="H169" ca="1">INDIRECT(ADDRESS($A169,H$4,,,$B169))</f>
        <v>0</v>
      </c>
      <c r="I169" s="45" cm="1">
        <f t="array" aca="1" ref="I169" ca="1">INDIRECT(ADDRESS($A169,I$4,,,$B169))</f>
        <v>0</v>
      </c>
      <c r="J169" s="45" cm="1">
        <f t="array" aca="1" ref="J169" ca="1">INDIRECT(ADDRESS($A169,J$4,,,$B169))</f>
        <v>0</v>
      </c>
    </row>
    <row r="170" spans="1:10">
      <c r="A170" s="41">
        <f t="shared" si="6"/>
        <v>188</v>
      </c>
      <c r="B170" s="44" t="str">
        <f t="shared" si="5"/>
        <v>W2</v>
      </c>
      <c r="C170" s="45" cm="1">
        <f t="array" aca="1" ref="C170" ca="1">INDIRECT(ADDRESS($A170,C$4,,,$B170))</f>
        <v>0</v>
      </c>
      <c r="D170" s="45" cm="1">
        <f t="array" aca="1" ref="D170" ca="1">INDIRECT(ADDRESS($A170,D$4,,,$B170))</f>
        <v>0</v>
      </c>
      <c r="E170" s="45" cm="1">
        <f t="array" aca="1" ref="E170" ca="1">INDIRECT(ADDRESS($A170,E$4,,,$B170))</f>
        <v>0</v>
      </c>
      <c r="F170" s="45" cm="1">
        <f t="array" aca="1" ref="F170" ca="1">INDIRECT(ADDRESS($A170,F$4,,,$B170))</f>
        <v>0</v>
      </c>
      <c r="G170" s="45" cm="1">
        <f t="array" aca="1" ref="G170" ca="1">INDIRECT(ADDRESS($A170,G$4,,,$B170))</f>
        <v>0</v>
      </c>
      <c r="H170" s="45" cm="1">
        <f t="array" aca="1" ref="H170" ca="1">INDIRECT(ADDRESS($A170,H$4,,,$B170))</f>
        <v>0</v>
      </c>
      <c r="I170" s="45" cm="1">
        <f t="array" aca="1" ref="I170" ca="1">INDIRECT(ADDRESS($A170,I$4,,,$B170))</f>
        <v>0</v>
      </c>
      <c r="J170" s="45" cm="1">
        <f t="array" aca="1" ref="J170" ca="1">INDIRECT(ADDRESS($A170,J$4,,,$B170))</f>
        <v>0</v>
      </c>
    </row>
    <row r="171" spans="1:10">
      <c r="A171" s="41">
        <f t="shared" si="6"/>
        <v>189</v>
      </c>
      <c r="B171" s="44" t="str">
        <f t="shared" si="5"/>
        <v>W2</v>
      </c>
      <c r="C171" s="45" cm="1">
        <f t="array" aca="1" ref="C171" ca="1">INDIRECT(ADDRESS($A171,C$4,,,$B171))</f>
        <v>0</v>
      </c>
      <c r="D171" s="45" cm="1">
        <f t="array" aca="1" ref="D171" ca="1">INDIRECT(ADDRESS($A171,D$4,,,$B171))</f>
        <v>0</v>
      </c>
      <c r="E171" s="45" cm="1">
        <f t="array" aca="1" ref="E171" ca="1">INDIRECT(ADDRESS($A171,E$4,,,$B171))</f>
        <v>0</v>
      </c>
      <c r="F171" s="45" cm="1">
        <f t="array" aca="1" ref="F171" ca="1">INDIRECT(ADDRESS($A171,F$4,,,$B171))</f>
        <v>0</v>
      </c>
      <c r="G171" s="45" cm="1">
        <f t="array" aca="1" ref="G171" ca="1">INDIRECT(ADDRESS($A171,G$4,,,$B171))</f>
        <v>0</v>
      </c>
      <c r="H171" s="45" cm="1">
        <f t="array" aca="1" ref="H171" ca="1">INDIRECT(ADDRESS($A171,H$4,,,$B171))</f>
        <v>0</v>
      </c>
      <c r="I171" s="45" cm="1">
        <f t="array" aca="1" ref="I171" ca="1">INDIRECT(ADDRESS($A171,I$4,,,$B171))</f>
        <v>0</v>
      </c>
      <c r="J171" s="45" cm="1">
        <f t="array" aca="1" ref="J171" ca="1">INDIRECT(ADDRESS($A171,J$4,,,$B171))</f>
        <v>0</v>
      </c>
    </row>
    <row r="172" spans="1:10">
      <c r="A172" s="41">
        <f t="shared" si="6"/>
        <v>190</v>
      </c>
      <c r="B172" s="44" t="str">
        <f t="shared" si="5"/>
        <v>W2</v>
      </c>
      <c r="C172" s="45" cm="1">
        <f t="array" aca="1" ref="C172" ca="1">INDIRECT(ADDRESS($A172,C$4,,,$B172))</f>
        <v>0</v>
      </c>
      <c r="D172" s="45" cm="1">
        <f t="array" aca="1" ref="D172" ca="1">INDIRECT(ADDRESS($A172,D$4,,,$B172))</f>
        <v>0</v>
      </c>
      <c r="E172" s="45" cm="1">
        <f t="array" aca="1" ref="E172" ca="1">INDIRECT(ADDRESS($A172,E$4,,,$B172))</f>
        <v>0</v>
      </c>
      <c r="F172" s="45" cm="1">
        <f t="array" aca="1" ref="F172" ca="1">INDIRECT(ADDRESS($A172,F$4,,,$B172))</f>
        <v>0</v>
      </c>
      <c r="G172" s="45" cm="1">
        <f t="array" aca="1" ref="G172" ca="1">INDIRECT(ADDRESS($A172,G$4,,,$B172))</f>
        <v>0</v>
      </c>
      <c r="H172" s="45" cm="1">
        <f t="array" aca="1" ref="H172" ca="1">INDIRECT(ADDRESS($A172,H$4,,,$B172))</f>
        <v>0</v>
      </c>
      <c r="I172" s="45" cm="1">
        <f t="array" aca="1" ref="I172" ca="1">INDIRECT(ADDRESS($A172,I$4,,,$B172))</f>
        <v>0</v>
      </c>
      <c r="J172" s="45" cm="1">
        <f t="array" aca="1" ref="J172" ca="1">INDIRECT(ADDRESS($A172,J$4,,,$B172))</f>
        <v>0</v>
      </c>
    </row>
    <row r="173" spans="1:10">
      <c r="A173" s="41">
        <f t="shared" si="6"/>
        <v>191</v>
      </c>
      <c r="B173" s="44" t="str">
        <f t="shared" si="5"/>
        <v>W2</v>
      </c>
      <c r="C173" s="45" cm="1">
        <f t="array" aca="1" ref="C173" ca="1">INDIRECT(ADDRESS($A173,C$4,,,$B173))</f>
        <v>0</v>
      </c>
      <c r="D173" s="45" cm="1">
        <f t="array" aca="1" ref="D173" ca="1">INDIRECT(ADDRESS($A173,D$4,,,$B173))</f>
        <v>0</v>
      </c>
      <c r="E173" s="45" cm="1">
        <f t="array" aca="1" ref="E173" ca="1">INDIRECT(ADDRESS($A173,E$4,,,$B173))</f>
        <v>0</v>
      </c>
      <c r="F173" s="45" cm="1">
        <f t="array" aca="1" ref="F173" ca="1">INDIRECT(ADDRESS($A173,F$4,,,$B173))</f>
        <v>0</v>
      </c>
      <c r="G173" s="45" cm="1">
        <f t="array" aca="1" ref="G173" ca="1">INDIRECT(ADDRESS($A173,G$4,,,$B173))</f>
        <v>0</v>
      </c>
      <c r="H173" s="45" cm="1">
        <f t="array" aca="1" ref="H173" ca="1">INDIRECT(ADDRESS($A173,H$4,,,$B173))</f>
        <v>0</v>
      </c>
      <c r="I173" s="45" cm="1">
        <f t="array" aca="1" ref="I173" ca="1">INDIRECT(ADDRESS($A173,I$4,,,$B173))</f>
        <v>0</v>
      </c>
      <c r="J173" s="45" cm="1">
        <f t="array" aca="1" ref="J173" ca="1">INDIRECT(ADDRESS($A173,J$4,,,$B173))</f>
        <v>0</v>
      </c>
    </row>
    <row r="174" spans="1:10">
      <c r="A174" s="41">
        <f t="shared" si="6"/>
        <v>192</v>
      </c>
      <c r="B174" s="44" t="str">
        <f t="shared" si="5"/>
        <v>W2</v>
      </c>
      <c r="C174" s="45" cm="1">
        <f t="array" aca="1" ref="C174" ca="1">INDIRECT(ADDRESS($A174,C$4,,,$B174))</f>
        <v>0</v>
      </c>
      <c r="D174" s="45" cm="1">
        <f t="array" aca="1" ref="D174" ca="1">INDIRECT(ADDRESS($A174,D$4,,,$B174))</f>
        <v>0</v>
      </c>
      <c r="E174" s="45" cm="1">
        <f t="array" aca="1" ref="E174" ca="1">INDIRECT(ADDRESS($A174,E$4,,,$B174))</f>
        <v>0</v>
      </c>
      <c r="F174" s="45" cm="1">
        <f t="array" aca="1" ref="F174" ca="1">INDIRECT(ADDRESS($A174,F$4,,,$B174))</f>
        <v>0</v>
      </c>
      <c r="G174" s="45" cm="1">
        <f t="array" aca="1" ref="G174" ca="1">INDIRECT(ADDRESS($A174,G$4,,,$B174))</f>
        <v>0</v>
      </c>
      <c r="H174" s="45" cm="1">
        <f t="array" aca="1" ref="H174" ca="1">INDIRECT(ADDRESS($A174,H$4,,,$B174))</f>
        <v>0</v>
      </c>
      <c r="I174" s="45" cm="1">
        <f t="array" aca="1" ref="I174" ca="1">INDIRECT(ADDRESS($A174,I$4,,,$B174))</f>
        <v>0</v>
      </c>
      <c r="J174" s="45" cm="1">
        <f t="array" aca="1" ref="J174" ca="1">INDIRECT(ADDRESS($A174,J$4,,,$B174))</f>
        <v>0</v>
      </c>
    </row>
    <row r="175" spans="1:10">
      <c r="A175" s="41">
        <f t="shared" si="6"/>
        <v>193</v>
      </c>
      <c r="B175" s="44" t="str">
        <f t="shared" si="5"/>
        <v>W2</v>
      </c>
      <c r="C175" s="45" cm="1">
        <f t="array" aca="1" ref="C175" ca="1">INDIRECT(ADDRESS($A175,C$4,,,$B175))</f>
        <v>0</v>
      </c>
      <c r="D175" s="45" cm="1">
        <f t="array" aca="1" ref="D175" ca="1">INDIRECT(ADDRESS($A175,D$4,,,$B175))</f>
        <v>0</v>
      </c>
      <c r="E175" s="45" cm="1">
        <f t="array" aca="1" ref="E175" ca="1">INDIRECT(ADDRESS($A175,E$4,,,$B175))</f>
        <v>0</v>
      </c>
      <c r="F175" s="45" cm="1">
        <f t="array" aca="1" ref="F175" ca="1">INDIRECT(ADDRESS($A175,F$4,,,$B175))</f>
        <v>0</v>
      </c>
      <c r="G175" s="45" cm="1">
        <f t="array" aca="1" ref="G175" ca="1">INDIRECT(ADDRESS($A175,G$4,,,$B175))</f>
        <v>0</v>
      </c>
      <c r="H175" s="45" cm="1">
        <f t="array" aca="1" ref="H175" ca="1">INDIRECT(ADDRESS($A175,H$4,,,$B175))</f>
        <v>0</v>
      </c>
      <c r="I175" s="45" cm="1">
        <f t="array" aca="1" ref="I175" ca="1">INDIRECT(ADDRESS($A175,I$4,,,$B175))</f>
        <v>0</v>
      </c>
      <c r="J175" s="45" cm="1">
        <f t="array" aca="1" ref="J175" ca="1">INDIRECT(ADDRESS($A175,J$4,,,$B175))</f>
        <v>0</v>
      </c>
    </row>
    <row r="176" spans="1:10">
      <c r="A176" s="41">
        <f t="shared" si="6"/>
        <v>194</v>
      </c>
      <c r="B176" s="44" t="str">
        <f t="shared" si="5"/>
        <v>W2</v>
      </c>
      <c r="C176" s="45" cm="1">
        <f t="array" aca="1" ref="C176" ca="1">INDIRECT(ADDRESS($A176,C$4,,,$B176))</f>
        <v>0</v>
      </c>
      <c r="D176" s="45" cm="1">
        <f t="array" aca="1" ref="D176" ca="1">INDIRECT(ADDRESS($A176,D$4,,,$B176))</f>
        <v>0</v>
      </c>
      <c r="E176" s="45" cm="1">
        <f t="array" aca="1" ref="E176" ca="1">INDIRECT(ADDRESS($A176,E$4,,,$B176))</f>
        <v>0</v>
      </c>
      <c r="F176" s="45" cm="1">
        <f t="array" aca="1" ref="F176" ca="1">INDIRECT(ADDRESS($A176,F$4,,,$B176))</f>
        <v>0</v>
      </c>
      <c r="G176" s="45" cm="1">
        <f t="array" aca="1" ref="G176" ca="1">INDIRECT(ADDRESS($A176,G$4,,,$B176))</f>
        <v>0</v>
      </c>
      <c r="H176" s="45" cm="1">
        <f t="array" aca="1" ref="H176" ca="1">INDIRECT(ADDRESS($A176,H$4,,,$B176))</f>
        <v>0</v>
      </c>
      <c r="I176" s="45" cm="1">
        <f t="array" aca="1" ref="I176" ca="1">INDIRECT(ADDRESS($A176,I$4,,,$B176))</f>
        <v>0</v>
      </c>
      <c r="J176" s="45" cm="1">
        <f t="array" aca="1" ref="J176" ca="1">INDIRECT(ADDRESS($A176,J$4,,,$B176))</f>
        <v>0</v>
      </c>
    </row>
    <row r="177" spans="1:10">
      <c r="A177" s="41">
        <f t="shared" si="6"/>
        <v>195</v>
      </c>
      <c r="B177" s="44" t="str">
        <f t="shared" si="5"/>
        <v>W2</v>
      </c>
      <c r="C177" s="45" cm="1">
        <f t="array" aca="1" ref="C177" ca="1">INDIRECT(ADDRESS($A177,C$4,,,$B177))</f>
        <v>0</v>
      </c>
      <c r="D177" s="45" cm="1">
        <f t="array" aca="1" ref="D177" ca="1">INDIRECT(ADDRESS($A177,D$4,,,$B177))</f>
        <v>0</v>
      </c>
      <c r="E177" s="45" cm="1">
        <f t="array" aca="1" ref="E177" ca="1">INDIRECT(ADDRESS($A177,E$4,,,$B177))</f>
        <v>0</v>
      </c>
      <c r="F177" s="45" cm="1">
        <f t="array" aca="1" ref="F177" ca="1">INDIRECT(ADDRESS($A177,F$4,,,$B177))</f>
        <v>0</v>
      </c>
      <c r="G177" s="45" cm="1">
        <f t="array" aca="1" ref="G177" ca="1">INDIRECT(ADDRESS($A177,G$4,,,$B177))</f>
        <v>0</v>
      </c>
      <c r="H177" s="45" cm="1">
        <f t="array" aca="1" ref="H177" ca="1">INDIRECT(ADDRESS($A177,H$4,,,$B177))</f>
        <v>0</v>
      </c>
      <c r="I177" s="45" cm="1">
        <f t="array" aca="1" ref="I177" ca="1">INDIRECT(ADDRESS($A177,I$4,,,$B177))</f>
        <v>0</v>
      </c>
      <c r="J177" s="45" cm="1">
        <f t="array" aca="1" ref="J177" ca="1">INDIRECT(ADDRESS($A177,J$4,,,$B177))</f>
        <v>0</v>
      </c>
    </row>
    <row r="178" spans="1:10">
      <c r="A178" s="41">
        <f t="shared" si="6"/>
        <v>196</v>
      </c>
      <c r="B178" s="44" t="str">
        <f t="shared" si="5"/>
        <v>W2</v>
      </c>
      <c r="C178" s="45" cm="1">
        <f t="array" aca="1" ref="C178" ca="1">INDIRECT(ADDRESS($A178,C$4,,,$B178))</f>
        <v>0</v>
      </c>
      <c r="D178" s="45" cm="1">
        <f t="array" aca="1" ref="D178" ca="1">INDIRECT(ADDRESS($A178,D$4,,,$B178))</f>
        <v>0</v>
      </c>
      <c r="E178" s="45" cm="1">
        <f t="array" aca="1" ref="E178" ca="1">INDIRECT(ADDRESS($A178,E$4,,,$B178))</f>
        <v>0</v>
      </c>
      <c r="F178" s="45" cm="1">
        <f t="array" aca="1" ref="F178" ca="1">INDIRECT(ADDRESS($A178,F$4,,,$B178))</f>
        <v>0</v>
      </c>
      <c r="G178" s="45" cm="1">
        <f t="array" aca="1" ref="G178" ca="1">INDIRECT(ADDRESS($A178,G$4,,,$B178))</f>
        <v>0</v>
      </c>
      <c r="H178" s="45" cm="1">
        <f t="array" aca="1" ref="H178" ca="1">INDIRECT(ADDRESS($A178,H$4,,,$B178))</f>
        <v>0</v>
      </c>
      <c r="I178" s="45" cm="1">
        <f t="array" aca="1" ref="I178" ca="1">INDIRECT(ADDRESS($A178,I$4,,,$B178))</f>
        <v>0</v>
      </c>
      <c r="J178" s="45" cm="1">
        <f t="array" aca="1" ref="J178" ca="1">INDIRECT(ADDRESS($A178,J$4,,,$B178))</f>
        <v>0</v>
      </c>
    </row>
    <row r="179" spans="1:10">
      <c r="A179" s="41">
        <f t="shared" si="6"/>
        <v>197</v>
      </c>
      <c r="B179" s="44" t="str">
        <f t="shared" si="5"/>
        <v>W2</v>
      </c>
      <c r="C179" s="45" cm="1">
        <f t="array" aca="1" ref="C179" ca="1">INDIRECT(ADDRESS($A179,C$4,,,$B179))</f>
        <v>0</v>
      </c>
      <c r="D179" s="45" cm="1">
        <f t="array" aca="1" ref="D179" ca="1">INDIRECT(ADDRESS($A179,D$4,,,$B179))</f>
        <v>0</v>
      </c>
      <c r="E179" s="45" cm="1">
        <f t="array" aca="1" ref="E179" ca="1">INDIRECT(ADDRESS($A179,E$4,,,$B179))</f>
        <v>0</v>
      </c>
      <c r="F179" s="45" cm="1">
        <f t="array" aca="1" ref="F179" ca="1">INDIRECT(ADDRESS($A179,F$4,,,$B179))</f>
        <v>0</v>
      </c>
      <c r="G179" s="45" cm="1">
        <f t="array" aca="1" ref="G179" ca="1">INDIRECT(ADDRESS($A179,G$4,,,$B179))</f>
        <v>0</v>
      </c>
      <c r="H179" s="45" cm="1">
        <f t="array" aca="1" ref="H179" ca="1">INDIRECT(ADDRESS($A179,H$4,,,$B179))</f>
        <v>0</v>
      </c>
      <c r="I179" s="45" cm="1">
        <f t="array" aca="1" ref="I179" ca="1">INDIRECT(ADDRESS($A179,I$4,,,$B179))</f>
        <v>0</v>
      </c>
      <c r="J179" s="45" cm="1">
        <f t="array" aca="1" ref="J179" ca="1">INDIRECT(ADDRESS($A179,J$4,,,$B179))</f>
        <v>0</v>
      </c>
    </row>
    <row r="180" spans="1:10">
      <c r="A180" s="41">
        <f t="shared" si="6"/>
        <v>198</v>
      </c>
      <c r="B180" s="44" t="str">
        <f t="shared" si="5"/>
        <v>W2</v>
      </c>
      <c r="C180" s="45" cm="1">
        <f t="array" aca="1" ref="C180" ca="1">INDIRECT(ADDRESS($A180,C$4,,,$B180))</f>
        <v>0</v>
      </c>
      <c r="D180" s="45" cm="1">
        <f t="array" aca="1" ref="D180" ca="1">INDIRECT(ADDRESS($A180,D$4,,,$B180))</f>
        <v>0</v>
      </c>
      <c r="E180" s="45" cm="1">
        <f t="array" aca="1" ref="E180" ca="1">INDIRECT(ADDRESS($A180,E$4,,,$B180))</f>
        <v>0</v>
      </c>
      <c r="F180" s="45" cm="1">
        <f t="array" aca="1" ref="F180" ca="1">INDIRECT(ADDRESS($A180,F$4,,,$B180))</f>
        <v>0</v>
      </c>
      <c r="G180" s="45" cm="1">
        <f t="array" aca="1" ref="G180" ca="1">INDIRECT(ADDRESS($A180,G$4,,,$B180))</f>
        <v>0</v>
      </c>
      <c r="H180" s="45" cm="1">
        <f t="array" aca="1" ref="H180" ca="1">INDIRECT(ADDRESS($A180,H$4,,,$B180))</f>
        <v>0</v>
      </c>
      <c r="I180" s="45" cm="1">
        <f t="array" aca="1" ref="I180" ca="1">INDIRECT(ADDRESS($A180,I$4,,,$B180))</f>
        <v>0</v>
      </c>
      <c r="J180" s="45" cm="1">
        <f t="array" aca="1" ref="J180" ca="1">INDIRECT(ADDRESS($A180,J$4,,,$B180))</f>
        <v>0</v>
      </c>
    </row>
    <row r="181" spans="1:10">
      <c r="A181" s="41">
        <f t="shared" si="6"/>
        <v>199</v>
      </c>
      <c r="B181" s="44" t="str">
        <f t="shared" si="5"/>
        <v>W2</v>
      </c>
      <c r="C181" s="45" cm="1">
        <f t="array" aca="1" ref="C181" ca="1">INDIRECT(ADDRESS($A181,C$4,,,$B181))</f>
        <v>0</v>
      </c>
      <c r="D181" s="45" cm="1">
        <f t="array" aca="1" ref="D181" ca="1">INDIRECT(ADDRESS($A181,D$4,,,$B181))</f>
        <v>0</v>
      </c>
      <c r="E181" s="45" cm="1">
        <f t="array" aca="1" ref="E181" ca="1">INDIRECT(ADDRESS($A181,E$4,,,$B181))</f>
        <v>0</v>
      </c>
      <c r="F181" s="45" cm="1">
        <f t="array" aca="1" ref="F181" ca="1">INDIRECT(ADDRESS($A181,F$4,,,$B181))</f>
        <v>0</v>
      </c>
      <c r="G181" s="45" cm="1">
        <f t="array" aca="1" ref="G181" ca="1">INDIRECT(ADDRESS($A181,G$4,,,$B181))</f>
        <v>0</v>
      </c>
      <c r="H181" s="45" cm="1">
        <f t="array" aca="1" ref="H181" ca="1">INDIRECT(ADDRESS($A181,H$4,,,$B181))</f>
        <v>0</v>
      </c>
      <c r="I181" s="45" cm="1">
        <f t="array" aca="1" ref="I181" ca="1">INDIRECT(ADDRESS($A181,I$4,,,$B181))</f>
        <v>0</v>
      </c>
      <c r="J181" s="45" cm="1">
        <f t="array" aca="1" ref="J181" ca="1">INDIRECT(ADDRESS($A181,J$4,,,$B181))</f>
        <v>0</v>
      </c>
    </row>
    <row r="182" spans="1:10">
      <c r="A182" s="41">
        <f t="shared" si="6"/>
        <v>200</v>
      </c>
      <c r="B182" s="44" t="str">
        <f t="shared" si="5"/>
        <v>W2</v>
      </c>
      <c r="C182" s="45" cm="1">
        <f t="array" aca="1" ref="C182" ca="1">INDIRECT(ADDRESS($A182,C$4,,,$B182))</f>
        <v>0</v>
      </c>
      <c r="D182" s="45" cm="1">
        <f t="array" aca="1" ref="D182" ca="1">INDIRECT(ADDRESS($A182,D$4,,,$B182))</f>
        <v>0</v>
      </c>
      <c r="E182" s="45" cm="1">
        <f t="array" aca="1" ref="E182" ca="1">INDIRECT(ADDRESS($A182,E$4,,,$B182))</f>
        <v>0</v>
      </c>
      <c r="F182" s="45" cm="1">
        <f t="array" aca="1" ref="F182" ca="1">INDIRECT(ADDRESS($A182,F$4,,,$B182))</f>
        <v>0</v>
      </c>
      <c r="G182" s="45" cm="1">
        <f t="array" aca="1" ref="G182" ca="1">INDIRECT(ADDRESS($A182,G$4,,,$B182))</f>
        <v>0</v>
      </c>
      <c r="H182" s="45" cm="1">
        <f t="array" aca="1" ref="H182" ca="1">INDIRECT(ADDRESS($A182,H$4,,,$B182))</f>
        <v>0</v>
      </c>
      <c r="I182" s="45" cm="1">
        <f t="array" aca="1" ref="I182" ca="1">INDIRECT(ADDRESS($A182,I$4,,,$B182))</f>
        <v>0</v>
      </c>
      <c r="J182" s="45" cm="1">
        <f t="array" aca="1" ref="J182" ca="1">INDIRECT(ADDRESS($A182,J$4,,,$B182))</f>
        <v>0</v>
      </c>
    </row>
    <row r="183" spans="1:10">
      <c r="A183" s="41">
        <f t="shared" si="6"/>
        <v>201</v>
      </c>
      <c r="B183" s="44" t="str">
        <f t="shared" si="5"/>
        <v>W2</v>
      </c>
      <c r="C183" s="45" cm="1">
        <f t="array" aca="1" ref="C183" ca="1">INDIRECT(ADDRESS($A183,C$4,,,$B183))</f>
        <v>0</v>
      </c>
      <c r="D183" s="45" cm="1">
        <f t="array" aca="1" ref="D183" ca="1">INDIRECT(ADDRESS($A183,D$4,,,$B183))</f>
        <v>0</v>
      </c>
      <c r="E183" s="45" cm="1">
        <f t="array" aca="1" ref="E183" ca="1">INDIRECT(ADDRESS($A183,E$4,,,$B183))</f>
        <v>0</v>
      </c>
      <c r="F183" s="45" cm="1">
        <f t="array" aca="1" ref="F183" ca="1">INDIRECT(ADDRESS($A183,F$4,,,$B183))</f>
        <v>0</v>
      </c>
      <c r="G183" s="45" cm="1">
        <f t="array" aca="1" ref="G183" ca="1">INDIRECT(ADDRESS($A183,G$4,,,$B183))</f>
        <v>0</v>
      </c>
      <c r="H183" s="45" cm="1">
        <f t="array" aca="1" ref="H183" ca="1">INDIRECT(ADDRESS($A183,H$4,,,$B183))</f>
        <v>0</v>
      </c>
      <c r="I183" s="45" cm="1">
        <f t="array" aca="1" ref="I183" ca="1">INDIRECT(ADDRESS($A183,I$4,,,$B183))</f>
        <v>0</v>
      </c>
      <c r="J183" s="45" cm="1">
        <f t="array" aca="1" ref="J183" ca="1">INDIRECT(ADDRESS($A183,J$4,,,$B183))</f>
        <v>0</v>
      </c>
    </row>
    <row r="184" spans="1:10">
      <c r="A184" s="41">
        <f t="shared" si="6"/>
        <v>202</v>
      </c>
      <c r="B184" s="44" t="str">
        <f t="shared" si="5"/>
        <v>W2</v>
      </c>
      <c r="C184" s="45" cm="1">
        <f t="array" aca="1" ref="C184" ca="1">INDIRECT(ADDRESS($A184,C$4,,,$B184))</f>
        <v>0</v>
      </c>
      <c r="D184" s="45" cm="1">
        <f t="array" aca="1" ref="D184" ca="1">INDIRECT(ADDRESS($A184,D$4,,,$B184))</f>
        <v>0</v>
      </c>
      <c r="E184" s="45" cm="1">
        <f t="array" aca="1" ref="E184" ca="1">INDIRECT(ADDRESS($A184,E$4,,,$B184))</f>
        <v>0</v>
      </c>
      <c r="F184" s="45" cm="1">
        <f t="array" aca="1" ref="F184" ca="1">INDIRECT(ADDRESS($A184,F$4,,,$B184))</f>
        <v>0</v>
      </c>
      <c r="G184" s="45" cm="1">
        <f t="array" aca="1" ref="G184" ca="1">INDIRECT(ADDRESS($A184,G$4,,,$B184))</f>
        <v>0</v>
      </c>
      <c r="H184" s="45" cm="1">
        <f t="array" aca="1" ref="H184" ca="1">INDIRECT(ADDRESS($A184,H$4,,,$B184))</f>
        <v>0</v>
      </c>
      <c r="I184" s="45" cm="1">
        <f t="array" aca="1" ref="I184" ca="1">INDIRECT(ADDRESS($A184,I$4,,,$B184))</f>
        <v>0</v>
      </c>
      <c r="J184" s="45" cm="1">
        <f t="array" aca="1" ref="J184" ca="1">INDIRECT(ADDRESS($A184,J$4,,,$B184))</f>
        <v>0</v>
      </c>
    </row>
    <row r="185" spans="1:10">
      <c r="A185" s="41">
        <f t="shared" si="6"/>
        <v>203</v>
      </c>
      <c r="B185" s="44" t="str">
        <f t="shared" si="5"/>
        <v>W2</v>
      </c>
      <c r="C185" s="45" cm="1">
        <f t="array" aca="1" ref="C185" ca="1">INDIRECT(ADDRESS($A185,C$4,,,$B185))</f>
        <v>0</v>
      </c>
      <c r="D185" s="45" cm="1">
        <f t="array" aca="1" ref="D185" ca="1">INDIRECT(ADDRESS($A185,D$4,,,$B185))</f>
        <v>0</v>
      </c>
      <c r="E185" s="45" cm="1">
        <f t="array" aca="1" ref="E185" ca="1">INDIRECT(ADDRESS($A185,E$4,,,$B185))</f>
        <v>0</v>
      </c>
      <c r="F185" s="45" cm="1">
        <f t="array" aca="1" ref="F185" ca="1">INDIRECT(ADDRESS($A185,F$4,,,$B185))</f>
        <v>0</v>
      </c>
      <c r="G185" s="45" cm="1">
        <f t="array" aca="1" ref="G185" ca="1">INDIRECT(ADDRESS($A185,G$4,,,$B185))</f>
        <v>0</v>
      </c>
      <c r="H185" s="45" cm="1">
        <f t="array" aca="1" ref="H185" ca="1">INDIRECT(ADDRESS($A185,H$4,,,$B185))</f>
        <v>0</v>
      </c>
      <c r="I185" s="45" cm="1">
        <f t="array" aca="1" ref="I185" ca="1">INDIRECT(ADDRESS($A185,I$4,,,$B185))</f>
        <v>0</v>
      </c>
      <c r="J185" s="45" cm="1">
        <f t="array" aca="1" ref="J185" ca="1">INDIRECT(ADDRESS($A185,J$4,,,$B185))</f>
        <v>0</v>
      </c>
    </row>
    <row r="186" spans="1:10">
      <c r="A186" s="41">
        <f t="shared" si="6"/>
        <v>204</v>
      </c>
      <c r="B186" s="44" t="str">
        <f t="shared" si="5"/>
        <v>W2</v>
      </c>
      <c r="C186" s="45" cm="1">
        <f t="array" aca="1" ref="C186" ca="1">INDIRECT(ADDRESS($A186,C$4,,,$B186))</f>
        <v>0</v>
      </c>
      <c r="D186" s="45" cm="1">
        <f t="array" aca="1" ref="D186" ca="1">INDIRECT(ADDRESS($A186,D$4,,,$B186))</f>
        <v>0</v>
      </c>
      <c r="E186" s="45" cm="1">
        <f t="array" aca="1" ref="E186" ca="1">INDIRECT(ADDRESS($A186,E$4,,,$B186))</f>
        <v>0</v>
      </c>
      <c r="F186" s="45" cm="1">
        <f t="array" aca="1" ref="F186" ca="1">INDIRECT(ADDRESS($A186,F$4,,,$B186))</f>
        <v>0</v>
      </c>
      <c r="G186" s="45" cm="1">
        <f t="array" aca="1" ref="G186" ca="1">INDIRECT(ADDRESS($A186,G$4,,,$B186))</f>
        <v>0</v>
      </c>
      <c r="H186" s="45" cm="1">
        <f t="array" aca="1" ref="H186" ca="1">INDIRECT(ADDRESS($A186,H$4,,,$B186))</f>
        <v>0</v>
      </c>
      <c r="I186" s="45" cm="1">
        <f t="array" aca="1" ref="I186" ca="1">INDIRECT(ADDRESS($A186,I$4,,,$B186))</f>
        <v>0</v>
      </c>
      <c r="J186" s="45" cm="1">
        <f t="array" aca="1" ref="J186" ca="1">INDIRECT(ADDRESS($A186,J$4,,,$B186))</f>
        <v>0</v>
      </c>
    </row>
    <row r="187" spans="1:10">
      <c r="A187" s="41">
        <f t="shared" si="6"/>
        <v>205</v>
      </c>
      <c r="B187" s="44" t="str">
        <f t="shared" si="5"/>
        <v>W2</v>
      </c>
      <c r="C187" s="45" cm="1">
        <f t="array" aca="1" ref="C187" ca="1">INDIRECT(ADDRESS($A187,C$4,,,$B187))</f>
        <v>0</v>
      </c>
      <c r="D187" s="45" cm="1">
        <f t="array" aca="1" ref="D187" ca="1">INDIRECT(ADDRESS($A187,D$4,,,$B187))</f>
        <v>0</v>
      </c>
      <c r="E187" s="45" cm="1">
        <f t="array" aca="1" ref="E187" ca="1">INDIRECT(ADDRESS($A187,E$4,,,$B187))</f>
        <v>0</v>
      </c>
      <c r="F187" s="45" cm="1">
        <f t="array" aca="1" ref="F187" ca="1">INDIRECT(ADDRESS($A187,F$4,,,$B187))</f>
        <v>0</v>
      </c>
      <c r="G187" s="45" cm="1">
        <f t="array" aca="1" ref="G187" ca="1">INDIRECT(ADDRESS($A187,G$4,,,$B187))</f>
        <v>0</v>
      </c>
      <c r="H187" s="45" cm="1">
        <f t="array" aca="1" ref="H187" ca="1">INDIRECT(ADDRESS($A187,H$4,,,$B187))</f>
        <v>0</v>
      </c>
      <c r="I187" s="45" cm="1">
        <f t="array" aca="1" ref="I187" ca="1">INDIRECT(ADDRESS($A187,I$4,,,$B187))</f>
        <v>0</v>
      </c>
      <c r="J187" s="45" cm="1">
        <f t="array" aca="1" ref="J187" ca="1">INDIRECT(ADDRESS($A187,J$4,,,$B187))</f>
        <v>0</v>
      </c>
    </row>
    <row r="188" spans="1:10">
      <c r="A188" s="41">
        <f t="shared" si="6"/>
        <v>206</v>
      </c>
      <c r="B188" s="44" t="str">
        <f t="shared" si="5"/>
        <v>W2</v>
      </c>
      <c r="C188" s="45" cm="1">
        <f t="array" aca="1" ref="C188" ca="1">INDIRECT(ADDRESS($A188,C$4,,,$B188))</f>
        <v>0</v>
      </c>
      <c r="D188" s="45" cm="1">
        <f t="array" aca="1" ref="D188" ca="1">INDIRECT(ADDRESS($A188,D$4,,,$B188))</f>
        <v>0</v>
      </c>
      <c r="E188" s="45" cm="1">
        <f t="array" aca="1" ref="E188" ca="1">INDIRECT(ADDRESS($A188,E$4,,,$B188))</f>
        <v>0</v>
      </c>
      <c r="F188" s="45" cm="1">
        <f t="array" aca="1" ref="F188" ca="1">INDIRECT(ADDRESS($A188,F$4,,,$B188))</f>
        <v>0</v>
      </c>
      <c r="G188" s="45" cm="1">
        <f t="array" aca="1" ref="G188" ca="1">INDIRECT(ADDRESS($A188,G$4,,,$B188))</f>
        <v>0</v>
      </c>
      <c r="H188" s="45" cm="1">
        <f t="array" aca="1" ref="H188" ca="1">INDIRECT(ADDRESS($A188,H$4,,,$B188))</f>
        <v>0</v>
      </c>
      <c r="I188" s="45" cm="1">
        <f t="array" aca="1" ref="I188" ca="1">INDIRECT(ADDRESS($A188,I$4,,,$B188))</f>
        <v>0</v>
      </c>
      <c r="J188" s="45" cm="1">
        <f t="array" aca="1" ref="J188" ca="1">INDIRECT(ADDRESS($A188,J$4,,,$B188))</f>
        <v>0</v>
      </c>
    </row>
    <row r="189" spans="1:10">
      <c r="A189" s="41">
        <f t="shared" si="6"/>
        <v>207</v>
      </c>
      <c r="B189" s="44" t="str">
        <f t="shared" si="5"/>
        <v>W2</v>
      </c>
      <c r="C189" s="45" cm="1">
        <f t="array" aca="1" ref="C189" ca="1">INDIRECT(ADDRESS($A189,C$4,,,$B189))</f>
        <v>0</v>
      </c>
      <c r="D189" s="45" cm="1">
        <f t="array" aca="1" ref="D189" ca="1">INDIRECT(ADDRESS($A189,D$4,,,$B189))</f>
        <v>0</v>
      </c>
      <c r="E189" s="45" cm="1">
        <f t="array" aca="1" ref="E189" ca="1">INDIRECT(ADDRESS($A189,E$4,,,$B189))</f>
        <v>0</v>
      </c>
      <c r="F189" s="45" cm="1">
        <f t="array" aca="1" ref="F189" ca="1">INDIRECT(ADDRESS($A189,F$4,,,$B189))</f>
        <v>0</v>
      </c>
      <c r="G189" s="45" cm="1">
        <f t="array" aca="1" ref="G189" ca="1">INDIRECT(ADDRESS($A189,G$4,,,$B189))</f>
        <v>0</v>
      </c>
      <c r="H189" s="45" cm="1">
        <f t="array" aca="1" ref="H189" ca="1">INDIRECT(ADDRESS($A189,H$4,,,$B189))</f>
        <v>0</v>
      </c>
      <c r="I189" s="45" cm="1">
        <f t="array" aca="1" ref="I189" ca="1">INDIRECT(ADDRESS($A189,I$4,,,$B189))</f>
        <v>0</v>
      </c>
      <c r="J189" s="45" cm="1">
        <f t="array" aca="1" ref="J189" ca="1">INDIRECT(ADDRESS($A189,J$4,,,$B189))</f>
        <v>0</v>
      </c>
    </row>
    <row r="190" spans="1:10">
      <c r="A190" s="41">
        <f t="shared" si="6"/>
        <v>208</v>
      </c>
      <c r="B190" s="44" t="str">
        <f t="shared" si="5"/>
        <v>W2</v>
      </c>
      <c r="C190" s="45" cm="1">
        <f t="array" aca="1" ref="C190" ca="1">INDIRECT(ADDRESS($A190,C$4,,,$B190))</f>
        <v>0</v>
      </c>
      <c r="D190" s="45" cm="1">
        <f t="array" aca="1" ref="D190" ca="1">INDIRECT(ADDRESS($A190,D$4,,,$B190))</f>
        <v>0</v>
      </c>
      <c r="E190" s="45" cm="1">
        <f t="array" aca="1" ref="E190" ca="1">INDIRECT(ADDRESS($A190,E$4,,,$B190))</f>
        <v>0</v>
      </c>
      <c r="F190" s="45" cm="1">
        <f t="array" aca="1" ref="F190" ca="1">INDIRECT(ADDRESS($A190,F$4,,,$B190))</f>
        <v>0</v>
      </c>
      <c r="G190" s="45" cm="1">
        <f t="array" aca="1" ref="G190" ca="1">INDIRECT(ADDRESS($A190,G$4,,,$B190))</f>
        <v>0</v>
      </c>
      <c r="H190" s="45" cm="1">
        <f t="array" aca="1" ref="H190" ca="1">INDIRECT(ADDRESS($A190,H$4,,,$B190))</f>
        <v>0</v>
      </c>
      <c r="I190" s="45" cm="1">
        <f t="array" aca="1" ref="I190" ca="1">INDIRECT(ADDRESS($A190,I$4,,,$B190))</f>
        <v>0</v>
      </c>
      <c r="J190" s="45" cm="1">
        <f t="array" aca="1" ref="J190" ca="1">INDIRECT(ADDRESS($A190,J$4,,,$B190))</f>
        <v>0</v>
      </c>
    </row>
    <row r="191" spans="1:10">
      <c r="A191" s="41">
        <f t="shared" si="6"/>
        <v>209</v>
      </c>
      <c r="B191" s="44" t="str">
        <f t="shared" si="5"/>
        <v>W2</v>
      </c>
      <c r="C191" s="45" cm="1">
        <f t="array" aca="1" ref="C191" ca="1">INDIRECT(ADDRESS($A191,C$4,,,$B191))</f>
        <v>0</v>
      </c>
      <c r="D191" s="45" cm="1">
        <f t="array" aca="1" ref="D191" ca="1">INDIRECT(ADDRESS($A191,D$4,,,$B191))</f>
        <v>0</v>
      </c>
      <c r="E191" s="45" cm="1">
        <f t="array" aca="1" ref="E191" ca="1">INDIRECT(ADDRESS($A191,E$4,,,$B191))</f>
        <v>0</v>
      </c>
      <c r="F191" s="45" cm="1">
        <f t="array" aca="1" ref="F191" ca="1">INDIRECT(ADDRESS($A191,F$4,,,$B191))</f>
        <v>0</v>
      </c>
      <c r="G191" s="45" cm="1">
        <f t="array" aca="1" ref="G191" ca="1">INDIRECT(ADDRESS($A191,G$4,,,$B191))</f>
        <v>0</v>
      </c>
      <c r="H191" s="45" cm="1">
        <f t="array" aca="1" ref="H191" ca="1">INDIRECT(ADDRESS($A191,H$4,,,$B191))</f>
        <v>0</v>
      </c>
      <c r="I191" s="45" cm="1">
        <f t="array" aca="1" ref="I191" ca="1">INDIRECT(ADDRESS($A191,I$4,,,$B191))</f>
        <v>0</v>
      </c>
      <c r="J191" s="45" cm="1">
        <f t="array" aca="1" ref="J191" ca="1">INDIRECT(ADDRESS($A191,J$4,,,$B191))</f>
        <v>0</v>
      </c>
    </row>
    <row r="192" spans="1:10">
      <c r="A192" s="41">
        <f t="shared" si="6"/>
        <v>210</v>
      </c>
      <c r="B192" s="44" t="str">
        <f t="shared" si="5"/>
        <v>W2</v>
      </c>
      <c r="C192" s="45" cm="1">
        <f t="array" aca="1" ref="C192" ca="1">INDIRECT(ADDRESS($A192,C$4,,,$B192))</f>
        <v>0</v>
      </c>
      <c r="D192" s="45" cm="1">
        <f t="array" aca="1" ref="D192" ca="1">INDIRECT(ADDRESS($A192,D$4,,,$B192))</f>
        <v>0</v>
      </c>
      <c r="E192" s="45" cm="1">
        <f t="array" aca="1" ref="E192" ca="1">INDIRECT(ADDRESS($A192,E$4,,,$B192))</f>
        <v>0</v>
      </c>
      <c r="F192" s="45" cm="1">
        <f t="array" aca="1" ref="F192" ca="1">INDIRECT(ADDRESS($A192,F$4,,,$B192))</f>
        <v>0</v>
      </c>
      <c r="G192" s="45" cm="1">
        <f t="array" aca="1" ref="G192" ca="1">INDIRECT(ADDRESS($A192,G$4,,,$B192))</f>
        <v>0</v>
      </c>
      <c r="H192" s="45" cm="1">
        <f t="array" aca="1" ref="H192" ca="1">INDIRECT(ADDRESS($A192,H$4,,,$B192))</f>
        <v>0</v>
      </c>
      <c r="I192" s="45" cm="1">
        <f t="array" aca="1" ref="I192" ca="1">INDIRECT(ADDRESS($A192,I$4,,,$B192))</f>
        <v>0</v>
      </c>
      <c r="J192" s="45" cm="1">
        <f t="array" aca="1" ref="J192" ca="1">INDIRECT(ADDRESS($A192,J$4,,,$B192))</f>
        <v>0</v>
      </c>
    </row>
    <row r="193" spans="1:10">
      <c r="A193" s="41">
        <f t="shared" si="6"/>
        <v>211</v>
      </c>
      <c r="B193" s="44" t="str">
        <f t="shared" si="5"/>
        <v>W2</v>
      </c>
      <c r="C193" s="45" cm="1">
        <f t="array" aca="1" ref="C193" ca="1">INDIRECT(ADDRESS($A193,C$4,,,$B193))</f>
        <v>0</v>
      </c>
      <c r="D193" s="45" cm="1">
        <f t="array" aca="1" ref="D193" ca="1">INDIRECT(ADDRESS($A193,D$4,,,$B193))</f>
        <v>0</v>
      </c>
      <c r="E193" s="45" cm="1">
        <f t="array" aca="1" ref="E193" ca="1">INDIRECT(ADDRESS($A193,E$4,,,$B193))</f>
        <v>0</v>
      </c>
      <c r="F193" s="45" cm="1">
        <f t="array" aca="1" ref="F193" ca="1">INDIRECT(ADDRESS($A193,F$4,,,$B193))</f>
        <v>0</v>
      </c>
      <c r="G193" s="45" cm="1">
        <f t="array" aca="1" ref="G193" ca="1">INDIRECT(ADDRESS($A193,G$4,,,$B193))</f>
        <v>0</v>
      </c>
      <c r="H193" s="45" cm="1">
        <f t="array" aca="1" ref="H193" ca="1">INDIRECT(ADDRESS($A193,H$4,,,$B193))</f>
        <v>0</v>
      </c>
      <c r="I193" s="45" cm="1">
        <f t="array" aca="1" ref="I193" ca="1">INDIRECT(ADDRESS($A193,I$4,,,$B193))</f>
        <v>0</v>
      </c>
      <c r="J193" s="45" cm="1">
        <f t="array" aca="1" ref="J193" ca="1">INDIRECT(ADDRESS($A193,J$4,,,$B193))</f>
        <v>0</v>
      </c>
    </row>
    <row r="194" spans="1:10">
      <c r="A194" s="41">
        <f t="shared" si="6"/>
        <v>212</v>
      </c>
      <c r="B194" s="44" t="str">
        <f t="shared" si="5"/>
        <v>W2</v>
      </c>
      <c r="C194" s="45" cm="1">
        <f t="array" aca="1" ref="C194" ca="1">INDIRECT(ADDRESS($A194,C$4,,,$B194))</f>
        <v>0</v>
      </c>
      <c r="D194" s="45" cm="1">
        <f t="array" aca="1" ref="D194" ca="1">INDIRECT(ADDRESS($A194,D$4,,,$B194))</f>
        <v>0</v>
      </c>
      <c r="E194" s="45" cm="1">
        <f t="array" aca="1" ref="E194" ca="1">INDIRECT(ADDRESS($A194,E$4,,,$B194))</f>
        <v>0</v>
      </c>
      <c r="F194" s="45" cm="1">
        <f t="array" aca="1" ref="F194" ca="1">INDIRECT(ADDRESS($A194,F$4,,,$B194))</f>
        <v>0</v>
      </c>
      <c r="G194" s="45" cm="1">
        <f t="array" aca="1" ref="G194" ca="1">INDIRECT(ADDRESS($A194,G$4,,,$B194))</f>
        <v>0</v>
      </c>
      <c r="H194" s="45" cm="1">
        <f t="array" aca="1" ref="H194" ca="1">INDIRECT(ADDRESS($A194,H$4,,,$B194))</f>
        <v>0</v>
      </c>
      <c r="I194" s="45" cm="1">
        <f t="array" aca="1" ref="I194" ca="1">INDIRECT(ADDRESS($A194,I$4,,,$B194))</f>
        <v>0</v>
      </c>
      <c r="J194" s="45" cm="1">
        <f t="array" aca="1" ref="J194" ca="1">INDIRECT(ADDRESS($A194,J$4,,,$B194))</f>
        <v>0</v>
      </c>
    </row>
    <row r="195" spans="1:10">
      <c r="A195" s="41">
        <f t="shared" si="6"/>
        <v>213</v>
      </c>
      <c r="B195" s="44" t="str">
        <f t="shared" si="5"/>
        <v>W2</v>
      </c>
      <c r="C195" s="45" cm="1">
        <f t="array" aca="1" ref="C195" ca="1">INDIRECT(ADDRESS($A195,C$4,,,$B195))</f>
        <v>0</v>
      </c>
      <c r="D195" s="45" cm="1">
        <f t="array" aca="1" ref="D195" ca="1">INDIRECT(ADDRESS($A195,D$4,,,$B195))</f>
        <v>0</v>
      </c>
      <c r="E195" s="45" cm="1">
        <f t="array" aca="1" ref="E195" ca="1">INDIRECT(ADDRESS($A195,E$4,,,$B195))</f>
        <v>0</v>
      </c>
      <c r="F195" s="45" cm="1">
        <f t="array" aca="1" ref="F195" ca="1">INDIRECT(ADDRESS($A195,F$4,,,$B195))</f>
        <v>0</v>
      </c>
      <c r="G195" s="45" cm="1">
        <f t="array" aca="1" ref="G195" ca="1">INDIRECT(ADDRESS($A195,G$4,,,$B195))</f>
        <v>0</v>
      </c>
      <c r="H195" s="45" cm="1">
        <f t="array" aca="1" ref="H195" ca="1">INDIRECT(ADDRESS($A195,H$4,,,$B195))</f>
        <v>0</v>
      </c>
      <c r="I195" s="45" cm="1">
        <f t="array" aca="1" ref="I195" ca="1">INDIRECT(ADDRESS($A195,I$4,,,$B195))</f>
        <v>0</v>
      </c>
      <c r="J195" s="45" cm="1">
        <f t="array" aca="1" ref="J195" ca="1">INDIRECT(ADDRESS($A195,J$4,,,$B195))</f>
        <v>0</v>
      </c>
    </row>
    <row r="196" spans="1:10">
      <c r="A196" s="41">
        <f t="shared" si="6"/>
        <v>214</v>
      </c>
      <c r="B196" s="44" t="str">
        <f t="shared" si="5"/>
        <v>W2</v>
      </c>
      <c r="C196" s="45" cm="1">
        <f t="array" aca="1" ref="C196" ca="1">INDIRECT(ADDRESS($A196,C$4,,,$B196))</f>
        <v>0</v>
      </c>
      <c r="D196" s="45" cm="1">
        <f t="array" aca="1" ref="D196" ca="1">INDIRECT(ADDRESS($A196,D$4,,,$B196))</f>
        <v>0</v>
      </c>
      <c r="E196" s="45" cm="1">
        <f t="array" aca="1" ref="E196" ca="1">INDIRECT(ADDRESS($A196,E$4,,,$B196))</f>
        <v>0</v>
      </c>
      <c r="F196" s="45" cm="1">
        <f t="array" aca="1" ref="F196" ca="1">INDIRECT(ADDRESS($A196,F$4,,,$B196))</f>
        <v>0</v>
      </c>
      <c r="G196" s="45" cm="1">
        <f t="array" aca="1" ref="G196" ca="1">INDIRECT(ADDRESS($A196,G$4,,,$B196))</f>
        <v>0</v>
      </c>
      <c r="H196" s="45" cm="1">
        <f t="array" aca="1" ref="H196" ca="1">INDIRECT(ADDRESS($A196,H$4,,,$B196))</f>
        <v>0</v>
      </c>
      <c r="I196" s="45" cm="1">
        <f t="array" aca="1" ref="I196" ca="1">INDIRECT(ADDRESS($A196,I$4,,,$B196))</f>
        <v>0</v>
      </c>
      <c r="J196" s="45" cm="1">
        <f t="array" aca="1" ref="J196" ca="1">INDIRECT(ADDRESS($A196,J$4,,,$B196))</f>
        <v>0</v>
      </c>
    </row>
    <row r="197" spans="1:10">
      <c r="A197" s="41">
        <f t="shared" si="6"/>
        <v>215</v>
      </c>
      <c r="B197" s="44" t="str">
        <f t="shared" si="5"/>
        <v>W2</v>
      </c>
      <c r="C197" s="45" cm="1">
        <f t="array" aca="1" ref="C197" ca="1">INDIRECT(ADDRESS($A197,C$4,,,$B197))</f>
        <v>0</v>
      </c>
      <c r="D197" s="45" cm="1">
        <f t="array" aca="1" ref="D197" ca="1">INDIRECT(ADDRESS($A197,D$4,,,$B197))</f>
        <v>0</v>
      </c>
      <c r="E197" s="45" cm="1">
        <f t="array" aca="1" ref="E197" ca="1">INDIRECT(ADDRESS($A197,E$4,,,$B197))</f>
        <v>0</v>
      </c>
      <c r="F197" s="45" cm="1">
        <f t="array" aca="1" ref="F197" ca="1">INDIRECT(ADDRESS($A197,F$4,,,$B197))</f>
        <v>0</v>
      </c>
      <c r="G197" s="45" cm="1">
        <f t="array" aca="1" ref="G197" ca="1">INDIRECT(ADDRESS($A197,G$4,,,$B197))</f>
        <v>0</v>
      </c>
      <c r="H197" s="45" cm="1">
        <f t="array" aca="1" ref="H197" ca="1">INDIRECT(ADDRESS($A197,H$4,,,$B197))</f>
        <v>0</v>
      </c>
      <c r="I197" s="45" cm="1">
        <f t="array" aca="1" ref="I197" ca="1">INDIRECT(ADDRESS($A197,I$4,,,$B197))</f>
        <v>0</v>
      </c>
      <c r="J197" s="45" cm="1">
        <f t="array" aca="1" ref="J197" ca="1">INDIRECT(ADDRESS($A197,J$4,,,$B197))</f>
        <v>0</v>
      </c>
    </row>
    <row r="198" spans="1:10">
      <c r="A198" s="41">
        <f t="shared" si="6"/>
        <v>216</v>
      </c>
      <c r="B198" s="44" t="str">
        <f t="shared" si="5"/>
        <v>W2</v>
      </c>
      <c r="C198" s="45" cm="1">
        <f t="array" aca="1" ref="C198" ca="1">INDIRECT(ADDRESS($A198,C$4,,,$B198))</f>
        <v>0</v>
      </c>
      <c r="D198" s="45" cm="1">
        <f t="array" aca="1" ref="D198" ca="1">INDIRECT(ADDRESS($A198,D$4,,,$B198))</f>
        <v>0</v>
      </c>
      <c r="E198" s="45" cm="1">
        <f t="array" aca="1" ref="E198" ca="1">INDIRECT(ADDRESS($A198,E$4,,,$B198))</f>
        <v>0</v>
      </c>
      <c r="F198" s="45" cm="1">
        <f t="array" aca="1" ref="F198" ca="1">INDIRECT(ADDRESS($A198,F$4,,,$B198))</f>
        <v>0</v>
      </c>
      <c r="G198" s="45" cm="1">
        <f t="array" aca="1" ref="G198" ca="1">INDIRECT(ADDRESS($A198,G$4,,,$B198))</f>
        <v>0</v>
      </c>
      <c r="H198" s="45" cm="1">
        <f t="array" aca="1" ref="H198" ca="1">INDIRECT(ADDRESS($A198,H$4,,,$B198))</f>
        <v>0</v>
      </c>
      <c r="I198" s="45" cm="1">
        <f t="array" aca="1" ref="I198" ca="1">INDIRECT(ADDRESS($A198,I$4,,,$B198))</f>
        <v>0</v>
      </c>
      <c r="J198" s="45" cm="1">
        <f t="array" aca="1" ref="J198" ca="1">INDIRECT(ADDRESS($A198,J$4,,,$B198))</f>
        <v>0</v>
      </c>
    </row>
    <row r="199" spans="1:10">
      <c r="A199" s="41">
        <f t="shared" si="6"/>
        <v>217</v>
      </c>
      <c r="B199" s="44" t="str">
        <f t="shared" ref="B199:B233" si="7">+$D$2</f>
        <v>W2</v>
      </c>
      <c r="C199" s="45" cm="1">
        <f t="array" aca="1" ref="C199" ca="1">INDIRECT(ADDRESS($A199,C$4,,,$B199))</f>
        <v>0</v>
      </c>
      <c r="D199" s="45" cm="1">
        <f t="array" aca="1" ref="D199" ca="1">INDIRECT(ADDRESS($A199,D$4,,,$B199))</f>
        <v>0</v>
      </c>
      <c r="E199" s="45" cm="1">
        <f t="array" aca="1" ref="E199" ca="1">INDIRECT(ADDRESS($A199,E$4,,,$B199))</f>
        <v>0</v>
      </c>
      <c r="F199" s="45" cm="1">
        <f t="array" aca="1" ref="F199" ca="1">INDIRECT(ADDRESS($A199,F$4,,,$B199))</f>
        <v>0</v>
      </c>
      <c r="G199" s="45" cm="1">
        <f t="array" aca="1" ref="G199" ca="1">INDIRECT(ADDRESS($A199,G$4,,,$B199))</f>
        <v>0</v>
      </c>
      <c r="H199" s="45" cm="1">
        <f t="array" aca="1" ref="H199" ca="1">INDIRECT(ADDRESS($A199,H$4,,,$B199))</f>
        <v>0</v>
      </c>
      <c r="I199" s="45" cm="1">
        <f t="array" aca="1" ref="I199" ca="1">INDIRECT(ADDRESS($A199,I$4,,,$B199))</f>
        <v>0</v>
      </c>
      <c r="J199" s="45" cm="1">
        <f t="array" aca="1" ref="J199" ca="1">INDIRECT(ADDRESS($A199,J$4,,,$B199))</f>
        <v>0</v>
      </c>
    </row>
    <row r="200" spans="1:10">
      <c r="A200" s="41">
        <f t="shared" ref="A200:A233" si="8">+A199+1</f>
        <v>218</v>
      </c>
      <c r="B200" s="44" t="str">
        <f t="shared" si="7"/>
        <v>W2</v>
      </c>
      <c r="C200" s="45" cm="1">
        <f t="array" aca="1" ref="C200" ca="1">INDIRECT(ADDRESS($A200,C$4,,,$B200))</f>
        <v>0</v>
      </c>
      <c r="D200" s="45" cm="1">
        <f t="array" aca="1" ref="D200" ca="1">INDIRECT(ADDRESS($A200,D$4,,,$B200))</f>
        <v>0</v>
      </c>
      <c r="E200" s="45" cm="1">
        <f t="array" aca="1" ref="E200" ca="1">INDIRECT(ADDRESS($A200,E$4,,,$B200))</f>
        <v>0</v>
      </c>
      <c r="F200" s="45" cm="1">
        <f t="array" aca="1" ref="F200" ca="1">INDIRECT(ADDRESS($A200,F$4,,,$B200))</f>
        <v>0</v>
      </c>
      <c r="G200" s="45" cm="1">
        <f t="array" aca="1" ref="G200" ca="1">INDIRECT(ADDRESS($A200,G$4,,,$B200))</f>
        <v>0</v>
      </c>
      <c r="H200" s="45" cm="1">
        <f t="array" aca="1" ref="H200" ca="1">INDIRECT(ADDRESS($A200,H$4,,,$B200))</f>
        <v>0</v>
      </c>
      <c r="I200" s="45" cm="1">
        <f t="array" aca="1" ref="I200" ca="1">INDIRECT(ADDRESS($A200,I$4,,,$B200))</f>
        <v>0</v>
      </c>
      <c r="J200" s="45" cm="1">
        <f t="array" aca="1" ref="J200" ca="1">INDIRECT(ADDRESS($A200,J$4,,,$B200))</f>
        <v>0</v>
      </c>
    </row>
    <row r="201" spans="1:10">
      <c r="A201" s="41">
        <f t="shared" si="8"/>
        <v>219</v>
      </c>
      <c r="B201" s="44" t="str">
        <f t="shared" si="7"/>
        <v>W2</v>
      </c>
      <c r="C201" s="45" cm="1">
        <f t="array" aca="1" ref="C201" ca="1">INDIRECT(ADDRESS($A201,C$4,,,$B201))</f>
        <v>0</v>
      </c>
      <c r="D201" s="45" cm="1">
        <f t="array" aca="1" ref="D201" ca="1">INDIRECT(ADDRESS($A201,D$4,,,$B201))</f>
        <v>0</v>
      </c>
      <c r="E201" s="45" cm="1">
        <f t="array" aca="1" ref="E201" ca="1">INDIRECT(ADDRESS($A201,E$4,,,$B201))</f>
        <v>0</v>
      </c>
      <c r="F201" s="45" cm="1">
        <f t="array" aca="1" ref="F201" ca="1">INDIRECT(ADDRESS($A201,F$4,,,$B201))</f>
        <v>0</v>
      </c>
      <c r="G201" s="45" cm="1">
        <f t="array" aca="1" ref="G201" ca="1">INDIRECT(ADDRESS($A201,G$4,,,$B201))</f>
        <v>0</v>
      </c>
      <c r="H201" s="45" cm="1">
        <f t="array" aca="1" ref="H201" ca="1">INDIRECT(ADDRESS($A201,H$4,,,$B201))</f>
        <v>0</v>
      </c>
      <c r="I201" s="45" cm="1">
        <f t="array" aca="1" ref="I201" ca="1">INDIRECT(ADDRESS($A201,I$4,,,$B201))</f>
        <v>0</v>
      </c>
      <c r="J201" s="45" cm="1">
        <f t="array" aca="1" ref="J201" ca="1">INDIRECT(ADDRESS($A201,J$4,,,$B201))</f>
        <v>0</v>
      </c>
    </row>
    <row r="202" spans="1:10">
      <c r="A202" s="41">
        <f t="shared" si="8"/>
        <v>220</v>
      </c>
      <c r="B202" s="44" t="str">
        <f t="shared" si="7"/>
        <v>W2</v>
      </c>
      <c r="C202" s="45" cm="1">
        <f t="array" aca="1" ref="C202" ca="1">INDIRECT(ADDRESS($A202,C$4,,,$B202))</f>
        <v>0</v>
      </c>
      <c r="D202" s="45" cm="1">
        <f t="array" aca="1" ref="D202" ca="1">INDIRECT(ADDRESS($A202,D$4,,,$B202))</f>
        <v>0</v>
      </c>
      <c r="E202" s="45" cm="1">
        <f t="array" aca="1" ref="E202" ca="1">INDIRECT(ADDRESS($A202,E$4,,,$B202))</f>
        <v>0</v>
      </c>
      <c r="F202" s="45" cm="1">
        <f t="array" aca="1" ref="F202" ca="1">INDIRECT(ADDRESS($A202,F$4,,,$B202))</f>
        <v>0</v>
      </c>
      <c r="G202" s="45" cm="1">
        <f t="array" aca="1" ref="G202" ca="1">INDIRECT(ADDRESS($A202,G$4,,,$B202))</f>
        <v>0</v>
      </c>
      <c r="H202" s="45" cm="1">
        <f t="array" aca="1" ref="H202" ca="1">INDIRECT(ADDRESS($A202,H$4,,,$B202))</f>
        <v>0</v>
      </c>
      <c r="I202" s="45" cm="1">
        <f t="array" aca="1" ref="I202" ca="1">INDIRECT(ADDRESS($A202,I$4,,,$B202))</f>
        <v>0</v>
      </c>
      <c r="J202" s="45" cm="1">
        <f t="array" aca="1" ref="J202" ca="1">INDIRECT(ADDRESS($A202,J$4,,,$B202))</f>
        <v>0</v>
      </c>
    </row>
    <row r="203" spans="1:10">
      <c r="A203" s="41">
        <f t="shared" si="8"/>
        <v>221</v>
      </c>
      <c r="B203" s="44" t="str">
        <f t="shared" si="7"/>
        <v>W2</v>
      </c>
      <c r="C203" s="45" cm="1">
        <f t="array" aca="1" ref="C203" ca="1">INDIRECT(ADDRESS($A203,C$4,,,$B203))</f>
        <v>0</v>
      </c>
      <c r="D203" s="45" cm="1">
        <f t="array" aca="1" ref="D203" ca="1">INDIRECT(ADDRESS($A203,D$4,,,$B203))</f>
        <v>0</v>
      </c>
      <c r="E203" s="45" cm="1">
        <f t="array" aca="1" ref="E203" ca="1">INDIRECT(ADDRESS($A203,E$4,,,$B203))</f>
        <v>0</v>
      </c>
      <c r="F203" s="45" cm="1">
        <f t="array" aca="1" ref="F203" ca="1">INDIRECT(ADDRESS($A203,F$4,,,$B203))</f>
        <v>0</v>
      </c>
      <c r="G203" s="45" cm="1">
        <f t="array" aca="1" ref="G203" ca="1">INDIRECT(ADDRESS($A203,G$4,,,$B203))</f>
        <v>0</v>
      </c>
      <c r="H203" s="45" cm="1">
        <f t="array" aca="1" ref="H203" ca="1">INDIRECT(ADDRESS($A203,H$4,,,$B203))</f>
        <v>0</v>
      </c>
      <c r="I203" s="45" cm="1">
        <f t="array" aca="1" ref="I203" ca="1">INDIRECT(ADDRESS($A203,I$4,,,$B203))</f>
        <v>0</v>
      </c>
      <c r="J203" s="45" cm="1">
        <f t="array" aca="1" ref="J203" ca="1">INDIRECT(ADDRESS($A203,J$4,,,$B203))</f>
        <v>0</v>
      </c>
    </row>
    <row r="204" spans="1:10">
      <c r="A204" s="41">
        <f t="shared" si="8"/>
        <v>222</v>
      </c>
      <c r="B204" s="44" t="str">
        <f t="shared" si="7"/>
        <v>W2</v>
      </c>
      <c r="C204" s="45" cm="1">
        <f t="array" aca="1" ref="C204" ca="1">INDIRECT(ADDRESS($A204,C$4,,,$B204))</f>
        <v>0</v>
      </c>
      <c r="D204" s="45" cm="1">
        <f t="array" aca="1" ref="D204" ca="1">INDIRECT(ADDRESS($A204,D$4,,,$B204))</f>
        <v>0</v>
      </c>
      <c r="E204" s="45" cm="1">
        <f t="array" aca="1" ref="E204" ca="1">INDIRECT(ADDRESS($A204,E$4,,,$B204))</f>
        <v>0</v>
      </c>
      <c r="F204" s="45" cm="1">
        <f t="array" aca="1" ref="F204" ca="1">INDIRECT(ADDRESS($A204,F$4,,,$B204))</f>
        <v>0</v>
      </c>
      <c r="G204" s="45" cm="1">
        <f t="array" aca="1" ref="G204" ca="1">INDIRECT(ADDRESS($A204,G$4,,,$B204))</f>
        <v>0</v>
      </c>
      <c r="H204" s="45" cm="1">
        <f t="array" aca="1" ref="H204" ca="1">INDIRECT(ADDRESS($A204,H$4,,,$B204))</f>
        <v>0</v>
      </c>
      <c r="I204" s="45" cm="1">
        <f t="array" aca="1" ref="I204" ca="1">INDIRECT(ADDRESS($A204,I$4,,,$B204))</f>
        <v>0</v>
      </c>
      <c r="J204" s="45" cm="1">
        <f t="array" aca="1" ref="J204" ca="1">INDIRECT(ADDRESS($A204,J$4,,,$B204))</f>
        <v>0</v>
      </c>
    </row>
    <row r="205" spans="1:10">
      <c r="A205" s="41">
        <f t="shared" si="8"/>
        <v>223</v>
      </c>
      <c r="B205" s="44" t="str">
        <f t="shared" si="7"/>
        <v>W2</v>
      </c>
      <c r="C205" s="45" cm="1">
        <f t="array" aca="1" ref="C205" ca="1">INDIRECT(ADDRESS($A205,C$4,,,$B205))</f>
        <v>0</v>
      </c>
      <c r="D205" s="45" cm="1">
        <f t="array" aca="1" ref="D205" ca="1">INDIRECT(ADDRESS($A205,D$4,,,$B205))</f>
        <v>0</v>
      </c>
      <c r="E205" s="45" cm="1">
        <f t="array" aca="1" ref="E205" ca="1">INDIRECT(ADDRESS($A205,E$4,,,$B205))</f>
        <v>0</v>
      </c>
      <c r="F205" s="45" cm="1">
        <f t="array" aca="1" ref="F205" ca="1">INDIRECT(ADDRESS($A205,F$4,,,$B205))</f>
        <v>0</v>
      </c>
      <c r="G205" s="45" cm="1">
        <f t="array" aca="1" ref="G205" ca="1">INDIRECT(ADDRESS($A205,G$4,,,$B205))</f>
        <v>0</v>
      </c>
      <c r="H205" s="45" cm="1">
        <f t="array" aca="1" ref="H205" ca="1">INDIRECT(ADDRESS($A205,H$4,,,$B205))</f>
        <v>0</v>
      </c>
      <c r="I205" s="45" cm="1">
        <f t="array" aca="1" ref="I205" ca="1">INDIRECT(ADDRESS($A205,I$4,,,$B205))</f>
        <v>0</v>
      </c>
      <c r="J205" s="45" cm="1">
        <f t="array" aca="1" ref="J205" ca="1">INDIRECT(ADDRESS($A205,J$4,,,$B205))</f>
        <v>0</v>
      </c>
    </row>
    <row r="206" spans="1:10">
      <c r="A206" s="41">
        <f t="shared" si="8"/>
        <v>224</v>
      </c>
      <c r="B206" s="44" t="str">
        <f t="shared" si="7"/>
        <v>W2</v>
      </c>
      <c r="C206" s="45" cm="1">
        <f t="array" aca="1" ref="C206" ca="1">INDIRECT(ADDRESS($A206,C$4,,,$B206))</f>
        <v>0</v>
      </c>
      <c r="D206" s="45" cm="1">
        <f t="array" aca="1" ref="D206" ca="1">INDIRECT(ADDRESS($A206,D$4,,,$B206))</f>
        <v>0</v>
      </c>
      <c r="E206" s="45" cm="1">
        <f t="array" aca="1" ref="E206" ca="1">INDIRECT(ADDRESS($A206,E$4,,,$B206))</f>
        <v>0</v>
      </c>
      <c r="F206" s="45" cm="1">
        <f t="array" aca="1" ref="F206" ca="1">INDIRECT(ADDRESS($A206,F$4,,,$B206))</f>
        <v>0</v>
      </c>
      <c r="G206" s="45" cm="1">
        <f t="array" aca="1" ref="G206" ca="1">INDIRECT(ADDRESS($A206,G$4,,,$B206))</f>
        <v>0</v>
      </c>
      <c r="H206" s="45" cm="1">
        <f t="array" aca="1" ref="H206" ca="1">INDIRECT(ADDRESS($A206,H$4,,,$B206))</f>
        <v>0</v>
      </c>
      <c r="I206" s="45" cm="1">
        <f t="array" aca="1" ref="I206" ca="1">INDIRECT(ADDRESS($A206,I$4,,,$B206))</f>
        <v>0</v>
      </c>
      <c r="J206" s="45" cm="1">
        <f t="array" aca="1" ref="J206" ca="1">INDIRECT(ADDRESS($A206,J$4,,,$B206))</f>
        <v>0</v>
      </c>
    </row>
    <row r="207" spans="1:10">
      <c r="A207" s="41">
        <f t="shared" si="8"/>
        <v>225</v>
      </c>
      <c r="B207" s="44" t="str">
        <f t="shared" si="7"/>
        <v>W2</v>
      </c>
      <c r="C207" s="45" cm="1">
        <f t="array" aca="1" ref="C207" ca="1">INDIRECT(ADDRESS($A207,C$4,,,$B207))</f>
        <v>0</v>
      </c>
      <c r="D207" s="45" cm="1">
        <f t="array" aca="1" ref="D207" ca="1">INDIRECT(ADDRESS($A207,D$4,,,$B207))</f>
        <v>0</v>
      </c>
      <c r="E207" s="45" cm="1">
        <f t="array" aca="1" ref="E207" ca="1">INDIRECT(ADDRESS($A207,E$4,,,$B207))</f>
        <v>0</v>
      </c>
      <c r="F207" s="45" cm="1">
        <f t="array" aca="1" ref="F207" ca="1">INDIRECT(ADDRESS($A207,F$4,,,$B207))</f>
        <v>0</v>
      </c>
      <c r="G207" s="45" cm="1">
        <f t="array" aca="1" ref="G207" ca="1">INDIRECT(ADDRESS($A207,G$4,,,$B207))</f>
        <v>0</v>
      </c>
      <c r="H207" s="45" cm="1">
        <f t="array" aca="1" ref="H207" ca="1">INDIRECT(ADDRESS($A207,H$4,,,$B207))</f>
        <v>0</v>
      </c>
      <c r="I207" s="45" cm="1">
        <f t="array" aca="1" ref="I207" ca="1">INDIRECT(ADDRESS($A207,I$4,,,$B207))</f>
        <v>0</v>
      </c>
      <c r="J207" s="45" cm="1">
        <f t="array" aca="1" ref="J207" ca="1">INDIRECT(ADDRESS($A207,J$4,,,$B207))</f>
        <v>0</v>
      </c>
    </row>
    <row r="208" spans="1:10">
      <c r="A208" s="41">
        <f t="shared" si="8"/>
        <v>226</v>
      </c>
      <c r="B208" s="44" t="str">
        <f t="shared" si="7"/>
        <v>W2</v>
      </c>
      <c r="C208" s="45" cm="1">
        <f t="array" aca="1" ref="C208" ca="1">INDIRECT(ADDRESS($A208,C$4,,,$B208))</f>
        <v>0</v>
      </c>
      <c r="D208" s="45" cm="1">
        <f t="array" aca="1" ref="D208" ca="1">INDIRECT(ADDRESS($A208,D$4,,,$B208))</f>
        <v>0</v>
      </c>
      <c r="E208" s="45" cm="1">
        <f t="array" aca="1" ref="E208" ca="1">INDIRECT(ADDRESS($A208,E$4,,,$B208))</f>
        <v>0</v>
      </c>
      <c r="F208" s="45" cm="1">
        <f t="array" aca="1" ref="F208" ca="1">INDIRECT(ADDRESS($A208,F$4,,,$B208))</f>
        <v>0</v>
      </c>
      <c r="G208" s="45" cm="1">
        <f t="array" aca="1" ref="G208" ca="1">INDIRECT(ADDRESS($A208,G$4,,,$B208))</f>
        <v>0</v>
      </c>
      <c r="H208" s="45" cm="1">
        <f t="array" aca="1" ref="H208" ca="1">INDIRECT(ADDRESS($A208,H$4,,,$B208))</f>
        <v>0</v>
      </c>
      <c r="I208" s="45" cm="1">
        <f t="array" aca="1" ref="I208" ca="1">INDIRECT(ADDRESS($A208,I$4,,,$B208))</f>
        <v>0</v>
      </c>
      <c r="J208" s="45" cm="1">
        <f t="array" aca="1" ref="J208" ca="1">INDIRECT(ADDRESS($A208,J$4,,,$B208))</f>
        <v>0</v>
      </c>
    </row>
    <row r="209" spans="1:10">
      <c r="A209" s="41">
        <f t="shared" si="8"/>
        <v>227</v>
      </c>
      <c r="B209" s="44" t="str">
        <f t="shared" si="7"/>
        <v>W2</v>
      </c>
      <c r="C209" s="45" cm="1">
        <f t="array" aca="1" ref="C209" ca="1">INDIRECT(ADDRESS($A209,C$4,,,$B209))</f>
        <v>0</v>
      </c>
      <c r="D209" s="45" cm="1">
        <f t="array" aca="1" ref="D209" ca="1">INDIRECT(ADDRESS($A209,D$4,,,$B209))</f>
        <v>0</v>
      </c>
      <c r="E209" s="45" cm="1">
        <f t="array" aca="1" ref="E209" ca="1">INDIRECT(ADDRESS($A209,E$4,,,$B209))</f>
        <v>0</v>
      </c>
      <c r="F209" s="45" cm="1">
        <f t="array" aca="1" ref="F209" ca="1">INDIRECT(ADDRESS($A209,F$4,,,$B209))</f>
        <v>0</v>
      </c>
      <c r="G209" s="45" cm="1">
        <f t="array" aca="1" ref="G209" ca="1">INDIRECT(ADDRESS($A209,G$4,,,$B209))</f>
        <v>0</v>
      </c>
      <c r="H209" s="45" cm="1">
        <f t="array" aca="1" ref="H209" ca="1">INDIRECT(ADDRESS($A209,H$4,,,$B209))</f>
        <v>0</v>
      </c>
      <c r="I209" s="45" cm="1">
        <f t="array" aca="1" ref="I209" ca="1">INDIRECT(ADDRESS($A209,I$4,,,$B209))</f>
        <v>0</v>
      </c>
      <c r="J209" s="45" cm="1">
        <f t="array" aca="1" ref="J209" ca="1">INDIRECT(ADDRESS($A209,J$4,,,$B209))</f>
        <v>0</v>
      </c>
    </row>
    <row r="210" spans="1:10">
      <c r="A210" s="41">
        <f t="shared" si="8"/>
        <v>228</v>
      </c>
      <c r="B210" s="44" t="str">
        <f t="shared" si="7"/>
        <v>W2</v>
      </c>
      <c r="C210" s="45" cm="1">
        <f t="array" aca="1" ref="C210" ca="1">INDIRECT(ADDRESS($A210,C$4,,,$B210))</f>
        <v>0</v>
      </c>
      <c r="D210" s="45" cm="1">
        <f t="array" aca="1" ref="D210" ca="1">INDIRECT(ADDRESS($A210,D$4,,,$B210))</f>
        <v>0</v>
      </c>
      <c r="E210" s="45" cm="1">
        <f t="array" aca="1" ref="E210" ca="1">INDIRECT(ADDRESS($A210,E$4,,,$B210))</f>
        <v>0</v>
      </c>
      <c r="F210" s="45" cm="1">
        <f t="array" aca="1" ref="F210" ca="1">INDIRECT(ADDRESS($A210,F$4,,,$B210))</f>
        <v>0</v>
      </c>
      <c r="G210" s="45" cm="1">
        <f t="array" aca="1" ref="G210" ca="1">INDIRECT(ADDRESS($A210,G$4,,,$B210))</f>
        <v>0</v>
      </c>
      <c r="H210" s="45" cm="1">
        <f t="array" aca="1" ref="H210" ca="1">INDIRECT(ADDRESS($A210,H$4,,,$B210))</f>
        <v>0</v>
      </c>
      <c r="I210" s="45" cm="1">
        <f t="array" aca="1" ref="I210" ca="1">INDIRECT(ADDRESS($A210,I$4,,,$B210))</f>
        <v>0</v>
      </c>
      <c r="J210" s="45" cm="1">
        <f t="array" aca="1" ref="J210" ca="1">INDIRECT(ADDRESS($A210,J$4,,,$B210))</f>
        <v>0</v>
      </c>
    </row>
    <row r="211" spans="1:10">
      <c r="A211" s="41">
        <f t="shared" si="8"/>
        <v>229</v>
      </c>
      <c r="B211" s="44" t="str">
        <f t="shared" si="7"/>
        <v>W2</v>
      </c>
      <c r="C211" s="45" cm="1">
        <f t="array" aca="1" ref="C211" ca="1">INDIRECT(ADDRESS($A211,C$4,,,$B211))</f>
        <v>0</v>
      </c>
      <c r="D211" s="45" cm="1">
        <f t="array" aca="1" ref="D211" ca="1">INDIRECT(ADDRESS($A211,D$4,,,$B211))</f>
        <v>0</v>
      </c>
      <c r="E211" s="45" cm="1">
        <f t="array" aca="1" ref="E211" ca="1">INDIRECT(ADDRESS($A211,E$4,,,$B211))</f>
        <v>0</v>
      </c>
      <c r="F211" s="45" cm="1">
        <f t="array" aca="1" ref="F211" ca="1">INDIRECT(ADDRESS($A211,F$4,,,$B211))</f>
        <v>0</v>
      </c>
      <c r="G211" s="45" cm="1">
        <f t="array" aca="1" ref="G211" ca="1">INDIRECT(ADDRESS($A211,G$4,,,$B211))</f>
        <v>0</v>
      </c>
      <c r="H211" s="45" cm="1">
        <f t="array" aca="1" ref="H211" ca="1">INDIRECT(ADDRESS($A211,H$4,,,$B211))</f>
        <v>0</v>
      </c>
      <c r="I211" s="45" cm="1">
        <f t="array" aca="1" ref="I211" ca="1">INDIRECT(ADDRESS($A211,I$4,,,$B211))</f>
        <v>0</v>
      </c>
      <c r="J211" s="45" cm="1">
        <f t="array" aca="1" ref="J211" ca="1">INDIRECT(ADDRESS($A211,J$4,,,$B211))</f>
        <v>0</v>
      </c>
    </row>
    <row r="212" spans="1:10">
      <c r="A212" s="41">
        <f t="shared" si="8"/>
        <v>230</v>
      </c>
      <c r="B212" s="44" t="str">
        <f t="shared" si="7"/>
        <v>W2</v>
      </c>
      <c r="C212" s="45" cm="1">
        <f t="array" aca="1" ref="C212" ca="1">INDIRECT(ADDRESS($A212,C$4,,,$B212))</f>
        <v>0</v>
      </c>
      <c r="D212" s="45" cm="1">
        <f t="array" aca="1" ref="D212" ca="1">INDIRECT(ADDRESS($A212,D$4,,,$B212))</f>
        <v>0</v>
      </c>
      <c r="E212" s="45" cm="1">
        <f t="array" aca="1" ref="E212" ca="1">INDIRECT(ADDRESS($A212,E$4,,,$B212))</f>
        <v>0</v>
      </c>
      <c r="F212" s="45" cm="1">
        <f t="array" aca="1" ref="F212" ca="1">INDIRECT(ADDRESS($A212,F$4,,,$B212))</f>
        <v>0</v>
      </c>
      <c r="G212" s="45" cm="1">
        <f t="array" aca="1" ref="G212" ca="1">INDIRECT(ADDRESS($A212,G$4,,,$B212))</f>
        <v>0</v>
      </c>
      <c r="H212" s="45" cm="1">
        <f t="array" aca="1" ref="H212" ca="1">INDIRECT(ADDRESS($A212,H$4,,,$B212))</f>
        <v>0</v>
      </c>
      <c r="I212" s="45" cm="1">
        <f t="array" aca="1" ref="I212" ca="1">INDIRECT(ADDRESS($A212,I$4,,,$B212))</f>
        <v>0</v>
      </c>
      <c r="J212" s="45" cm="1">
        <f t="array" aca="1" ref="J212" ca="1">INDIRECT(ADDRESS($A212,J$4,,,$B212))</f>
        <v>0</v>
      </c>
    </row>
    <row r="213" spans="1:10">
      <c r="A213" s="41">
        <f t="shared" si="8"/>
        <v>231</v>
      </c>
      <c r="B213" s="44" t="str">
        <f t="shared" si="7"/>
        <v>W2</v>
      </c>
      <c r="C213" s="45" cm="1">
        <f t="array" aca="1" ref="C213" ca="1">INDIRECT(ADDRESS($A213,C$4,,,$B213))</f>
        <v>0</v>
      </c>
      <c r="D213" s="45" cm="1">
        <f t="array" aca="1" ref="D213" ca="1">INDIRECT(ADDRESS($A213,D$4,,,$B213))</f>
        <v>0</v>
      </c>
      <c r="E213" s="45" cm="1">
        <f t="array" aca="1" ref="E213" ca="1">INDIRECT(ADDRESS($A213,E$4,,,$B213))</f>
        <v>0</v>
      </c>
      <c r="F213" s="45" cm="1">
        <f t="array" aca="1" ref="F213" ca="1">INDIRECT(ADDRESS($A213,F$4,,,$B213))</f>
        <v>0</v>
      </c>
      <c r="G213" s="45" cm="1">
        <f t="array" aca="1" ref="G213" ca="1">INDIRECT(ADDRESS($A213,G$4,,,$B213))</f>
        <v>0</v>
      </c>
      <c r="H213" s="45" cm="1">
        <f t="array" aca="1" ref="H213" ca="1">INDIRECT(ADDRESS($A213,H$4,,,$B213))</f>
        <v>0</v>
      </c>
      <c r="I213" s="45" cm="1">
        <f t="array" aca="1" ref="I213" ca="1">INDIRECT(ADDRESS($A213,I$4,,,$B213))</f>
        <v>0</v>
      </c>
      <c r="J213" s="45" cm="1">
        <f t="array" aca="1" ref="J213" ca="1">INDIRECT(ADDRESS($A213,J$4,,,$B213))</f>
        <v>0</v>
      </c>
    </row>
    <row r="214" spans="1:10">
      <c r="A214" s="41">
        <f t="shared" si="8"/>
        <v>232</v>
      </c>
      <c r="B214" s="44" t="str">
        <f t="shared" si="7"/>
        <v>W2</v>
      </c>
      <c r="C214" s="45" cm="1">
        <f t="array" aca="1" ref="C214" ca="1">INDIRECT(ADDRESS($A214,C$4,,,$B214))</f>
        <v>0</v>
      </c>
      <c r="D214" s="45" cm="1">
        <f t="array" aca="1" ref="D214" ca="1">INDIRECT(ADDRESS($A214,D$4,,,$B214))</f>
        <v>0</v>
      </c>
      <c r="E214" s="45" cm="1">
        <f t="array" aca="1" ref="E214" ca="1">INDIRECT(ADDRESS($A214,E$4,,,$B214))</f>
        <v>0</v>
      </c>
      <c r="F214" s="45" cm="1">
        <f t="array" aca="1" ref="F214" ca="1">INDIRECT(ADDRESS($A214,F$4,,,$B214))</f>
        <v>0</v>
      </c>
      <c r="G214" s="45" cm="1">
        <f t="array" aca="1" ref="G214" ca="1">INDIRECT(ADDRESS($A214,G$4,,,$B214))</f>
        <v>0</v>
      </c>
      <c r="H214" s="45" cm="1">
        <f t="array" aca="1" ref="H214" ca="1">INDIRECT(ADDRESS($A214,H$4,,,$B214))</f>
        <v>0</v>
      </c>
      <c r="I214" s="45" cm="1">
        <f t="array" aca="1" ref="I214" ca="1">INDIRECT(ADDRESS($A214,I$4,,,$B214))</f>
        <v>0</v>
      </c>
      <c r="J214" s="45" cm="1">
        <f t="array" aca="1" ref="J214" ca="1">INDIRECT(ADDRESS($A214,J$4,,,$B214))</f>
        <v>0</v>
      </c>
    </row>
    <row r="215" spans="1:10">
      <c r="A215" s="41">
        <f t="shared" si="8"/>
        <v>233</v>
      </c>
      <c r="B215" s="44" t="str">
        <f t="shared" si="7"/>
        <v>W2</v>
      </c>
      <c r="C215" s="45" cm="1">
        <f t="array" aca="1" ref="C215" ca="1">INDIRECT(ADDRESS($A215,C$4,,,$B215))</f>
        <v>0</v>
      </c>
      <c r="D215" s="45" cm="1">
        <f t="array" aca="1" ref="D215" ca="1">INDIRECT(ADDRESS($A215,D$4,,,$B215))</f>
        <v>0</v>
      </c>
      <c r="E215" s="45" cm="1">
        <f t="array" aca="1" ref="E215" ca="1">INDIRECT(ADDRESS($A215,E$4,,,$B215))</f>
        <v>0</v>
      </c>
      <c r="F215" s="45" cm="1">
        <f t="array" aca="1" ref="F215" ca="1">INDIRECT(ADDRESS($A215,F$4,,,$B215))</f>
        <v>0</v>
      </c>
      <c r="G215" s="45" cm="1">
        <f t="array" aca="1" ref="G215" ca="1">INDIRECT(ADDRESS($A215,G$4,,,$B215))</f>
        <v>0</v>
      </c>
      <c r="H215" s="45" cm="1">
        <f t="array" aca="1" ref="H215" ca="1">INDIRECT(ADDRESS($A215,H$4,,,$B215))</f>
        <v>0</v>
      </c>
      <c r="I215" s="45" cm="1">
        <f t="array" aca="1" ref="I215" ca="1">INDIRECT(ADDRESS($A215,I$4,,,$B215))</f>
        <v>0</v>
      </c>
      <c r="J215" s="45" cm="1">
        <f t="array" aca="1" ref="J215" ca="1">INDIRECT(ADDRESS($A215,J$4,,,$B215))</f>
        <v>0</v>
      </c>
    </row>
    <row r="216" spans="1:10">
      <c r="A216" s="41">
        <f t="shared" si="8"/>
        <v>234</v>
      </c>
      <c r="B216" s="44" t="str">
        <f t="shared" si="7"/>
        <v>W2</v>
      </c>
      <c r="C216" s="45" cm="1">
        <f t="array" aca="1" ref="C216" ca="1">INDIRECT(ADDRESS($A216,C$4,,,$B216))</f>
        <v>0</v>
      </c>
      <c r="D216" s="45" cm="1">
        <f t="array" aca="1" ref="D216" ca="1">INDIRECT(ADDRESS($A216,D$4,,,$B216))</f>
        <v>0</v>
      </c>
      <c r="E216" s="45" cm="1">
        <f t="array" aca="1" ref="E216" ca="1">INDIRECT(ADDRESS($A216,E$4,,,$B216))</f>
        <v>0</v>
      </c>
      <c r="F216" s="45" cm="1">
        <f t="array" aca="1" ref="F216" ca="1">INDIRECT(ADDRESS($A216,F$4,,,$B216))</f>
        <v>0</v>
      </c>
      <c r="G216" s="45" cm="1">
        <f t="array" aca="1" ref="G216" ca="1">INDIRECT(ADDRESS($A216,G$4,,,$B216))</f>
        <v>0</v>
      </c>
      <c r="H216" s="45" cm="1">
        <f t="array" aca="1" ref="H216" ca="1">INDIRECT(ADDRESS($A216,H$4,,,$B216))</f>
        <v>0</v>
      </c>
      <c r="I216" s="45" cm="1">
        <f t="array" aca="1" ref="I216" ca="1">INDIRECT(ADDRESS($A216,I$4,,,$B216))</f>
        <v>0</v>
      </c>
      <c r="J216" s="45" cm="1">
        <f t="array" aca="1" ref="J216" ca="1">INDIRECT(ADDRESS($A216,J$4,,,$B216))</f>
        <v>0</v>
      </c>
    </row>
    <row r="217" spans="1:10">
      <c r="A217" s="41">
        <f t="shared" si="8"/>
        <v>235</v>
      </c>
      <c r="B217" s="44" t="str">
        <f t="shared" si="7"/>
        <v>W2</v>
      </c>
      <c r="C217" s="45" cm="1">
        <f t="array" aca="1" ref="C217" ca="1">INDIRECT(ADDRESS($A217,C$4,,,$B217))</f>
        <v>0</v>
      </c>
      <c r="D217" s="45" cm="1">
        <f t="array" aca="1" ref="D217" ca="1">INDIRECT(ADDRESS($A217,D$4,,,$B217))</f>
        <v>0</v>
      </c>
      <c r="E217" s="45" cm="1">
        <f t="array" aca="1" ref="E217" ca="1">INDIRECT(ADDRESS($A217,E$4,,,$B217))</f>
        <v>0</v>
      </c>
      <c r="F217" s="45" cm="1">
        <f t="array" aca="1" ref="F217" ca="1">INDIRECT(ADDRESS($A217,F$4,,,$B217))</f>
        <v>0</v>
      </c>
      <c r="G217" s="45" cm="1">
        <f t="array" aca="1" ref="G217" ca="1">INDIRECT(ADDRESS($A217,G$4,,,$B217))</f>
        <v>0</v>
      </c>
      <c r="H217" s="45" cm="1">
        <f t="array" aca="1" ref="H217" ca="1">INDIRECT(ADDRESS($A217,H$4,,,$B217))</f>
        <v>0</v>
      </c>
      <c r="I217" s="45" cm="1">
        <f t="array" aca="1" ref="I217" ca="1">INDIRECT(ADDRESS($A217,I$4,,,$B217))</f>
        <v>0</v>
      </c>
      <c r="J217" s="45" cm="1">
        <f t="array" aca="1" ref="J217" ca="1">INDIRECT(ADDRESS($A217,J$4,,,$B217))</f>
        <v>0</v>
      </c>
    </row>
    <row r="218" spans="1:10">
      <c r="A218" s="41">
        <f t="shared" si="8"/>
        <v>236</v>
      </c>
      <c r="B218" s="44" t="str">
        <f t="shared" si="7"/>
        <v>W2</v>
      </c>
      <c r="C218" s="45" cm="1">
        <f t="array" aca="1" ref="C218" ca="1">INDIRECT(ADDRESS($A218,C$4,,,$B218))</f>
        <v>0</v>
      </c>
      <c r="D218" s="45" cm="1">
        <f t="array" aca="1" ref="D218" ca="1">INDIRECT(ADDRESS($A218,D$4,,,$B218))</f>
        <v>0</v>
      </c>
      <c r="E218" s="45" cm="1">
        <f t="array" aca="1" ref="E218" ca="1">INDIRECT(ADDRESS($A218,E$4,,,$B218))</f>
        <v>0</v>
      </c>
      <c r="F218" s="45" cm="1">
        <f t="array" aca="1" ref="F218" ca="1">INDIRECT(ADDRESS($A218,F$4,,,$B218))</f>
        <v>0</v>
      </c>
      <c r="G218" s="45" cm="1">
        <f t="array" aca="1" ref="G218" ca="1">INDIRECT(ADDRESS($A218,G$4,,,$B218))</f>
        <v>0</v>
      </c>
      <c r="H218" s="45" cm="1">
        <f t="array" aca="1" ref="H218" ca="1">INDIRECT(ADDRESS($A218,H$4,,,$B218))</f>
        <v>0</v>
      </c>
      <c r="I218" s="45" cm="1">
        <f t="array" aca="1" ref="I218" ca="1">INDIRECT(ADDRESS($A218,I$4,,,$B218))</f>
        <v>0</v>
      </c>
      <c r="J218" s="45" cm="1">
        <f t="array" aca="1" ref="J218" ca="1">INDIRECT(ADDRESS($A218,J$4,,,$B218))</f>
        <v>0</v>
      </c>
    </row>
    <row r="219" spans="1:10">
      <c r="A219" s="41">
        <f t="shared" si="8"/>
        <v>237</v>
      </c>
      <c r="B219" s="44" t="str">
        <f t="shared" si="7"/>
        <v>W2</v>
      </c>
      <c r="C219" s="45" cm="1">
        <f t="array" aca="1" ref="C219" ca="1">INDIRECT(ADDRESS($A219,C$4,,,$B219))</f>
        <v>0</v>
      </c>
      <c r="D219" s="45" cm="1">
        <f t="array" aca="1" ref="D219" ca="1">INDIRECT(ADDRESS($A219,D$4,,,$B219))</f>
        <v>0</v>
      </c>
      <c r="E219" s="45" cm="1">
        <f t="array" aca="1" ref="E219" ca="1">INDIRECT(ADDRESS($A219,E$4,,,$B219))</f>
        <v>0</v>
      </c>
      <c r="F219" s="45" cm="1">
        <f t="array" aca="1" ref="F219" ca="1">INDIRECT(ADDRESS($A219,F$4,,,$B219))</f>
        <v>0</v>
      </c>
      <c r="G219" s="45" cm="1">
        <f t="array" aca="1" ref="G219" ca="1">INDIRECT(ADDRESS($A219,G$4,,,$B219))</f>
        <v>0</v>
      </c>
      <c r="H219" s="45" cm="1">
        <f t="array" aca="1" ref="H219" ca="1">INDIRECT(ADDRESS($A219,H$4,,,$B219))</f>
        <v>0</v>
      </c>
      <c r="I219" s="45" cm="1">
        <f t="array" aca="1" ref="I219" ca="1">INDIRECT(ADDRESS($A219,I$4,,,$B219))</f>
        <v>0</v>
      </c>
      <c r="J219" s="45" cm="1">
        <f t="array" aca="1" ref="J219" ca="1">INDIRECT(ADDRESS($A219,J$4,,,$B219))</f>
        <v>0</v>
      </c>
    </row>
    <row r="220" spans="1:10">
      <c r="A220" s="41">
        <f t="shared" si="8"/>
        <v>238</v>
      </c>
      <c r="B220" s="44" t="str">
        <f t="shared" si="7"/>
        <v>W2</v>
      </c>
      <c r="C220" s="45" cm="1">
        <f t="array" aca="1" ref="C220" ca="1">INDIRECT(ADDRESS($A220,C$4,,,$B220))</f>
        <v>0</v>
      </c>
      <c r="D220" s="45" cm="1">
        <f t="array" aca="1" ref="D220" ca="1">INDIRECT(ADDRESS($A220,D$4,,,$B220))</f>
        <v>0</v>
      </c>
      <c r="E220" s="45" cm="1">
        <f t="array" aca="1" ref="E220" ca="1">INDIRECT(ADDRESS($A220,E$4,,,$B220))</f>
        <v>0</v>
      </c>
      <c r="F220" s="45" cm="1">
        <f t="array" aca="1" ref="F220" ca="1">INDIRECT(ADDRESS($A220,F$4,,,$B220))</f>
        <v>0</v>
      </c>
      <c r="G220" s="45" cm="1">
        <f t="array" aca="1" ref="G220" ca="1">INDIRECT(ADDRESS($A220,G$4,,,$B220))</f>
        <v>0</v>
      </c>
      <c r="H220" s="45" cm="1">
        <f t="array" aca="1" ref="H220" ca="1">INDIRECT(ADDRESS($A220,H$4,,,$B220))</f>
        <v>0</v>
      </c>
      <c r="I220" s="45" cm="1">
        <f t="array" aca="1" ref="I220" ca="1">INDIRECT(ADDRESS($A220,I$4,,,$B220))</f>
        <v>0</v>
      </c>
      <c r="J220" s="45" cm="1">
        <f t="array" aca="1" ref="J220" ca="1">INDIRECT(ADDRESS($A220,J$4,,,$B220))</f>
        <v>0</v>
      </c>
    </row>
    <row r="221" spans="1:10">
      <c r="A221" s="41">
        <f t="shared" si="8"/>
        <v>239</v>
      </c>
      <c r="B221" s="44" t="str">
        <f t="shared" si="7"/>
        <v>W2</v>
      </c>
      <c r="C221" s="45" cm="1">
        <f t="array" aca="1" ref="C221" ca="1">INDIRECT(ADDRESS($A221,C$4,,,$B221))</f>
        <v>0</v>
      </c>
      <c r="D221" s="45" cm="1">
        <f t="array" aca="1" ref="D221" ca="1">INDIRECT(ADDRESS($A221,D$4,,,$B221))</f>
        <v>0</v>
      </c>
      <c r="E221" s="45" cm="1">
        <f t="array" aca="1" ref="E221" ca="1">INDIRECT(ADDRESS($A221,E$4,,,$B221))</f>
        <v>0</v>
      </c>
      <c r="F221" s="45" cm="1">
        <f t="array" aca="1" ref="F221" ca="1">INDIRECT(ADDRESS($A221,F$4,,,$B221))</f>
        <v>0</v>
      </c>
      <c r="G221" s="45" cm="1">
        <f t="array" aca="1" ref="G221" ca="1">INDIRECT(ADDRESS($A221,G$4,,,$B221))</f>
        <v>0</v>
      </c>
      <c r="H221" s="45" cm="1">
        <f t="array" aca="1" ref="H221" ca="1">INDIRECT(ADDRESS($A221,H$4,,,$B221))</f>
        <v>0</v>
      </c>
      <c r="I221" s="45" cm="1">
        <f t="array" aca="1" ref="I221" ca="1">INDIRECT(ADDRESS($A221,I$4,,,$B221))</f>
        <v>0</v>
      </c>
      <c r="J221" s="45" cm="1">
        <f t="array" aca="1" ref="J221" ca="1">INDIRECT(ADDRESS($A221,J$4,,,$B221))</f>
        <v>0</v>
      </c>
    </row>
    <row r="222" spans="1:10">
      <c r="A222" s="41">
        <f t="shared" si="8"/>
        <v>240</v>
      </c>
      <c r="B222" s="44" t="str">
        <f t="shared" si="7"/>
        <v>W2</v>
      </c>
      <c r="C222" s="45" cm="1">
        <f t="array" aca="1" ref="C222" ca="1">INDIRECT(ADDRESS($A222,C$4,,,$B222))</f>
        <v>0</v>
      </c>
      <c r="D222" s="45" cm="1">
        <f t="array" aca="1" ref="D222" ca="1">INDIRECT(ADDRESS($A222,D$4,,,$B222))</f>
        <v>0</v>
      </c>
      <c r="E222" s="45" cm="1">
        <f t="array" aca="1" ref="E222" ca="1">INDIRECT(ADDRESS($A222,E$4,,,$B222))</f>
        <v>0</v>
      </c>
      <c r="F222" s="45" cm="1">
        <f t="array" aca="1" ref="F222" ca="1">INDIRECT(ADDRESS($A222,F$4,,,$B222))</f>
        <v>0</v>
      </c>
      <c r="G222" s="45" cm="1">
        <f t="array" aca="1" ref="G222" ca="1">INDIRECT(ADDRESS($A222,G$4,,,$B222))</f>
        <v>0</v>
      </c>
      <c r="H222" s="45" cm="1">
        <f t="array" aca="1" ref="H222" ca="1">INDIRECT(ADDRESS($A222,H$4,,,$B222))</f>
        <v>0</v>
      </c>
      <c r="I222" s="45" cm="1">
        <f t="array" aca="1" ref="I222" ca="1">INDIRECT(ADDRESS($A222,I$4,,,$B222))</f>
        <v>0</v>
      </c>
      <c r="J222" s="45" cm="1">
        <f t="array" aca="1" ref="J222" ca="1">INDIRECT(ADDRESS($A222,J$4,,,$B222))</f>
        <v>0</v>
      </c>
    </row>
    <row r="223" spans="1:10">
      <c r="A223" s="41">
        <f t="shared" si="8"/>
        <v>241</v>
      </c>
      <c r="B223" s="44" t="str">
        <f t="shared" si="7"/>
        <v>W2</v>
      </c>
      <c r="C223" s="45" cm="1">
        <f t="array" aca="1" ref="C223" ca="1">INDIRECT(ADDRESS($A223,C$4,,,$B223))</f>
        <v>0</v>
      </c>
      <c r="D223" s="45" cm="1">
        <f t="array" aca="1" ref="D223" ca="1">INDIRECT(ADDRESS($A223,D$4,,,$B223))</f>
        <v>0</v>
      </c>
      <c r="E223" s="45" cm="1">
        <f t="array" aca="1" ref="E223" ca="1">INDIRECT(ADDRESS($A223,E$4,,,$B223))</f>
        <v>0</v>
      </c>
      <c r="F223" s="45" cm="1">
        <f t="array" aca="1" ref="F223" ca="1">INDIRECT(ADDRESS($A223,F$4,,,$B223))</f>
        <v>0</v>
      </c>
      <c r="G223" s="45" cm="1">
        <f t="array" aca="1" ref="G223" ca="1">INDIRECT(ADDRESS($A223,G$4,,,$B223))</f>
        <v>0</v>
      </c>
      <c r="H223" s="45" cm="1">
        <f t="array" aca="1" ref="H223" ca="1">INDIRECT(ADDRESS($A223,H$4,,,$B223))</f>
        <v>0</v>
      </c>
      <c r="I223" s="45" cm="1">
        <f t="array" aca="1" ref="I223" ca="1">INDIRECT(ADDRESS($A223,I$4,,,$B223))</f>
        <v>0</v>
      </c>
      <c r="J223" s="45" cm="1">
        <f t="array" aca="1" ref="J223" ca="1">INDIRECT(ADDRESS($A223,J$4,,,$B223))</f>
        <v>0</v>
      </c>
    </row>
    <row r="224" spans="1:10">
      <c r="A224" s="41">
        <f t="shared" si="8"/>
        <v>242</v>
      </c>
      <c r="B224" s="44" t="str">
        <f t="shared" si="7"/>
        <v>W2</v>
      </c>
      <c r="C224" s="45" cm="1">
        <f t="array" aca="1" ref="C224" ca="1">INDIRECT(ADDRESS($A224,C$4,,,$B224))</f>
        <v>0</v>
      </c>
      <c r="D224" s="45" cm="1">
        <f t="array" aca="1" ref="D224" ca="1">INDIRECT(ADDRESS($A224,D$4,,,$B224))</f>
        <v>0</v>
      </c>
      <c r="E224" s="45" cm="1">
        <f t="array" aca="1" ref="E224" ca="1">INDIRECT(ADDRESS($A224,E$4,,,$B224))</f>
        <v>0</v>
      </c>
      <c r="F224" s="45" cm="1">
        <f t="array" aca="1" ref="F224" ca="1">INDIRECT(ADDRESS($A224,F$4,,,$B224))</f>
        <v>0</v>
      </c>
      <c r="G224" s="45" cm="1">
        <f t="array" aca="1" ref="G224" ca="1">INDIRECT(ADDRESS($A224,G$4,,,$B224))</f>
        <v>0</v>
      </c>
      <c r="H224" s="45" cm="1">
        <f t="array" aca="1" ref="H224" ca="1">INDIRECT(ADDRESS($A224,H$4,,,$B224))</f>
        <v>0</v>
      </c>
      <c r="I224" s="45" cm="1">
        <f t="array" aca="1" ref="I224" ca="1">INDIRECT(ADDRESS($A224,I$4,,,$B224))</f>
        <v>0</v>
      </c>
      <c r="J224" s="45" cm="1">
        <f t="array" aca="1" ref="J224" ca="1">INDIRECT(ADDRESS($A224,J$4,,,$B224))</f>
        <v>0</v>
      </c>
    </row>
    <row r="225" spans="1:10">
      <c r="A225" s="41">
        <f t="shared" si="8"/>
        <v>243</v>
      </c>
      <c r="B225" s="44" t="str">
        <f t="shared" si="7"/>
        <v>W2</v>
      </c>
      <c r="C225" s="45" cm="1">
        <f t="array" aca="1" ref="C225" ca="1">INDIRECT(ADDRESS($A225,C$4,,,$B225))</f>
        <v>0</v>
      </c>
      <c r="D225" s="45" cm="1">
        <f t="array" aca="1" ref="D225" ca="1">INDIRECT(ADDRESS($A225,D$4,,,$B225))</f>
        <v>0</v>
      </c>
      <c r="E225" s="45" cm="1">
        <f t="array" aca="1" ref="E225" ca="1">INDIRECT(ADDRESS($A225,E$4,,,$B225))</f>
        <v>0</v>
      </c>
      <c r="F225" s="45" cm="1">
        <f t="array" aca="1" ref="F225" ca="1">INDIRECT(ADDRESS($A225,F$4,,,$B225))</f>
        <v>0</v>
      </c>
      <c r="G225" s="45" cm="1">
        <f t="array" aca="1" ref="G225" ca="1">INDIRECT(ADDRESS($A225,G$4,,,$B225))</f>
        <v>0</v>
      </c>
      <c r="H225" s="45" cm="1">
        <f t="array" aca="1" ref="H225" ca="1">INDIRECT(ADDRESS($A225,H$4,,,$B225))</f>
        <v>0</v>
      </c>
      <c r="I225" s="45" cm="1">
        <f t="array" aca="1" ref="I225" ca="1">INDIRECT(ADDRESS($A225,I$4,,,$B225))</f>
        <v>0</v>
      </c>
      <c r="J225" s="45" cm="1">
        <f t="array" aca="1" ref="J225" ca="1">INDIRECT(ADDRESS($A225,J$4,,,$B225))</f>
        <v>0</v>
      </c>
    </row>
    <row r="226" spans="1:10">
      <c r="A226" s="41">
        <f t="shared" si="8"/>
        <v>244</v>
      </c>
      <c r="B226" s="44" t="str">
        <f t="shared" si="7"/>
        <v>W2</v>
      </c>
      <c r="C226" s="45" cm="1">
        <f t="array" aca="1" ref="C226" ca="1">INDIRECT(ADDRESS($A226,C$4,,,$B226))</f>
        <v>0</v>
      </c>
      <c r="D226" s="45" cm="1">
        <f t="array" aca="1" ref="D226" ca="1">INDIRECT(ADDRESS($A226,D$4,,,$B226))</f>
        <v>0</v>
      </c>
      <c r="E226" s="45" cm="1">
        <f t="array" aca="1" ref="E226" ca="1">INDIRECT(ADDRESS($A226,E$4,,,$B226))</f>
        <v>0</v>
      </c>
      <c r="F226" s="45" cm="1">
        <f t="array" aca="1" ref="F226" ca="1">INDIRECT(ADDRESS($A226,F$4,,,$B226))</f>
        <v>0</v>
      </c>
      <c r="G226" s="45" cm="1">
        <f t="array" aca="1" ref="G226" ca="1">INDIRECT(ADDRESS($A226,G$4,,,$B226))</f>
        <v>0</v>
      </c>
      <c r="H226" s="45" cm="1">
        <f t="array" aca="1" ref="H226" ca="1">INDIRECT(ADDRESS($A226,H$4,,,$B226))</f>
        <v>0</v>
      </c>
      <c r="I226" s="45" cm="1">
        <f t="array" aca="1" ref="I226" ca="1">INDIRECT(ADDRESS($A226,I$4,,,$B226))</f>
        <v>0</v>
      </c>
      <c r="J226" s="45" cm="1">
        <f t="array" aca="1" ref="J226" ca="1">INDIRECT(ADDRESS($A226,J$4,,,$B226))</f>
        <v>0</v>
      </c>
    </row>
    <row r="227" spans="1:10">
      <c r="A227" s="41">
        <f t="shared" si="8"/>
        <v>245</v>
      </c>
      <c r="B227" s="44" t="str">
        <f t="shared" si="7"/>
        <v>W2</v>
      </c>
      <c r="C227" s="45" cm="1">
        <f t="array" aca="1" ref="C227" ca="1">INDIRECT(ADDRESS($A227,C$4,,,$B227))</f>
        <v>0</v>
      </c>
      <c r="D227" s="45" cm="1">
        <f t="array" aca="1" ref="D227" ca="1">INDIRECT(ADDRESS($A227,D$4,,,$B227))</f>
        <v>0</v>
      </c>
      <c r="E227" s="45" cm="1">
        <f t="array" aca="1" ref="E227" ca="1">INDIRECT(ADDRESS($A227,E$4,,,$B227))</f>
        <v>0</v>
      </c>
      <c r="F227" s="45" cm="1">
        <f t="array" aca="1" ref="F227" ca="1">INDIRECT(ADDRESS($A227,F$4,,,$B227))</f>
        <v>0</v>
      </c>
      <c r="G227" s="45" cm="1">
        <f t="array" aca="1" ref="G227" ca="1">INDIRECT(ADDRESS($A227,G$4,,,$B227))</f>
        <v>0</v>
      </c>
      <c r="H227" s="45" cm="1">
        <f t="array" aca="1" ref="H227" ca="1">INDIRECT(ADDRESS($A227,H$4,,,$B227))</f>
        <v>0</v>
      </c>
      <c r="I227" s="45" cm="1">
        <f t="array" aca="1" ref="I227" ca="1">INDIRECT(ADDRESS($A227,I$4,,,$B227))</f>
        <v>0</v>
      </c>
      <c r="J227" s="45" cm="1">
        <f t="array" aca="1" ref="J227" ca="1">INDIRECT(ADDRESS($A227,J$4,,,$B227))</f>
        <v>0</v>
      </c>
    </row>
    <row r="228" spans="1:10">
      <c r="A228" s="41">
        <f t="shared" si="8"/>
        <v>246</v>
      </c>
      <c r="B228" s="44" t="str">
        <f t="shared" si="7"/>
        <v>W2</v>
      </c>
      <c r="C228" s="45" cm="1">
        <f t="array" aca="1" ref="C228" ca="1">INDIRECT(ADDRESS($A228,C$4,,,$B228))</f>
        <v>0</v>
      </c>
      <c r="D228" s="45" cm="1">
        <f t="array" aca="1" ref="D228" ca="1">INDIRECT(ADDRESS($A228,D$4,,,$B228))</f>
        <v>0</v>
      </c>
      <c r="E228" s="45" cm="1">
        <f t="array" aca="1" ref="E228" ca="1">INDIRECT(ADDRESS($A228,E$4,,,$B228))</f>
        <v>0</v>
      </c>
      <c r="F228" s="45" cm="1">
        <f t="array" aca="1" ref="F228" ca="1">INDIRECT(ADDRESS($A228,F$4,,,$B228))</f>
        <v>0</v>
      </c>
      <c r="G228" s="45" cm="1">
        <f t="array" aca="1" ref="G228" ca="1">INDIRECT(ADDRESS($A228,G$4,,,$B228))</f>
        <v>0</v>
      </c>
      <c r="H228" s="45" cm="1">
        <f t="array" aca="1" ref="H228" ca="1">INDIRECT(ADDRESS($A228,H$4,,,$B228))</f>
        <v>0</v>
      </c>
      <c r="I228" s="45" cm="1">
        <f t="array" aca="1" ref="I228" ca="1">INDIRECT(ADDRESS($A228,I$4,,,$B228))</f>
        <v>0</v>
      </c>
      <c r="J228" s="45" cm="1">
        <f t="array" aca="1" ref="J228" ca="1">INDIRECT(ADDRESS($A228,J$4,,,$B228))</f>
        <v>0</v>
      </c>
    </row>
    <row r="229" spans="1:10">
      <c r="A229" s="41">
        <f t="shared" si="8"/>
        <v>247</v>
      </c>
      <c r="B229" s="44" t="str">
        <f t="shared" si="7"/>
        <v>W2</v>
      </c>
      <c r="C229" s="45" cm="1">
        <f t="array" aca="1" ref="C229" ca="1">INDIRECT(ADDRESS($A229,C$4,,,$B229))</f>
        <v>0</v>
      </c>
      <c r="D229" s="45" cm="1">
        <f t="array" aca="1" ref="D229" ca="1">INDIRECT(ADDRESS($A229,D$4,,,$B229))</f>
        <v>0</v>
      </c>
      <c r="E229" s="45" cm="1">
        <f t="array" aca="1" ref="E229" ca="1">INDIRECT(ADDRESS($A229,E$4,,,$B229))</f>
        <v>0</v>
      </c>
      <c r="F229" s="45" cm="1">
        <f t="array" aca="1" ref="F229" ca="1">INDIRECT(ADDRESS($A229,F$4,,,$B229))</f>
        <v>0</v>
      </c>
      <c r="G229" s="45" cm="1">
        <f t="array" aca="1" ref="G229" ca="1">INDIRECT(ADDRESS($A229,G$4,,,$B229))</f>
        <v>0</v>
      </c>
      <c r="H229" s="45" cm="1">
        <f t="array" aca="1" ref="H229" ca="1">INDIRECT(ADDRESS($A229,H$4,,,$B229))</f>
        <v>0</v>
      </c>
      <c r="I229" s="45" cm="1">
        <f t="array" aca="1" ref="I229" ca="1">INDIRECT(ADDRESS($A229,I$4,,,$B229))</f>
        <v>0</v>
      </c>
      <c r="J229" s="45" cm="1">
        <f t="array" aca="1" ref="J229" ca="1">INDIRECT(ADDRESS($A229,J$4,,,$B229))</f>
        <v>0</v>
      </c>
    </row>
    <row r="230" spans="1:10">
      <c r="A230" s="41">
        <f t="shared" si="8"/>
        <v>248</v>
      </c>
      <c r="B230" s="44" t="str">
        <f t="shared" si="7"/>
        <v>W2</v>
      </c>
      <c r="C230" s="45" cm="1">
        <f t="array" aca="1" ref="C230" ca="1">INDIRECT(ADDRESS($A230,C$4,,,$B230))</f>
        <v>0</v>
      </c>
      <c r="D230" s="45" cm="1">
        <f t="array" aca="1" ref="D230" ca="1">INDIRECT(ADDRESS($A230,D$4,,,$B230))</f>
        <v>0</v>
      </c>
      <c r="E230" s="45" cm="1">
        <f t="array" aca="1" ref="E230" ca="1">INDIRECT(ADDRESS($A230,E$4,,,$B230))</f>
        <v>0</v>
      </c>
      <c r="F230" s="45" cm="1">
        <f t="array" aca="1" ref="F230" ca="1">INDIRECT(ADDRESS($A230,F$4,,,$B230))</f>
        <v>0</v>
      </c>
      <c r="G230" s="45" cm="1">
        <f t="array" aca="1" ref="G230" ca="1">INDIRECT(ADDRESS($A230,G$4,,,$B230))</f>
        <v>0</v>
      </c>
      <c r="H230" s="45" cm="1">
        <f t="array" aca="1" ref="H230" ca="1">INDIRECT(ADDRESS($A230,H$4,,,$B230))</f>
        <v>0</v>
      </c>
      <c r="I230" s="45" cm="1">
        <f t="array" aca="1" ref="I230" ca="1">INDIRECT(ADDRESS($A230,I$4,,,$B230))</f>
        <v>0</v>
      </c>
      <c r="J230" s="45" cm="1">
        <f t="array" aca="1" ref="J230" ca="1">INDIRECT(ADDRESS($A230,J$4,,,$B230))</f>
        <v>0</v>
      </c>
    </row>
    <row r="231" spans="1:10">
      <c r="A231" s="41">
        <f t="shared" si="8"/>
        <v>249</v>
      </c>
      <c r="B231" s="44" t="str">
        <f t="shared" si="7"/>
        <v>W2</v>
      </c>
      <c r="C231" s="45" cm="1">
        <f t="array" aca="1" ref="C231" ca="1">INDIRECT(ADDRESS($A231,C$4,,,$B231))</f>
        <v>0</v>
      </c>
      <c r="D231" s="45" cm="1">
        <f t="array" aca="1" ref="D231" ca="1">INDIRECT(ADDRESS($A231,D$4,,,$B231))</f>
        <v>0</v>
      </c>
      <c r="E231" s="45" cm="1">
        <f t="array" aca="1" ref="E231" ca="1">INDIRECT(ADDRESS($A231,E$4,,,$B231))</f>
        <v>0</v>
      </c>
      <c r="F231" s="45" cm="1">
        <f t="array" aca="1" ref="F231" ca="1">INDIRECT(ADDRESS($A231,F$4,,,$B231))</f>
        <v>0</v>
      </c>
      <c r="G231" s="45" cm="1">
        <f t="array" aca="1" ref="G231" ca="1">INDIRECT(ADDRESS($A231,G$4,,,$B231))</f>
        <v>0</v>
      </c>
      <c r="H231" s="45" cm="1">
        <f t="array" aca="1" ref="H231" ca="1">INDIRECT(ADDRESS($A231,H$4,,,$B231))</f>
        <v>0</v>
      </c>
      <c r="I231" s="45" cm="1">
        <f t="array" aca="1" ref="I231" ca="1">INDIRECT(ADDRESS($A231,I$4,,,$B231))</f>
        <v>0</v>
      </c>
      <c r="J231" s="45" cm="1">
        <f t="array" aca="1" ref="J231" ca="1">INDIRECT(ADDRESS($A231,J$4,,,$B231))</f>
        <v>0</v>
      </c>
    </row>
    <row r="232" spans="1:10">
      <c r="A232" s="41">
        <f t="shared" si="8"/>
        <v>250</v>
      </c>
      <c r="B232" s="44" t="str">
        <f t="shared" si="7"/>
        <v>W2</v>
      </c>
      <c r="C232" s="45" cm="1">
        <f t="array" aca="1" ref="C232" ca="1">INDIRECT(ADDRESS($A232,C$4,,,$B232))</f>
        <v>0</v>
      </c>
      <c r="D232" s="45" cm="1">
        <f t="array" aca="1" ref="D232" ca="1">INDIRECT(ADDRESS($A232,D$4,,,$B232))</f>
        <v>0</v>
      </c>
      <c r="E232" s="45" cm="1">
        <f t="array" aca="1" ref="E232" ca="1">INDIRECT(ADDRESS($A232,E$4,,,$B232))</f>
        <v>0</v>
      </c>
      <c r="F232" s="45" cm="1">
        <f t="array" aca="1" ref="F232" ca="1">INDIRECT(ADDRESS($A232,F$4,,,$B232))</f>
        <v>0</v>
      </c>
      <c r="G232" s="45" cm="1">
        <f t="array" aca="1" ref="G232" ca="1">INDIRECT(ADDRESS($A232,G$4,,,$B232))</f>
        <v>0</v>
      </c>
      <c r="H232" s="45" cm="1">
        <f t="array" aca="1" ref="H232" ca="1">INDIRECT(ADDRESS($A232,H$4,,,$B232))</f>
        <v>0</v>
      </c>
      <c r="I232" s="45" cm="1">
        <f t="array" aca="1" ref="I232" ca="1">INDIRECT(ADDRESS($A232,I$4,,,$B232))</f>
        <v>0</v>
      </c>
      <c r="J232" s="45" cm="1">
        <f t="array" aca="1" ref="J232" ca="1">INDIRECT(ADDRESS($A232,J$4,,,$B232))</f>
        <v>0</v>
      </c>
    </row>
    <row r="233" spans="1:10">
      <c r="A233" s="41">
        <f t="shared" si="8"/>
        <v>251</v>
      </c>
      <c r="B233" s="44" t="str">
        <f t="shared" si="7"/>
        <v>W2</v>
      </c>
      <c r="C233" s="45" cm="1">
        <f t="array" aca="1" ref="C233" ca="1">INDIRECT(ADDRESS($A233,C$4,,,$B233))</f>
        <v>0</v>
      </c>
      <c r="D233" s="45" cm="1">
        <f t="array" aca="1" ref="D233" ca="1">INDIRECT(ADDRESS($A233,D$4,,,$B233))</f>
        <v>0</v>
      </c>
      <c r="E233" s="45" cm="1">
        <f t="array" aca="1" ref="E233" ca="1">INDIRECT(ADDRESS($A233,E$4,,,$B233))</f>
        <v>0</v>
      </c>
      <c r="F233" s="45" cm="1">
        <f t="array" aca="1" ref="F233" ca="1">INDIRECT(ADDRESS($A233,F$4,,,$B233))</f>
        <v>0</v>
      </c>
      <c r="G233" s="45" cm="1">
        <f t="array" aca="1" ref="G233" ca="1">INDIRECT(ADDRESS($A233,G$4,,,$B233))</f>
        <v>0</v>
      </c>
      <c r="H233" s="45" cm="1">
        <f t="array" aca="1" ref="H233" ca="1">INDIRECT(ADDRESS($A233,H$4,,,$B233))</f>
        <v>0</v>
      </c>
      <c r="I233" s="45" cm="1">
        <f t="array" aca="1" ref="I233" ca="1">INDIRECT(ADDRESS($A233,I$4,,,$B233))</f>
        <v>0</v>
      </c>
      <c r="J233" s="45" cm="1">
        <f t="array" aca="1" ref="J233" ca="1">INDIRECT(ADDRESS($A233,J$4,,,$B233))</f>
        <v>0</v>
      </c>
    </row>
    <row r="234" spans="1:10">
      <c r="A234" s="41">
        <f>+A6</f>
        <v>24</v>
      </c>
      <c r="B234" s="44" t="str">
        <f>+$E$2</f>
        <v>W1</v>
      </c>
      <c r="C234" s="45" t="str" cm="1">
        <f t="array" aca="1" ref="C234" ca="1">INDIRECT(ADDRESS($A234,C$4,,,$B234))</f>
        <v>DEHK</v>
      </c>
      <c r="D234" s="45" t="str" cm="1">
        <f t="array" aca="1" ref="D234" ca="1">INDIRECT(ADDRESS($A234,D$4,,,$B234))</f>
        <v>Group</v>
      </c>
      <c r="E234" s="45" t="str" cm="1">
        <f t="array" aca="1" ref="E234" ca="1">INDIRECT(ADDRESS($A234,E$4,,,$B234))</f>
        <v>DEHK HK</v>
      </c>
      <c r="F234" s="45" cm="1">
        <f t="array" aca="1" ref="F234" ca="1">INDIRECT(ADDRESS($A234,F$4,,,$B234))</f>
        <v>0</v>
      </c>
      <c r="G234" s="45" t="str" cm="1">
        <f t="array" aca="1" ref="G234" ca="1">INDIRECT(ADDRESS($A234,G$4,,,$B234))</f>
        <v>G</v>
      </c>
      <c r="H234" s="45" cm="1">
        <f t="array" aca="1" ref="H234" ca="1">INDIRECT(ADDRESS($A234,H$4,,,$B234))</f>
        <v>8353.8000000000011</v>
      </c>
      <c r="I234" s="45" cm="1">
        <f t="array" aca="1" ref="I234" ca="1">INDIRECT(ADDRESS($A234,I$4,,,$B234))</f>
        <v>8353.8000000000011</v>
      </c>
      <c r="J234" s="45" cm="1">
        <f t="array" aca="1" ref="J234" ca="1">INDIRECT(ADDRESS($A234,J$4,,,$B234))</f>
        <v>0</v>
      </c>
    </row>
    <row r="235" spans="1:10">
      <c r="A235" s="41">
        <f t="shared" ref="A235:A298" si="9">+A7</f>
        <v>25</v>
      </c>
      <c r="B235" s="44" t="str">
        <f t="shared" ref="B235:B298" si="10">+$E$2</f>
        <v>W1</v>
      </c>
      <c r="C235" s="45" t="str" cm="1">
        <f t="array" aca="1" ref="C235" ca="1">INDIRECT(ADDRESS($A235,C$4,,,$B235))</f>
        <v>DIAM Singapore</v>
      </c>
      <c r="D235" s="45" t="str" cm="1">
        <f t="array" aca="1" ref="D235" ca="1">INDIRECT(ADDRESS($A235,D$4,,,$B235))</f>
        <v>Group</v>
      </c>
      <c r="E235" s="45" t="str" cm="1">
        <f t="array" aca="1" ref="E235" ca="1">INDIRECT(ADDRESS($A235,E$4,,,$B235))</f>
        <v>DIAM SINGAPORE</v>
      </c>
      <c r="F235" s="45" cm="1">
        <f t="array" aca="1" ref="F235" ca="1">INDIRECT(ADDRESS($A235,F$4,,,$B235))</f>
        <v>0</v>
      </c>
      <c r="G235" s="45" t="str" cm="1">
        <f t="array" aca="1" ref="G235" ca="1">INDIRECT(ADDRESS($A235,G$4,,,$B235))</f>
        <v>G</v>
      </c>
      <c r="H235" s="45" cm="1">
        <f t="array" aca="1" ref="H235" ca="1">INDIRECT(ADDRESS($A235,H$4,,,$B235))</f>
        <v>100</v>
      </c>
      <c r="I235" s="45" cm="1">
        <f t="array" aca="1" ref="I235" ca="1">INDIRECT(ADDRESS($A235,I$4,,,$B235))</f>
        <v>100</v>
      </c>
      <c r="J235" s="45" cm="1">
        <f t="array" aca="1" ref="J235" ca="1">INDIRECT(ADDRESS($A235,J$4,,,$B235))</f>
        <v>0</v>
      </c>
    </row>
    <row r="236" spans="1:10">
      <c r="A236" s="41">
        <f t="shared" si="9"/>
        <v>26</v>
      </c>
      <c r="B236" s="44" t="str">
        <f t="shared" si="10"/>
        <v>W1</v>
      </c>
      <c r="C236" s="45" t="str" cm="1">
        <f t="array" aca="1" ref="C236" ca="1">INDIRECT(ADDRESS($A236,C$4,,,$B236))</f>
        <v>Sephora</v>
      </c>
      <c r="D236" s="45" t="str" cm="1">
        <f t="array" aca="1" ref="D236" ca="1">INDIRECT(ADDRESS($A236,D$4,,,$B236))</f>
        <v>External</v>
      </c>
      <c r="E236" s="45" t="str" cm="1">
        <f t="array" aca="1" ref="E236" ca="1">INDIRECT(ADDRESS($A236,E$4,,,$B236))</f>
        <v>SEPHORA</v>
      </c>
      <c r="F236" s="45" cm="1">
        <f t="array" aca="1" ref="F236" ca="1">INDIRECT(ADDRESS($A236,F$4,,,$B236))</f>
        <v>0</v>
      </c>
      <c r="G236" s="45" t="str" cm="1">
        <f t="array" aca="1" ref="G236" ca="1">INDIRECT(ADDRESS($A236,G$4,,,$B236))</f>
        <v>E</v>
      </c>
      <c r="H236" s="45" cm="1">
        <f t="array" aca="1" ref="H236" ca="1">INDIRECT(ADDRESS($A236,H$4,,,$B236))</f>
        <v>292.45400000000001</v>
      </c>
      <c r="I236" s="45" cm="1">
        <f t="array" aca="1" ref="I236" ca="1">INDIRECT(ADDRESS($A236,I$4,,,$B236))</f>
        <v>292.45400000000001</v>
      </c>
      <c r="J236" s="45" cm="1">
        <f t="array" aca="1" ref="J236" ca="1">INDIRECT(ADDRESS($A236,J$4,,,$B236))</f>
        <v>0</v>
      </c>
    </row>
    <row r="237" spans="1:10">
      <c r="A237" s="41">
        <f t="shared" si="9"/>
        <v>27</v>
      </c>
      <c r="B237" s="44" t="str">
        <f t="shared" si="10"/>
        <v>W1</v>
      </c>
      <c r="C237" s="45" t="str" cm="1">
        <f t="array" aca="1" ref="C237" ca="1">INDIRECT(ADDRESS($A237,C$4,,,$B237))</f>
        <v>Burberry/Gucci/Lancaster</v>
      </c>
      <c r="D237" s="45" t="str" cm="1">
        <f t="array" aca="1" ref="D237" ca="1">INDIRECT(ADDRESS($A237,D$4,,,$B237))</f>
        <v>External</v>
      </c>
      <c r="E237" s="45" t="str" cm="1">
        <f t="array" aca="1" ref="E237" ca="1">INDIRECT(ADDRESS($A237,E$4,,,$B237))</f>
        <v>Coty</v>
      </c>
      <c r="F237" s="45" cm="1">
        <f t="array" aca="1" ref="F237" ca="1">INDIRECT(ADDRESS($A237,F$4,,,$B237))</f>
        <v>0</v>
      </c>
      <c r="G237" s="45" t="str" cm="1">
        <f t="array" aca="1" ref="G237" ca="1">INDIRECT(ADDRESS($A237,G$4,,,$B237))</f>
        <v>E</v>
      </c>
      <c r="H237" s="45" cm="1">
        <f t="array" aca="1" ref="H237" ca="1">INDIRECT(ADDRESS($A237,H$4,,,$B237))</f>
        <v>132.95699999999999</v>
      </c>
      <c r="I237" s="45" cm="1">
        <f t="array" aca="1" ref="I237" ca="1">INDIRECT(ADDRESS($A237,I$4,,,$B237))</f>
        <v>132.95699999999999</v>
      </c>
      <c r="J237" s="45" cm="1">
        <f t="array" aca="1" ref="J237" ca="1">INDIRECT(ADDRESS($A237,J$4,,,$B237))</f>
        <v>0</v>
      </c>
    </row>
    <row r="238" spans="1:10">
      <c r="A238" s="41">
        <f t="shared" si="9"/>
        <v>28</v>
      </c>
      <c r="B238" s="44" t="str">
        <f t="shared" si="10"/>
        <v>W1</v>
      </c>
      <c r="C238" s="45" t="str" cm="1">
        <f t="array" aca="1" ref="C238" ca="1">INDIRECT(ADDRESS($A238,C$4,,,$B238))</f>
        <v>Fenty</v>
      </c>
      <c r="D238" s="45" t="str" cm="1">
        <f t="array" aca="1" ref="D238" ca="1">INDIRECT(ADDRESS($A238,D$4,,,$B238))</f>
        <v>External</v>
      </c>
      <c r="E238" s="45" t="str" cm="1">
        <f t="array" aca="1" ref="E238" ca="1">INDIRECT(ADDRESS($A238,E$4,,,$B238))</f>
        <v>FENTY</v>
      </c>
      <c r="F238" s="45" cm="1">
        <f t="array" aca="1" ref="F238" ca="1">INDIRECT(ADDRESS($A238,F$4,,,$B238))</f>
        <v>0</v>
      </c>
      <c r="G238" s="45" t="str" cm="1">
        <f t="array" aca="1" ref="G238" ca="1">INDIRECT(ADDRESS($A238,G$4,,,$B238))</f>
        <v>E</v>
      </c>
      <c r="H238" s="45" cm="1">
        <f t="array" aca="1" ref="H238" ca="1">INDIRECT(ADDRESS($A238,H$4,,,$B238))</f>
        <v>3.7079999999999984</v>
      </c>
      <c r="I238" s="45" cm="1">
        <f t="array" aca="1" ref="I238" ca="1">INDIRECT(ADDRESS($A238,I$4,,,$B238))</f>
        <v>3.7079999999999984</v>
      </c>
      <c r="J238" s="45" cm="1">
        <f t="array" aca="1" ref="J238" ca="1">INDIRECT(ADDRESS($A238,J$4,,,$B238))</f>
        <v>0</v>
      </c>
    </row>
    <row r="239" spans="1:10">
      <c r="A239" s="41">
        <f t="shared" si="9"/>
        <v>29</v>
      </c>
      <c r="B239" s="44" t="str">
        <f t="shared" si="10"/>
        <v>W1</v>
      </c>
      <c r="C239" s="45" t="str" cm="1">
        <f t="array" aca="1" ref="C239" ca="1">INDIRECT(ADDRESS($A239,C$4,,,$B239))</f>
        <v>Herbeast/Komfymed/Chaling</v>
      </c>
      <c r="D239" s="45" t="str" cm="1">
        <f t="array" aca="1" ref="D239" ca="1">INDIRECT(ADDRESS($A239,D$4,,,$B239))</f>
        <v>External</v>
      </c>
      <c r="E239" s="45" t="str" cm="1">
        <f t="array" aca="1" ref="E239" ca="1">INDIRECT(ADDRESS($A239,E$4,,,$B239))</f>
        <v>SEPHORA-Exclusive brands</v>
      </c>
      <c r="F239" s="45" cm="1">
        <f t="array" aca="1" ref="F239" ca="1">INDIRECT(ADDRESS($A239,F$4,,,$B239))</f>
        <v>0</v>
      </c>
      <c r="G239" s="45" t="str" cm="1">
        <f t="array" aca="1" ref="G239" ca="1">INDIRECT(ADDRESS($A239,G$4,,,$B239))</f>
        <v>E</v>
      </c>
      <c r="H239" s="45" cm="1">
        <f t="array" aca="1" ref="H239" ca="1">INDIRECT(ADDRESS($A239,H$4,,,$B239))</f>
        <v>10.366</v>
      </c>
      <c r="I239" s="45" cm="1">
        <f t="array" aca="1" ref="I239" ca="1">INDIRECT(ADDRESS($A239,I$4,,,$B239))</f>
        <v>10.366</v>
      </c>
      <c r="J239" s="45" cm="1">
        <f t="array" aca="1" ref="J239" ca="1">INDIRECT(ADDRESS($A239,J$4,,,$B239))</f>
        <v>0</v>
      </c>
    </row>
    <row r="240" spans="1:10">
      <c r="A240" s="41">
        <f t="shared" si="9"/>
        <v>30</v>
      </c>
      <c r="B240" s="44" t="str">
        <f t="shared" si="10"/>
        <v>W1</v>
      </c>
      <c r="C240" s="45" t="str" cm="1">
        <f t="array" aca="1" ref="C240" ca="1">INDIRECT(ADDRESS($A240,C$4,,,$B240))</f>
        <v>Benefit/Fresh/Guerlain/Kenzo/Givenchy</v>
      </c>
      <c r="D240" s="45" t="str" cm="1">
        <f t="array" aca="1" ref="D240" ca="1">INDIRECT(ADDRESS($A240,D$4,,,$B240))</f>
        <v>External</v>
      </c>
      <c r="E240" s="45" t="str" cm="1">
        <f t="array" aca="1" ref="E240" ca="1">INDIRECT(ADDRESS($A240,E$4,,,$B240))</f>
        <v>LVMH</v>
      </c>
      <c r="F240" s="45" cm="1">
        <f t="array" aca="1" ref="F240" ca="1">INDIRECT(ADDRESS($A240,F$4,,,$B240))</f>
        <v>0</v>
      </c>
      <c r="G240" s="45" t="str" cm="1">
        <f t="array" aca="1" ref="G240" ca="1">INDIRECT(ADDRESS($A240,G$4,,,$B240))</f>
        <v>E</v>
      </c>
      <c r="H240" s="45" cm="1">
        <f t="array" aca="1" ref="H240" ca="1">INDIRECT(ADDRESS($A240,H$4,,,$B240))</f>
        <v>153.92590000000001</v>
      </c>
      <c r="I240" s="45" cm="1">
        <f t="array" aca="1" ref="I240" ca="1">INDIRECT(ADDRESS($A240,I$4,,,$B240))</f>
        <v>153.92590000000001</v>
      </c>
      <c r="J240" s="45" cm="1">
        <f t="array" aca="1" ref="J240" ca="1">INDIRECT(ADDRESS($A240,J$4,,,$B240))</f>
        <v>0</v>
      </c>
    </row>
    <row r="241" spans="1:10">
      <c r="A241" s="41">
        <f t="shared" si="9"/>
        <v>31</v>
      </c>
      <c r="B241" s="44" t="str">
        <f t="shared" si="10"/>
        <v>W1</v>
      </c>
      <c r="C241" s="45" t="str" cm="1">
        <f t="array" aca="1" ref="C241" ca="1">INDIRECT(ADDRESS($A241,C$4,,,$B241))</f>
        <v>ETERNAL( Laura Mercier)</v>
      </c>
      <c r="D241" s="45" t="str" cm="1">
        <f t="array" aca="1" ref="D241" ca="1">INDIRECT(ADDRESS($A241,D$4,,,$B241))</f>
        <v>External</v>
      </c>
      <c r="E241" s="45" t="str" cm="1">
        <f t="array" aca="1" ref="E241" ca="1">INDIRECT(ADDRESS($A241,E$4,,,$B241))</f>
        <v>ETERNAL</v>
      </c>
      <c r="F241" s="45" cm="1">
        <f t="array" aca="1" ref="F241" ca="1">INDIRECT(ADDRESS($A241,F$4,,,$B241))</f>
        <v>0</v>
      </c>
      <c r="G241" s="45" t="str" cm="1">
        <f t="array" aca="1" ref="G241" ca="1">INDIRECT(ADDRESS($A241,G$4,,,$B241))</f>
        <v>E</v>
      </c>
      <c r="H241" s="45" cm="1">
        <f t="array" aca="1" ref="H241" ca="1">INDIRECT(ADDRESS($A241,H$4,,,$B241))</f>
        <v>6.2510000000000003</v>
      </c>
      <c r="I241" s="45" cm="1">
        <f t="array" aca="1" ref="I241" ca="1">INDIRECT(ADDRESS($A241,I$4,,,$B241))</f>
        <v>6.2510000000000003</v>
      </c>
      <c r="J241" s="45" cm="1">
        <f t="array" aca="1" ref="J241" ca="1">INDIRECT(ADDRESS($A241,J$4,,,$B241))</f>
        <v>0</v>
      </c>
    </row>
    <row r="242" spans="1:10">
      <c r="A242" s="41">
        <f t="shared" si="9"/>
        <v>32</v>
      </c>
      <c r="B242" s="44" t="str">
        <f t="shared" si="10"/>
        <v>W1</v>
      </c>
      <c r="C242" s="45" t="str" cm="1">
        <f t="array" aca="1" ref="C242" ca="1">INDIRECT(ADDRESS($A242,C$4,,,$B242))</f>
        <v>Perfect Diary</v>
      </c>
      <c r="D242" s="45" t="str" cm="1">
        <f t="array" aca="1" ref="D242" ca="1">INDIRECT(ADDRESS($A242,D$4,,,$B242))</f>
        <v>External</v>
      </c>
      <c r="E242" s="45" t="str" cm="1">
        <f t="array" aca="1" ref="E242" ca="1">INDIRECT(ADDRESS($A242,E$4,,,$B242))</f>
        <v>Perfect Diary</v>
      </c>
      <c r="F242" s="45" cm="1">
        <f t="array" aca="1" ref="F242" ca="1">INDIRECT(ADDRESS($A242,F$4,,,$B242))</f>
        <v>0</v>
      </c>
      <c r="G242" s="45" t="str" cm="1">
        <f t="array" aca="1" ref="G242" ca="1">INDIRECT(ADDRESS($A242,G$4,,,$B242))</f>
        <v>E</v>
      </c>
      <c r="H242" s="45" cm="1">
        <f t="array" aca="1" ref="H242" ca="1">INDIRECT(ADDRESS($A242,H$4,,,$B242))</f>
        <v>14.456</v>
      </c>
      <c r="I242" s="45" cm="1">
        <f t="array" aca="1" ref="I242" ca="1">INDIRECT(ADDRESS($A242,I$4,,,$B242))</f>
        <v>14.456</v>
      </c>
      <c r="J242" s="45" cm="1">
        <f t="array" aca="1" ref="J242" ca="1">INDIRECT(ADDRESS($A242,J$4,,,$B242))</f>
        <v>0</v>
      </c>
    </row>
    <row r="243" spans="1:10">
      <c r="A243" s="41">
        <f t="shared" si="9"/>
        <v>33</v>
      </c>
      <c r="B243" s="44" t="str">
        <f t="shared" si="10"/>
        <v>W1</v>
      </c>
      <c r="C243" s="45" t="str" cm="1">
        <f t="array" aca="1" ref="C243" ca="1">INDIRECT(ADDRESS($A243,C$4,,,$B243))</f>
        <v>Clinique/BB/MAC/Estee Lauder</v>
      </c>
      <c r="D243" s="45" t="str" cm="1">
        <f t="array" aca="1" ref="D243" ca="1">INDIRECT(ADDRESS($A243,D$4,,,$B243))</f>
        <v>External</v>
      </c>
      <c r="E243" s="45" t="str" cm="1">
        <f t="array" aca="1" ref="E243" ca="1">INDIRECT(ADDRESS($A243,E$4,,,$B243))</f>
        <v>Estee Lauder</v>
      </c>
      <c r="F243" s="45" cm="1">
        <f t="array" aca="1" ref="F243" ca="1">INDIRECT(ADDRESS($A243,F$4,,,$B243))</f>
        <v>0</v>
      </c>
      <c r="G243" s="45" t="str" cm="1">
        <f t="array" aca="1" ref="G243" ca="1">INDIRECT(ADDRESS($A243,G$4,,,$B243))</f>
        <v>E</v>
      </c>
      <c r="H243" s="45" cm="1">
        <f t="array" aca="1" ref="H243" ca="1">INDIRECT(ADDRESS($A243,H$4,,,$B243))</f>
        <v>6.75</v>
      </c>
      <c r="I243" s="45" cm="1">
        <f t="array" aca="1" ref="I243" ca="1">INDIRECT(ADDRESS($A243,I$4,,,$B243))</f>
        <v>6.75</v>
      </c>
      <c r="J243" s="45" cm="1">
        <f t="array" aca="1" ref="J243" ca="1">INDIRECT(ADDRESS($A243,J$4,,,$B243))</f>
        <v>0</v>
      </c>
    </row>
    <row r="244" spans="1:10">
      <c r="A244" s="41">
        <f t="shared" si="9"/>
        <v>34</v>
      </c>
      <c r="B244" s="44" t="str">
        <f t="shared" si="10"/>
        <v>W1</v>
      </c>
      <c r="C244" s="45" t="str" cm="1">
        <f t="array" aca="1" ref="C244" ca="1">INDIRECT(ADDRESS($A244,C$4,,,$B244))</f>
        <v>Hourglass</v>
      </c>
      <c r="D244" s="45" t="str" cm="1">
        <f t="array" aca="1" ref="D244" ca="1">INDIRECT(ADDRESS($A244,D$4,,,$B244))</f>
        <v>External</v>
      </c>
      <c r="E244" s="45" t="str" cm="1">
        <f t="array" aca="1" ref="E244" ca="1">INDIRECT(ADDRESS($A244,E$4,,,$B244))</f>
        <v>Hourglass</v>
      </c>
      <c r="F244" s="45" cm="1">
        <f t="array" aca="1" ref="F244" ca="1">INDIRECT(ADDRESS($A244,F$4,,,$B244))</f>
        <v>0</v>
      </c>
      <c r="G244" s="45" t="str" cm="1">
        <f t="array" aca="1" ref="G244" ca="1">INDIRECT(ADDRESS($A244,G$4,,,$B244))</f>
        <v>E</v>
      </c>
      <c r="H244" s="45" cm="1">
        <f t="array" aca="1" ref="H244" ca="1">INDIRECT(ADDRESS($A244,H$4,,,$B244))</f>
        <v>360</v>
      </c>
      <c r="I244" s="45" cm="1">
        <f t="array" aca="1" ref="I244" ca="1">INDIRECT(ADDRESS($A244,I$4,,,$B244))</f>
        <v>360</v>
      </c>
      <c r="J244" s="45" cm="1">
        <f t="array" aca="1" ref="J244" ca="1">INDIRECT(ADDRESS($A244,J$4,,,$B244))</f>
        <v>0</v>
      </c>
    </row>
    <row r="245" spans="1:10">
      <c r="A245" s="41">
        <f t="shared" si="9"/>
        <v>35</v>
      </c>
      <c r="B245" s="44" t="str">
        <f t="shared" si="10"/>
        <v>W1</v>
      </c>
      <c r="C245" s="45" t="str" cm="1">
        <f t="array" aca="1" ref="C245" ca="1">INDIRECT(ADDRESS($A245,C$4,,,$B245))</f>
        <v>L‘oreal</v>
      </c>
      <c r="D245" s="45" t="str" cm="1">
        <f t="array" aca="1" ref="D245" ca="1">INDIRECT(ADDRESS($A245,D$4,,,$B245))</f>
        <v>External</v>
      </c>
      <c r="E245" s="45" t="str" cm="1">
        <f t="array" aca="1" ref="E245" ca="1">INDIRECT(ADDRESS($A245,E$4,,,$B245))</f>
        <v>L‘oreal(PACK)</v>
      </c>
      <c r="F245" s="45" cm="1">
        <f t="array" aca="1" ref="F245" ca="1">INDIRECT(ADDRESS($A245,F$4,,,$B245))</f>
        <v>0</v>
      </c>
      <c r="G245" s="45" t="str" cm="1">
        <f t="array" aca="1" ref="G245" ca="1">INDIRECT(ADDRESS($A245,G$4,,,$B245))</f>
        <v>E</v>
      </c>
      <c r="H245" s="45" cm="1">
        <f t="array" aca="1" ref="H245" ca="1">INDIRECT(ADDRESS($A245,H$4,,,$B245))</f>
        <v>209.78399999999999</v>
      </c>
      <c r="I245" s="45" cm="1">
        <f t="array" aca="1" ref="I245" ca="1">INDIRECT(ADDRESS($A245,I$4,,,$B245))</f>
        <v>209.78399999999999</v>
      </c>
      <c r="J245" s="45" cm="1">
        <f t="array" aca="1" ref="J245" ca="1">INDIRECT(ADDRESS($A245,J$4,,,$B245))</f>
        <v>0</v>
      </c>
    </row>
    <row r="246" spans="1:10">
      <c r="A246" s="41">
        <f t="shared" si="9"/>
        <v>36</v>
      </c>
      <c r="B246" s="44" t="str">
        <f t="shared" si="10"/>
        <v>W1</v>
      </c>
      <c r="C246" s="45" cm="1">
        <f t="array" aca="1" ref="C246" ca="1">INDIRECT(ADDRESS($A246,C$4,,,$B246))</f>
        <v>0</v>
      </c>
      <c r="D246" s="45" cm="1">
        <f t="array" aca="1" ref="D246" ca="1">INDIRECT(ADDRESS($A246,D$4,,,$B246))</f>
        <v>0</v>
      </c>
      <c r="E246" s="45" cm="1">
        <f t="array" aca="1" ref="E246" ca="1">INDIRECT(ADDRESS($A246,E$4,,,$B246))</f>
        <v>0</v>
      </c>
      <c r="F246" s="45" cm="1">
        <f t="array" aca="1" ref="F246" ca="1">INDIRECT(ADDRESS($A246,F$4,,,$B246))</f>
        <v>0</v>
      </c>
      <c r="G246" s="45" cm="1">
        <f t="array" aca="1" ref="G246" ca="1">INDIRECT(ADDRESS($A246,G$4,,,$B246))</f>
        <v>0</v>
      </c>
      <c r="H246" s="45" cm="1">
        <f t="array" aca="1" ref="H246" ca="1">INDIRECT(ADDRESS($A246,H$4,,,$B246))</f>
        <v>0</v>
      </c>
      <c r="I246" s="45" cm="1">
        <f t="array" aca="1" ref="I246" ca="1">INDIRECT(ADDRESS($A246,I$4,,,$B246))</f>
        <v>0</v>
      </c>
      <c r="J246" s="45" cm="1">
        <f t="array" aca="1" ref="J246" ca="1">INDIRECT(ADDRESS($A246,J$4,,,$B246))</f>
        <v>0</v>
      </c>
    </row>
    <row r="247" spans="1:10">
      <c r="A247" s="41">
        <f t="shared" si="9"/>
        <v>37</v>
      </c>
      <c r="B247" s="44" t="str">
        <f t="shared" si="10"/>
        <v>W1</v>
      </c>
      <c r="C247" s="45" cm="1">
        <f t="array" aca="1" ref="C247" ca="1">INDIRECT(ADDRESS($A247,C$4,,,$B247))</f>
        <v>0</v>
      </c>
      <c r="D247" s="45" cm="1">
        <f t="array" aca="1" ref="D247" ca="1">INDIRECT(ADDRESS($A247,D$4,,,$B247))</f>
        <v>0</v>
      </c>
      <c r="E247" s="45" cm="1">
        <f t="array" aca="1" ref="E247" ca="1">INDIRECT(ADDRESS($A247,E$4,,,$B247))</f>
        <v>0</v>
      </c>
      <c r="F247" s="45" cm="1">
        <f t="array" aca="1" ref="F247" ca="1">INDIRECT(ADDRESS($A247,F$4,,,$B247))</f>
        <v>0</v>
      </c>
      <c r="G247" s="45" cm="1">
        <f t="array" aca="1" ref="G247" ca="1">INDIRECT(ADDRESS($A247,G$4,,,$B247))</f>
        <v>0</v>
      </c>
      <c r="H247" s="45" cm="1">
        <f t="array" aca="1" ref="H247" ca="1">INDIRECT(ADDRESS($A247,H$4,,,$B247))</f>
        <v>0</v>
      </c>
      <c r="I247" s="45" cm="1">
        <f t="array" aca="1" ref="I247" ca="1">INDIRECT(ADDRESS($A247,I$4,,,$B247))</f>
        <v>0</v>
      </c>
      <c r="J247" s="45" cm="1">
        <f t="array" aca="1" ref="J247" ca="1">INDIRECT(ADDRESS($A247,J$4,,,$B247))</f>
        <v>0</v>
      </c>
    </row>
    <row r="248" spans="1:10">
      <c r="A248" s="41">
        <f t="shared" si="9"/>
        <v>38</v>
      </c>
      <c r="B248" s="44" t="str">
        <f t="shared" si="10"/>
        <v>W1</v>
      </c>
      <c r="C248" s="45" cm="1">
        <f t="array" aca="1" ref="C248" ca="1">INDIRECT(ADDRESS($A248,C$4,,,$B248))</f>
        <v>0</v>
      </c>
      <c r="D248" s="45" cm="1">
        <f t="array" aca="1" ref="D248" ca="1">INDIRECT(ADDRESS($A248,D$4,,,$B248))</f>
        <v>0</v>
      </c>
      <c r="E248" s="45" cm="1">
        <f t="array" aca="1" ref="E248" ca="1">INDIRECT(ADDRESS($A248,E$4,,,$B248))</f>
        <v>0</v>
      </c>
      <c r="F248" s="45" cm="1">
        <f t="array" aca="1" ref="F248" ca="1">INDIRECT(ADDRESS($A248,F$4,,,$B248))</f>
        <v>0</v>
      </c>
      <c r="G248" s="45" cm="1">
        <f t="array" aca="1" ref="G248" ca="1">INDIRECT(ADDRESS($A248,G$4,,,$B248))</f>
        <v>0</v>
      </c>
      <c r="H248" s="45" cm="1">
        <f t="array" aca="1" ref="H248" ca="1">INDIRECT(ADDRESS($A248,H$4,,,$B248))</f>
        <v>0</v>
      </c>
      <c r="I248" s="45" cm="1">
        <f t="array" aca="1" ref="I248" ca="1">INDIRECT(ADDRESS($A248,I$4,,,$B248))</f>
        <v>0</v>
      </c>
      <c r="J248" s="45" cm="1">
        <f t="array" aca="1" ref="J248" ca="1">INDIRECT(ADDRESS($A248,J$4,,,$B248))</f>
        <v>0</v>
      </c>
    </row>
    <row r="249" spans="1:10">
      <c r="A249" s="41">
        <f t="shared" si="9"/>
        <v>39</v>
      </c>
      <c r="B249" s="44" t="str">
        <f t="shared" si="10"/>
        <v>W1</v>
      </c>
      <c r="C249" s="45" cm="1">
        <f t="array" aca="1" ref="C249" ca="1">INDIRECT(ADDRESS($A249,C$4,,,$B249))</f>
        <v>0</v>
      </c>
      <c r="D249" s="45" cm="1">
        <f t="array" aca="1" ref="D249" ca="1">INDIRECT(ADDRESS($A249,D$4,,,$B249))</f>
        <v>0</v>
      </c>
      <c r="E249" s="45" cm="1">
        <f t="array" aca="1" ref="E249" ca="1">INDIRECT(ADDRESS($A249,E$4,,,$B249))</f>
        <v>0</v>
      </c>
      <c r="F249" s="45" cm="1">
        <f t="array" aca="1" ref="F249" ca="1">INDIRECT(ADDRESS($A249,F$4,,,$B249))</f>
        <v>0</v>
      </c>
      <c r="G249" s="45" cm="1">
        <f t="array" aca="1" ref="G249" ca="1">INDIRECT(ADDRESS($A249,G$4,,,$B249))</f>
        <v>0</v>
      </c>
      <c r="H249" s="45" cm="1">
        <f t="array" aca="1" ref="H249" ca="1">INDIRECT(ADDRESS($A249,H$4,,,$B249))</f>
        <v>0</v>
      </c>
      <c r="I249" s="45" cm="1">
        <f t="array" aca="1" ref="I249" ca="1">INDIRECT(ADDRESS($A249,I$4,,,$B249))</f>
        <v>0</v>
      </c>
      <c r="J249" s="45" cm="1">
        <f t="array" aca="1" ref="J249" ca="1">INDIRECT(ADDRESS($A249,J$4,,,$B249))</f>
        <v>0</v>
      </c>
    </row>
    <row r="250" spans="1:10">
      <c r="A250" s="41">
        <f t="shared" si="9"/>
        <v>40</v>
      </c>
      <c r="B250" s="44" t="str">
        <f t="shared" si="10"/>
        <v>W1</v>
      </c>
      <c r="C250" s="45" cm="1">
        <f t="array" aca="1" ref="C250" ca="1">INDIRECT(ADDRESS($A250,C$4,,,$B250))</f>
        <v>0</v>
      </c>
      <c r="D250" s="45" cm="1">
        <f t="array" aca="1" ref="D250" ca="1">INDIRECT(ADDRESS($A250,D$4,,,$B250))</f>
        <v>0</v>
      </c>
      <c r="E250" s="45" cm="1">
        <f t="array" aca="1" ref="E250" ca="1">INDIRECT(ADDRESS($A250,E$4,,,$B250))</f>
        <v>0</v>
      </c>
      <c r="F250" s="45" cm="1">
        <f t="array" aca="1" ref="F250" ca="1">INDIRECT(ADDRESS($A250,F$4,,,$B250))</f>
        <v>0</v>
      </c>
      <c r="G250" s="45" cm="1">
        <f t="array" aca="1" ref="G250" ca="1">INDIRECT(ADDRESS($A250,G$4,,,$B250))</f>
        <v>0</v>
      </c>
      <c r="H250" s="45" cm="1">
        <f t="array" aca="1" ref="H250" ca="1">INDIRECT(ADDRESS($A250,H$4,,,$B250))</f>
        <v>0</v>
      </c>
      <c r="I250" s="45" cm="1">
        <f t="array" aca="1" ref="I250" ca="1">INDIRECT(ADDRESS($A250,I$4,,,$B250))</f>
        <v>0</v>
      </c>
      <c r="J250" s="45" cm="1">
        <f t="array" aca="1" ref="J250" ca="1">INDIRECT(ADDRESS($A250,J$4,,,$B250))</f>
        <v>0</v>
      </c>
    </row>
    <row r="251" spans="1:10">
      <c r="A251" s="41">
        <f t="shared" si="9"/>
        <v>41</v>
      </c>
      <c r="B251" s="44" t="str">
        <f t="shared" si="10"/>
        <v>W1</v>
      </c>
      <c r="C251" s="45" cm="1">
        <f t="array" aca="1" ref="C251" ca="1">INDIRECT(ADDRESS($A251,C$4,,,$B251))</f>
        <v>0</v>
      </c>
      <c r="D251" s="45" cm="1">
        <f t="array" aca="1" ref="D251" ca="1">INDIRECT(ADDRESS($A251,D$4,,,$B251))</f>
        <v>0</v>
      </c>
      <c r="E251" s="45" cm="1">
        <f t="array" aca="1" ref="E251" ca="1">INDIRECT(ADDRESS($A251,E$4,,,$B251))</f>
        <v>0</v>
      </c>
      <c r="F251" s="45" cm="1">
        <f t="array" aca="1" ref="F251" ca="1">INDIRECT(ADDRESS($A251,F$4,,,$B251))</f>
        <v>0</v>
      </c>
      <c r="G251" s="45" cm="1">
        <f t="array" aca="1" ref="G251" ca="1">INDIRECT(ADDRESS($A251,G$4,,,$B251))</f>
        <v>0</v>
      </c>
      <c r="H251" s="45" cm="1">
        <f t="array" aca="1" ref="H251" ca="1">INDIRECT(ADDRESS($A251,H$4,,,$B251))</f>
        <v>0</v>
      </c>
      <c r="I251" s="45" cm="1">
        <f t="array" aca="1" ref="I251" ca="1">INDIRECT(ADDRESS($A251,I$4,,,$B251))</f>
        <v>0</v>
      </c>
      <c r="J251" s="45" cm="1">
        <f t="array" aca="1" ref="J251" ca="1">INDIRECT(ADDRESS($A251,J$4,,,$B251))</f>
        <v>0</v>
      </c>
    </row>
    <row r="252" spans="1:10">
      <c r="A252" s="41">
        <f t="shared" si="9"/>
        <v>42</v>
      </c>
      <c r="B252" s="44" t="str">
        <f t="shared" si="10"/>
        <v>W1</v>
      </c>
      <c r="C252" s="45" cm="1">
        <f t="array" aca="1" ref="C252" ca="1">INDIRECT(ADDRESS($A252,C$4,,,$B252))</f>
        <v>0</v>
      </c>
      <c r="D252" s="45" cm="1">
        <f t="array" aca="1" ref="D252" ca="1">INDIRECT(ADDRESS($A252,D$4,,,$B252))</f>
        <v>0</v>
      </c>
      <c r="E252" s="45" cm="1">
        <f t="array" aca="1" ref="E252" ca="1">INDIRECT(ADDRESS($A252,E$4,,,$B252))</f>
        <v>0</v>
      </c>
      <c r="F252" s="45" cm="1">
        <f t="array" aca="1" ref="F252" ca="1">INDIRECT(ADDRESS($A252,F$4,,,$B252))</f>
        <v>0</v>
      </c>
      <c r="G252" s="45" cm="1">
        <f t="array" aca="1" ref="G252" ca="1">INDIRECT(ADDRESS($A252,G$4,,,$B252))</f>
        <v>0</v>
      </c>
      <c r="H252" s="45" cm="1">
        <f t="array" aca="1" ref="H252" ca="1">INDIRECT(ADDRESS($A252,H$4,,,$B252))</f>
        <v>0</v>
      </c>
      <c r="I252" s="45" cm="1">
        <f t="array" aca="1" ref="I252" ca="1">INDIRECT(ADDRESS($A252,I$4,,,$B252))</f>
        <v>0</v>
      </c>
      <c r="J252" s="45" cm="1">
        <f t="array" aca="1" ref="J252" ca="1">INDIRECT(ADDRESS($A252,J$4,,,$B252))</f>
        <v>0</v>
      </c>
    </row>
    <row r="253" spans="1:10">
      <c r="A253" s="41">
        <f t="shared" si="9"/>
        <v>43</v>
      </c>
      <c r="B253" s="44" t="str">
        <f t="shared" si="10"/>
        <v>W1</v>
      </c>
      <c r="C253" s="45" cm="1">
        <f t="array" aca="1" ref="C253" ca="1">INDIRECT(ADDRESS($A253,C$4,,,$B253))</f>
        <v>0</v>
      </c>
      <c r="D253" s="45" cm="1">
        <f t="array" aca="1" ref="D253" ca="1">INDIRECT(ADDRESS($A253,D$4,,,$B253))</f>
        <v>0</v>
      </c>
      <c r="E253" s="45" cm="1">
        <f t="array" aca="1" ref="E253" ca="1">INDIRECT(ADDRESS($A253,E$4,,,$B253))</f>
        <v>0</v>
      </c>
      <c r="F253" s="45" cm="1">
        <f t="array" aca="1" ref="F253" ca="1">INDIRECT(ADDRESS($A253,F$4,,,$B253))</f>
        <v>0</v>
      </c>
      <c r="G253" s="45" cm="1">
        <f t="array" aca="1" ref="G253" ca="1">INDIRECT(ADDRESS($A253,G$4,,,$B253))</f>
        <v>0</v>
      </c>
      <c r="H253" s="45" cm="1">
        <f t="array" aca="1" ref="H253" ca="1">INDIRECT(ADDRESS($A253,H$4,,,$B253))</f>
        <v>0</v>
      </c>
      <c r="I253" s="45" cm="1">
        <f t="array" aca="1" ref="I253" ca="1">INDIRECT(ADDRESS($A253,I$4,,,$B253))</f>
        <v>0</v>
      </c>
      <c r="J253" s="45" cm="1">
        <f t="array" aca="1" ref="J253" ca="1">INDIRECT(ADDRESS($A253,J$4,,,$B253))</f>
        <v>0</v>
      </c>
    </row>
    <row r="254" spans="1:10">
      <c r="A254" s="41">
        <f t="shared" si="9"/>
        <v>44</v>
      </c>
      <c r="B254" s="44" t="str">
        <f t="shared" si="10"/>
        <v>W1</v>
      </c>
      <c r="C254" s="45" cm="1">
        <f t="array" aca="1" ref="C254" ca="1">INDIRECT(ADDRESS($A254,C$4,,,$B254))</f>
        <v>0</v>
      </c>
      <c r="D254" s="45" cm="1">
        <f t="array" aca="1" ref="D254" ca="1">INDIRECT(ADDRESS($A254,D$4,,,$B254))</f>
        <v>0</v>
      </c>
      <c r="E254" s="45" cm="1">
        <f t="array" aca="1" ref="E254" ca="1">INDIRECT(ADDRESS($A254,E$4,,,$B254))</f>
        <v>0</v>
      </c>
      <c r="F254" s="45" cm="1">
        <f t="array" aca="1" ref="F254" ca="1">INDIRECT(ADDRESS($A254,F$4,,,$B254))</f>
        <v>0</v>
      </c>
      <c r="G254" s="45" cm="1">
        <f t="array" aca="1" ref="G254" ca="1">INDIRECT(ADDRESS($A254,G$4,,,$B254))</f>
        <v>0</v>
      </c>
      <c r="H254" s="45" cm="1">
        <f t="array" aca="1" ref="H254" ca="1">INDIRECT(ADDRESS($A254,H$4,,,$B254))</f>
        <v>0</v>
      </c>
      <c r="I254" s="45" cm="1">
        <f t="array" aca="1" ref="I254" ca="1">INDIRECT(ADDRESS($A254,I$4,,,$B254))</f>
        <v>0</v>
      </c>
      <c r="J254" s="45" cm="1">
        <f t="array" aca="1" ref="J254" ca="1">INDIRECT(ADDRESS($A254,J$4,,,$B254))</f>
        <v>0</v>
      </c>
    </row>
    <row r="255" spans="1:10">
      <c r="A255" s="41">
        <f t="shared" si="9"/>
        <v>45</v>
      </c>
      <c r="B255" s="44" t="str">
        <f t="shared" si="10"/>
        <v>W1</v>
      </c>
      <c r="C255" s="45" cm="1">
        <f t="array" aca="1" ref="C255" ca="1">INDIRECT(ADDRESS($A255,C$4,,,$B255))</f>
        <v>0</v>
      </c>
      <c r="D255" s="45" cm="1">
        <f t="array" aca="1" ref="D255" ca="1">INDIRECT(ADDRESS($A255,D$4,,,$B255))</f>
        <v>0</v>
      </c>
      <c r="E255" s="45" cm="1">
        <f t="array" aca="1" ref="E255" ca="1">INDIRECT(ADDRESS($A255,E$4,,,$B255))</f>
        <v>0</v>
      </c>
      <c r="F255" s="45" cm="1">
        <f t="array" aca="1" ref="F255" ca="1">INDIRECT(ADDRESS($A255,F$4,,,$B255))</f>
        <v>0</v>
      </c>
      <c r="G255" s="45" cm="1">
        <f t="array" aca="1" ref="G255" ca="1">INDIRECT(ADDRESS($A255,G$4,,,$B255))</f>
        <v>0</v>
      </c>
      <c r="H255" s="45" cm="1">
        <f t="array" aca="1" ref="H255" ca="1">INDIRECT(ADDRESS($A255,H$4,,,$B255))</f>
        <v>0</v>
      </c>
      <c r="I255" s="45" cm="1">
        <f t="array" aca="1" ref="I255" ca="1">INDIRECT(ADDRESS($A255,I$4,,,$B255))</f>
        <v>0</v>
      </c>
      <c r="J255" s="45" cm="1">
        <f t="array" aca="1" ref="J255" ca="1">INDIRECT(ADDRESS($A255,J$4,,,$B255))</f>
        <v>0</v>
      </c>
    </row>
    <row r="256" spans="1:10">
      <c r="A256" s="41">
        <f t="shared" si="9"/>
        <v>46</v>
      </c>
      <c r="B256" s="44" t="str">
        <f t="shared" si="10"/>
        <v>W1</v>
      </c>
      <c r="C256" s="45" cm="1">
        <f t="array" aca="1" ref="C256" ca="1">INDIRECT(ADDRESS($A256,C$4,,,$B256))</f>
        <v>0</v>
      </c>
      <c r="D256" s="45" cm="1">
        <f t="array" aca="1" ref="D256" ca="1">INDIRECT(ADDRESS($A256,D$4,,,$B256))</f>
        <v>0</v>
      </c>
      <c r="E256" s="45" cm="1">
        <f t="array" aca="1" ref="E256" ca="1">INDIRECT(ADDRESS($A256,E$4,,,$B256))</f>
        <v>0</v>
      </c>
      <c r="F256" s="45" cm="1">
        <f t="array" aca="1" ref="F256" ca="1">INDIRECT(ADDRESS($A256,F$4,,,$B256))</f>
        <v>0</v>
      </c>
      <c r="G256" s="45" cm="1">
        <f t="array" aca="1" ref="G256" ca="1">INDIRECT(ADDRESS($A256,G$4,,,$B256))</f>
        <v>0</v>
      </c>
      <c r="H256" s="45" cm="1">
        <f t="array" aca="1" ref="H256" ca="1">INDIRECT(ADDRESS($A256,H$4,,,$B256))</f>
        <v>0</v>
      </c>
      <c r="I256" s="45" cm="1">
        <f t="array" aca="1" ref="I256" ca="1">INDIRECT(ADDRESS($A256,I$4,,,$B256))</f>
        <v>0</v>
      </c>
      <c r="J256" s="45" cm="1">
        <f t="array" aca="1" ref="J256" ca="1">INDIRECT(ADDRESS($A256,J$4,,,$B256))</f>
        <v>0</v>
      </c>
    </row>
    <row r="257" spans="1:10">
      <c r="A257" s="41">
        <f t="shared" si="9"/>
        <v>47</v>
      </c>
      <c r="B257" s="44" t="str">
        <f t="shared" si="10"/>
        <v>W1</v>
      </c>
      <c r="C257" s="45" cm="1">
        <f t="array" aca="1" ref="C257" ca="1">INDIRECT(ADDRESS($A257,C$4,,,$B257))</f>
        <v>0</v>
      </c>
      <c r="D257" s="45" cm="1">
        <f t="array" aca="1" ref="D257" ca="1">INDIRECT(ADDRESS($A257,D$4,,,$B257))</f>
        <v>0</v>
      </c>
      <c r="E257" s="45" cm="1">
        <f t="array" aca="1" ref="E257" ca="1">INDIRECT(ADDRESS($A257,E$4,,,$B257))</f>
        <v>0</v>
      </c>
      <c r="F257" s="45" cm="1">
        <f t="array" aca="1" ref="F257" ca="1">INDIRECT(ADDRESS($A257,F$4,,,$B257))</f>
        <v>0</v>
      </c>
      <c r="G257" s="45" cm="1">
        <f t="array" aca="1" ref="G257" ca="1">INDIRECT(ADDRESS($A257,G$4,,,$B257))</f>
        <v>0</v>
      </c>
      <c r="H257" s="45" cm="1">
        <f t="array" aca="1" ref="H257" ca="1">INDIRECT(ADDRESS($A257,H$4,,,$B257))</f>
        <v>0</v>
      </c>
      <c r="I257" s="45" cm="1">
        <f t="array" aca="1" ref="I257" ca="1">INDIRECT(ADDRESS($A257,I$4,,,$B257))</f>
        <v>0</v>
      </c>
      <c r="J257" s="45" cm="1">
        <f t="array" aca="1" ref="J257" ca="1">INDIRECT(ADDRESS($A257,J$4,,,$B257))</f>
        <v>0</v>
      </c>
    </row>
    <row r="258" spans="1:10">
      <c r="A258" s="41">
        <f t="shared" si="9"/>
        <v>48</v>
      </c>
      <c r="B258" s="44" t="str">
        <f t="shared" si="10"/>
        <v>W1</v>
      </c>
      <c r="C258" s="45" cm="1">
        <f t="array" aca="1" ref="C258" ca="1">INDIRECT(ADDRESS($A258,C$4,,,$B258))</f>
        <v>0</v>
      </c>
      <c r="D258" s="45" cm="1">
        <f t="array" aca="1" ref="D258" ca="1">INDIRECT(ADDRESS($A258,D$4,,,$B258))</f>
        <v>0</v>
      </c>
      <c r="E258" s="45" cm="1">
        <f t="array" aca="1" ref="E258" ca="1">INDIRECT(ADDRESS($A258,E$4,,,$B258))</f>
        <v>0</v>
      </c>
      <c r="F258" s="45" cm="1">
        <f t="array" aca="1" ref="F258" ca="1">INDIRECT(ADDRESS($A258,F$4,,,$B258))</f>
        <v>0</v>
      </c>
      <c r="G258" s="45" cm="1">
        <f t="array" aca="1" ref="G258" ca="1">INDIRECT(ADDRESS($A258,G$4,,,$B258))</f>
        <v>0</v>
      </c>
      <c r="H258" s="45" cm="1">
        <f t="array" aca="1" ref="H258" ca="1">INDIRECT(ADDRESS($A258,H$4,,,$B258))</f>
        <v>0</v>
      </c>
      <c r="I258" s="45" cm="1">
        <f t="array" aca="1" ref="I258" ca="1">INDIRECT(ADDRESS($A258,I$4,,,$B258))</f>
        <v>0</v>
      </c>
      <c r="J258" s="45" cm="1">
        <f t="array" aca="1" ref="J258" ca="1">INDIRECT(ADDRESS($A258,J$4,,,$B258))</f>
        <v>0</v>
      </c>
    </row>
    <row r="259" spans="1:10">
      <c r="A259" s="41">
        <f t="shared" si="9"/>
        <v>49</v>
      </c>
      <c r="B259" s="44" t="str">
        <f t="shared" si="10"/>
        <v>W1</v>
      </c>
      <c r="C259" s="45" cm="1">
        <f t="array" aca="1" ref="C259" ca="1">INDIRECT(ADDRESS($A259,C$4,,,$B259))</f>
        <v>0</v>
      </c>
      <c r="D259" s="45" cm="1">
        <f t="array" aca="1" ref="D259" ca="1">INDIRECT(ADDRESS($A259,D$4,,,$B259))</f>
        <v>0</v>
      </c>
      <c r="E259" s="45" cm="1">
        <f t="array" aca="1" ref="E259" ca="1">INDIRECT(ADDRESS($A259,E$4,,,$B259))</f>
        <v>0</v>
      </c>
      <c r="F259" s="45" cm="1">
        <f t="array" aca="1" ref="F259" ca="1">INDIRECT(ADDRESS($A259,F$4,,,$B259))</f>
        <v>0</v>
      </c>
      <c r="G259" s="45" cm="1">
        <f t="array" aca="1" ref="G259" ca="1">INDIRECT(ADDRESS($A259,G$4,,,$B259))</f>
        <v>0</v>
      </c>
      <c r="H259" s="45" cm="1">
        <f t="array" aca="1" ref="H259" ca="1">INDIRECT(ADDRESS($A259,H$4,,,$B259))</f>
        <v>0</v>
      </c>
      <c r="I259" s="45" cm="1">
        <f t="array" aca="1" ref="I259" ca="1">INDIRECT(ADDRESS($A259,I$4,,,$B259))</f>
        <v>0</v>
      </c>
      <c r="J259" s="45" cm="1">
        <f t="array" aca="1" ref="J259" ca="1">INDIRECT(ADDRESS($A259,J$4,,,$B259))</f>
        <v>0</v>
      </c>
    </row>
    <row r="260" spans="1:10">
      <c r="A260" s="41">
        <f t="shared" si="9"/>
        <v>50</v>
      </c>
      <c r="B260" s="44" t="str">
        <f t="shared" si="10"/>
        <v>W1</v>
      </c>
      <c r="C260" s="45" cm="1">
        <f t="array" aca="1" ref="C260" ca="1">INDIRECT(ADDRESS($A260,C$4,,,$B260))</f>
        <v>0</v>
      </c>
      <c r="D260" s="45" cm="1">
        <f t="array" aca="1" ref="D260" ca="1">INDIRECT(ADDRESS($A260,D$4,,,$B260))</f>
        <v>0</v>
      </c>
      <c r="E260" s="45" cm="1">
        <f t="array" aca="1" ref="E260" ca="1">INDIRECT(ADDRESS($A260,E$4,,,$B260))</f>
        <v>0</v>
      </c>
      <c r="F260" s="45" cm="1">
        <f t="array" aca="1" ref="F260" ca="1">INDIRECT(ADDRESS($A260,F$4,,,$B260))</f>
        <v>0</v>
      </c>
      <c r="G260" s="45" cm="1">
        <f t="array" aca="1" ref="G260" ca="1">INDIRECT(ADDRESS($A260,G$4,,,$B260))</f>
        <v>0</v>
      </c>
      <c r="H260" s="45" cm="1">
        <f t="array" aca="1" ref="H260" ca="1">INDIRECT(ADDRESS($A260,H$4,,,$B260))</f>
        <v>0</v>
      </c>
      <c r="I260" s="45" cm="1">
        <f t="array" aca="1" ref="I260" ca="1">INDIRECT(ADDRESS($A260,I$4,,,$B260))</f>
        <v>0</v>
      </c>
      <c r="J260" s="45" cm="1">
        <f t="array" aca="1" ref="J260" ca="1">INDIRECT(ADDRESS($A260,J$4,,,$B260))</f>
        <v>0</v>
      </c>
    </row>
    <row r="261" spans="1:10">
      <c r="A261" s="41">
        <f t="shared" si="9"/>
        <v>51</v>
      </c>
      <c r="B261" s="44" t="str">
        <f t="shared" si="10"/>
        <v>W1</v>
      </c>
      <c r="C261" s="45" cm="1">
        <f t="array" aca="1" ref="C261" ca="1">INDIRECT(ADDRESS($A261,C$4,,,$B261))</f>
        <v>0</v>
      </c>
      <c r="D261" s="45" cm="1">
        <f t="array" aca="1" ref="D261" ca="1">INDIRECT(ADDRESS($A261,D$4,,,$B261))</f>
        <v>0</v>
      </c>
      <c r="E261" s="45" cm="1">
        <f t="array" aca="1" ref="E261" ca="1">INDIRECT(ADDRESS($A261,E$4,,,$B261))</f>
        <v>0</v>
      </c>
      <c r="F261" s="45" cm="1">
        <f t="array" aca="1" ref="F261" ca="1">INDIRECT(ADDRESS($A261,F$4,,,$B261))</f>
        <v>0</v>
      </c>
      <c r="G261" s="45" cm="1">
        <f t="array" aca="1" ref="G261" ca="1">INDIRECT(ADDRESS($A261,G$4,,,$B261))</f>
        <v>0</v>
      </c>
      <c r="H261" s="45" cm="1">
        <f t="array" aca="1" ref="H261" ca="1">INDIRECT(ADDRESS($A261,H$4,,,$B261))</f>
        <v>0</v>
      </c>
      <c r="I261" s="45" cm="1">
        <f t="array" aca="1" ref="I261" ca="1">INDIRECT(ADDRESS($A261,I$4,,,$B261))</f>
        <v>0</v>
      </c>
      <c r="J261" s="45" cm="1">
        <f t="array" aca="1" ref="J261" ca="1">INDIRECT(ADDRESS($A261,J$4,,,$B261))</f>
        <v>0</v>
      </c>
    </row>
    <row r="262" spans="1:10">
      <c r="A262" s="41">
        <f t="shared" si="9"/>
        <v>52</v>
      </c>
      <c r="B262" s="44" t="str">
        <f t="shared" si="10"/>
        <v>W1</v>
      </c>
      <c r="C262" s="45" cm="1">
        <f t="array" aca="1" ref="C262" ca="1">INDIRECT(ADDRESS($A262,C$4,,,$B262))</f>
        <v>0</v>
      </c>
      <c r="D262" s="45" cm="1">
        <f t="array" aca="1" ref="D262" ca="1">INDIRECT(ADDRESS($A262,D$4,,,$B262))</f>
        <v>0</v>
      </c>
      <c r="E262" s="45" cm="1">
        <f t="array" aca="1" ref="E262" ca="1">INDIRECT(ADDRESS($A262,E$4,,,$B262))</f>
        <v>0</v>
      </c>
      <c r="F262" s="45" cm="1">
        <f t="array" aca="1" ref="F262" ca="1">INDIRECT(ADDRESS($A262,F$4,,,$B262))</f>
        <v>0</v>
      </c>
      <c r="G262" s="45" cm="1">
        <f t="array" aca="1" ref="G262" ca="1">INDIRECT(ADDRESS($A262,G$4,,,$B262))</f>
        <v>0</v>
      </c>
      <c r="H262" s="45" cm="1">
        <f t="array" aca="1" ref="H262" ca="1">INDIRECT(ADDRESS($A262,H$4,,,$B262))</f>
        <v>0</v>
      </c>
      <c r="I262" s="45" cm="1">
        <f t="array" aca="1" ref="I262" ca="1">INDIRECT(ADDRESS($A262,I$4,,,$B262))</f>
        <v>0</v>
      </c>
      <c r="J262" s="45" cm="1">
        <f t="array" aca="1" ref="J262" ca="1">INDIRECT(ADDRESS($A262,J$4,,,$B262))</f>
        <v>0</v>
      </c>
    </row>
    <row r="263" spans="1:10">
      <c r="A263" s="41">
        <f t="shared" si="9"/>
        <v>53</v>
      </c>
      <c r="B263" s="44" t="str">
        <f t="shared" si="10"/>
        <v>W1</v>
      </c>
      <c r="C263" s="45" cm="1">
        <f t="array" aca="1" ref="C263" ca="1">INDIRECT(ADDRESS($A263,C$4,,,$B263))</f>
        <v>0</v>
      </c>
      <c r="D263" s="45" cm="1">
        <f t="array" aca="1" ref="D263" ca="1">INDIRECT(ADDRESS($A263,D$4,,,$B263))</f>
        <v>0</v>
      </c>
      <c r="E263" s="45" cm="1">
        <f t="array" aca="1" ref="E263" ca="1">INDIRECT(ADDRESS($A263,E$4,,,$B263))</f>
        <v>0</v>
      </c>
      <c r="F263" s="45" cm="1">
        <f t="array" aca="1" ref="F263" ca="1">INDIRECT(ADDRESS($A263,F$4,,,$B263))</f>
        <v>0</v>
      </c>
      <c r="G263" s="45" cm="1">
        <f t="array" aca="1" ref="G263" ca="1">INDIRECT(ADDRESS($A263,G$4,,,$B263))</f>
        <v>0</v>
      </c>
      <c r="H263" s="45" cm="1">
        <f t="array" aca="1" ref="H263" ca="1">INDIRECT(ADDRESS($A263,H$4,,,$B263))</f>
        <v>0</v>
      </c>
      <c r="I263" s="45" cm="1">
        <f t="array" aca="1" ref="I263" ca="1">INDIRECT(ADDRESS($A263,I$4,,,$B263))</f>
        <v>0</v>
      </c>
      <c r="J263" s="45" cm="1">
        <f t="array" aca="1" ref="J263" ca="1">INDIRECT(ADDRESS($A263,J$4,,,$B263))</f>
        <v>0</v>
      </c>
    </row>
    <row r="264" spans="1:10">
      <c r="A264" s="41">
        <f t="shared" si="9"/>
        <v>54</v>
      </c>
      <c r="B264" s="44" t="str">
        <f t="shared" si="10"/>
        <v>W1</v>
      </c>
      <c r="C264" s="45" cm="1">
        <f t="array" aca="1" ref="C264" ca="1">INDIRECT(ADDRESS($A264,C$4,,,$B264))</f>
        <v>0</v>
      </c>
      <c r="D264" s="45" cm="1">
        <f t="array" aca="1" ref="D264" ca="1">INDIRECT(ADDRESS($A264,D$4,,,$B264))</f>
        <v>0</v>
      </c>
      <c r="E264" s="45" cm="1">
        <f t="array" aca="1" ref="E264" ca="1">INDIRECT(ADDRESS($A264,E$4,,,$B264))</f>
        <v>0</v>
      </c>
      <c r="F264" s="45" cm="1">
        <f t="array" aca="1" ref="F264" ca="1">INDIRECT(ADDRESS($A264,F$4,,,$B264))</f>
        <v>0</v>
      </c>
      <c r="G264" s="45" cm="1">
        <f t="array" aca="1" ref="G264" ca="1">INDIRECT(ADDRESS($A264,G$4,,,$B264))</f>
        <v>0</v>
      </c>
      <c r="H264" s="45" cm="1">
        <f t="array" aca="1" ref="H264" ca="1">INDIRECT(ADDRESS($A264,H$4,,,$B264))</f>
        <v>0</v>
      </c>
      <c r="I264" s="45" cm="1">
        <f t="array" aca="1" ref="I264" ca="1">INDIRECT(ADDRESS($A264,I$4,,,$B264))</f>
        <v>0</v>
      </c>
      <c r="J264" s="45" cm="1">
        <f t="array" aca="1" ref="J264" ca="1">INDIRECT(ADDRESS($A264,J$4,,,$B264))</f>
        <v>0</v>
      </c>
    </row>
    <row r="265" spans="1:10">
      <c r="A265" s="41">
        <f t="shared" si="9"/>
        <v>55</v>
      </c>
      <c r="B265" s="44" t="str">
        <f t="shared" si="10"/>
        <v>W1</v>
      </c>
      <c r="C265" s="45" cm="1">
        <f t="array" aca="1" ref="C265" ca="1">INDIRECT(ADDRESS($A265,C$4,,,$B265))</f>
        <v>0</v>
      </c>
      <c r="D265" s="45" cm="1">
        <f t="array" aca="1" ref="D265" ca="1">INDIRECT(ADDRESS($A265,D$4,,,$B265))</f>
        <v>0</v>
      </c>
      <c r="E265" s="45" cm="1">
        <f t="array" aca="1" ref="E265" ca="1">INDIRECT(ADDRESS($A265,E$4,,,$B265))</f>
        <v>0</v>
      </c>
      <c r="F265" s="45" cm="1">
        <f t="array" aca="1" ref="F265" ca="1">INDIRECT(ADDRESS($A265,F$4,,,$B265))</f>
        <v>0</v>
      </c>
      <c r="G265" s="45" cm="1">
        <f t="array" aca="1" ref="G265" ca="1">INDIRECT(ADDRESS($A265,G$4,,,$B265))</f>
        <v>0</v>
      </c>
      <c r="H265" s="45" cm="1">
        <f t="array" aca="1" ref="H265" ca="1">INDIRECT(ADDRESS($A265,H$4,,,$B265))</f>
        <v>0</v>
      </c>
      <c r="I265" s="45" cm="1">
        <f t="array" aca="1" ref="I265" ca="1">INDIRECT(ADDRESS($A265,I$4,,,$B265))</f>
        <v>0</v>
      </c>
      <c r="J265" s="45" cm="1">
        <f t="array" aca="1" ref="J265" ca="1">INDIRECT(ADDRESS($A265,J$4,,,$B265))</f>
        <v>0</v>
      </c>
    </row>
    <row r="266" spans="1:10">
      <c r="A266" s="41">
        <f t="shared" si="9"/>
        <v>56</v>
      </c>
      <c r="B266" s="44" t="str">
        <f t="shared" si="10"/>
        <v>W1</v>
      </c>
      <c r="C266" s="45" cm="1">
        <f t="array" aca="1" ref="C266" ca="1">INDIRECT(ADDRESS($A266,C$4,,,$B266))</f>
        <v>0</v>
      </c>
      <c r="D266" s="45" cm="1">
        <f t="array" aca="1" ref="D266" ca="1">INDIRECT(ADDRESS($A266,D$4,,,$B266))</f>
        <v>0</v>
      </c>
      <c r="E266" s="45" cm="1">
        <f t="array" aca="1" ref="E266" ca="1">INDIRECT(ADDRESS($A266,E$4,,,$B266))</f>
        <v>0</v>
      </c>
      <c r="F266" s="45" cm="1">
        <f t="array" aca="1" ref="F266" ca="1">INDIRECT(ADDRESS($A266,F$4,,,$B266))</f>
        <v>0</v>
      </c>
      <c r="G266" s="45" cm="1">
        <f t="array" aca="1" ref="G266" ca="1">INDIRECT(ADDRESS($A266,G$4,,,$B266))</f>
        <v>0</v>
      </c>
      <c r="H266" s="45" cm="1">
        <f t="array" aca="1" ref="H266" ca="1">INDIRECT(ADDRESS($A266,H$4,,,$B266))</f>
        <v>0</v>
      </c>
      <c r="I266" s="45" cm="1">
        <f t="array" aca="1" ref="I266" ca="1">INDIRECT(ADDRESS($A266,I$4,,,$B266))</f>
        <v>0</v>
      </c>
      <c r="J266" s="45" cm="1">
        <f t="array" aca="1" ref="J266" ca="1">INDIRECT(ADDRESS($A266,J$4,,,$B266))</f>
        <v>0</v>
      </c>
    </row>
    <row r="267" spans="1:10">
      <c r="A267" s="41">
        <f t="shared" si="9"/>
        <v>57</v>
      </c>
      <c r="B267" s="44" t="str">
        <f t="shared" si="10"/>
        <v>W1</v>
      </c>
      <c r="C267" s="45" cm="1">
        <f t="array" aca="1" ref="C267" ca="1">INDIRECT(ADDRESS($A267,C$4,,,$B267))</f>
        <v>0</v>
      </c>
      <c r="D267" s="45" cm="1">
        <f t="array" aca="1" ref="D267" ca="1">INDIRECT(ADDRESS($A267,D$4,,,$B267))</f>
        <v>0</v>
      </c>
      <c r="E267" s="45" cm="1">
        <f t="array" aca="1" ref="E267" ca="1">INDIRECT(ADDRESS($A267,E$4,,,$B267))</f>
        <v>0</v>
      </c>
      <c r="F267" s="45" cm="1">
        <f t="array" aca="1" ref="F267" ca="1">INDIRECT(ADDRESS($A267,F$4,,,$B267))</f>
        <v>0</v>
      </c>
      <c r="G267" s="45" cm="1">
        <f t="array" aca="1" ref="G267" ca="1">INDIRECT(ADDRESS($A267,G$4,,,$B267))</f>
        <v>0</v>
      </c>
      <c r="H267" s="45" cm="1">
        <f t="array" aca="1" ref="H267" ca="1">INDIRECT(ADDRESS($A267,H$4,,,$B267))</f>
        <v>0</v>
      </c>
      <c r="I267" s="45" cm="1">
        <f t="array" aca="1" ref="I267" ca="1">INDIRECT(ADDRESS($A267,I$4,,,$B267))</f>
        <v>0</v>
      </c>
      <c r="J267" s="45" cm="1">
        <f t="array" aca="1" ref="J267" ca="1">INDIRECT(ADDRESS($A267,J$4,,,$B267))</f>
        <v>0</v>
      </c>
    </row>
    <row r="268" spans="1:10">
      <c r="A268" s="41">
        <f t="shared" si="9"/>
        <v>58</v>
      </c>
      <c r="B268" s="44" t="str">
        <f t="shared" si="10"/>
        <v>W1</v>
      </c>
      <c r="C268" s="45" cm="1">
        <f t="array" aca="1" ref="C268" ca="1">INDIRECT(ADDRESS($A268,C$4,,,$B268))</f>
        <v>0</v>
      </c>
      <c r="D268" s="45" cm="1">
        <f t="array" aca="1" ref="D268" ca="1">INDIRECT(ADDRESS($A268,D$4,,,$B268))</f>
        <v>0</v>
      </c>
      <c r="E268" s="45" cm="1">
        <f t="array" aca="1" ref="E268" ca="1">INDIRECT(ADDRESS($A268,E$4,,,$B268))</f>
        <v>0</v>
      </c>
      <c r="F268" s="45" cm="1">
        <f t="array" aca="1" ref="F268" ca="1">INDIRECT(ADDRESS($A268,F$4,,,$B268))</f>
        <v>0</v>
      </c>
      <c r="G268" s="45" cm="1">
        <f t="array" aca="1" ref="G268" ca="1">INDIRECT(ADDRESS($A268,G$4,,,$B268))</f>
        <v>0</v>
      </c>
      <c r="H268" s="45" cm="1">
        <f t="array" aca="1" ref="H268" ca="1">INDIRECT(ADDRESS($A268,H$4,,,$B268))</f>
        <v>0</v>
      </c>
      <c r="I268" s="45" cm="1">
        <f t="array" aca="1" ref="I268" ca="1">INDIRECT(ADDRESS($A268,I$4,,,$B268))</f>
        <v>0</v>
      </c>
      <c r="J268" s="45" cm="1">
        <f t="array" aca="1" ref="J268" ca="1">INDIRECT(ADDRESS($A268,J$4,,,$B268))</f>
        <v>0</v>
      </c>
    </row>
    <row r="269" spans="1:10">
      <c r="A269" s="41">
        <f t="shared" si="9"/>
        <v>59</v>
      </c>
      <c r="B269" s="44" t="str">
        <f t="shared" si="10"/>
        <v>W1</v>
      </c>
      <c r="C269" s="45" cm="1">
        <f t="array" aca="1" ref="C269" ca="1">INDIRECT(ADDRESS($A269,C$4,,,$B269))</f>
        <v>0</v>
      </c>
      <c r="D269" s="45" cm="1">
        <f t="array" aca="1" ref="D269" ca="1">INDIRECT(ADDRESS($A269,D$4,,,$B269))</f>
        <v>0</v>
      </c>
      <c r="E269" s="45" cm="1">
        <f t="array" aca="1" ref="E269" ca="1">INDIRECT(ADDRESS($A269,E$4,,,$B269))</f>
        <v>0</v>
      </c>
      <c r="F269" s="45" cm="1">
        <f t="array" aca="1" ref="F269" ca="1">INDIRECT(ADDRESS($A269,F$4,,,$B269))</f>
        <v>0</v>
      </c>
      <c r="G269" s="45" cm="1">
        <f t="array" aca="1" ref="G269" ca="1">INDIRECT(ADDRESS($A269,G$4,,,$B269))</f>
        <v>0</v>
      </c>
      <c r="H269" s="45" cm="1">
        <f t="array" aca="1" ref="H269" ca="1">INDIRECT(ADDRESS($A269,H$4,,,$B269))</f>
        <v>0</v>
      </c>
      <c r="I269" s="45" cm="1">
        <f t="array" aca="1" ref="I269" ca="1">INDIRECT(ADDRESS($A269,I$4,,,$B269))</f>
        <v>0</v>
      </c>
      <c r="J269" s="45" cm="1">
        <f t="array" aca="1" ref="J269" ca="1">INDIRECT(ADDRESS($A269,J$4,,,$B269))</f>
        <v>0</v>
      </c>
    </row>
    <row r="270" spans="1:10">
      <c r="A270" s="41">
        <f t="shared" si="9"/>
        <v>60</v>
      </c>
      <c r="B270" s="44" t="str">
        <f t="shared" si="10"/>
        <v>W1</v>
      </c>
      <c r="C270" s="45" cm="1">
        <f t="array" aca="1" ref="C270" ca="1">INDIRECT(ADDRESS($A270,C$4,,,$B270))</f>
        <v>0</v>
      </c>
      <c r="D270" s="45" cm="1">
        <f t="array" aca="1" ref="D270" ca="1">INDIRECT(ADDRESS($A270,D$4,,,$B270))</f>
        <v>0</v>
      </c>
      <c r="E270" s="45" cm="1">
        <f t="array" aca="1" ref="E270" ca="1">INDIRECT(ADDRESS($A270,E$4,,,$B270))</f>
        <v>0</v>
      </c>
      <c r="F270" s="45" cm="1">
        <f t="array" aca="1" ref="F270" ca="1">INDIRECT(ADDRESS($A270,F$4,,,$B270))</f>
        <v>0</v>
      </c>
      <c r="G270" s="45" cm="1">
        <f t="array" aca="1" ref="G270" ca="1">INDIRECT(ADDRESS($A270,G$4,,,$B270))</f>
        <v>0</v>
      </c>
      <c r="H270" s="45" cm="1">
        <f t="array" aca="1" ref="H270" ca="1">INDIRECT(ADDRESS($A270,H$4,,,$B270))</f>
        <v>0</v>
      </c>
      <c r="I270" s="45" cm="1">
        <f t="array" aca="1" ref="I270" ca="1">INDIRECT(ADDRESS($A270,I$4,,,$B270))</f>
        <v>0</v>
      </c>
      <c r="J270" s="45" cm="1">
        <f t="array" aca="1" ref="J270" ca="1">INDIRECT(ADDRESS($A270,J$4,,,$B270))</f>
        <v>0</v>
      </c>
    </row>
    <row r="271" spans="1:10">
      <c r="A271" s="41">
        <f t="shared" si="9"/>
        <v>61</v>
      </c>
      <c r="B271" s="44" t="str">
        <f t="shared" si="10"/>
        <v>W1</v>
      </c>
      <c r="C271" s="45" cm="1">
        <f t="array" aca="1" ref="C271" ca="1">INDIRECT(ADDRESS($A271,C$4,,,$B271))</f>
        <v>0</v>
      </c>
      <c r="D271" s="45" cm="1">
        <f t="array" aca="1" ref="D271" ca="1">INDIRECT(ADDRESS($A271,D$4,,,$B271))</f>
        <v>0</v>
      </c>
      <c r="E271" s="45" cm="1">
        <f t="array" aca="1" ref="E271" ca="1">INDIRECT(ADDRESS($A271,E$4,,,$B271))</f>
        <v>0</v>
      </c>
      <c r="F271" s="45" cm="1">
        <f t="array" aca="1" ref="F271" ca="1">INDIRECT(ADDRESS($A271,F$4,,,$B271))</f>
        <v>0</v>
      </c>
      <c r="G271" s="45" cm="1">
        <f t="array" aca="1" ref="G271" ca="1">INDIRECT(ADDRESS($A271,G$4,,,$B271))</f>
        <v>0</v>
      </c>
      <c r="H271" s="45" cm="1">
        <f t="array" aca="1" ref="H271" ca="1">INDIRECT(ADDRESS($A271,H$4,,,$B271))</f>
        <v>0</v>
      </c>
      <c r="I271" s="45" cm="1">
        <f t="array" aca="1" ref="I271" ca="1">INDIRECT(ADDRESS($A271,I$4,,,$B271))</f>
        <v>0</v>
      </c>
      <c r="J271" s="45" cm="1">
        <f t="array" aca="1" ref="J271" ca="1">INDIRECT(ADDRESS($A271,J$4,,,$B271))</f>
        <v>0</v>
      </c>
    </row>
    <row r="272" spans="1:10">
      <c r="A272" s="41">
        <f t="shared" si="9"/>
        <v>62</v>
      </c>
      <c r="B272" s="44" t="str">
        <f t="shared" si="10"/>
        <v>W1</v>
      </c>
      <c r="C272" s="45" cm="1">
        <f t="array" aca="1" ref="C272" ca="1">INDIRECT(ADDRESS($A272,C$4,,,$B272))</f>
        <v>0</v>
      </c>
      <c r="D272" s="45" cm="1">
        <f t="array" aca="1" ref="D272" ca="1">INDIRECT(ADDRESS($A272,D$4,,,$B272))</f>
        <v>0</v>
      </c>
      <c r="E272" s="45" cm="1">
        <f t="array" aca="1" ref="E272" ca="1">INDIRECT(ADDRESS($A272,E$4,,,$B272))</f>
        <v>0</v>
      </c>
      <c r="F272" s="45" cm="1">
        <f t="array" aca="1" ref="F272" ca="1">INDIRECT(ADDRESS($A272,F$4,,,$B272))</f>
        <v>0</v>
      </c>
      <c r="G272" s="45" cm="1">
        <f t="array" aca="1" ref="G272" ca="1">INDIRECT(ADDRESS($A272,G$4,,,$B272))</f>
        <v>0</v>
      </c>
      <c r="H272" s="45" cm="1">
        <f t="array" aca="1" ref="H272" ca="1">INDIRECT(ADDRESS($A272,H$4,,,$B272))</f>
        <v>0</v>
      </c>
      <c r="I272" s="45" cm="1">
        <f t="array" aca="1" ref="I272" ca="1">INDIRECT(ADDRESS($A272,I$4,,,$B272))</f>
        <v>0</v>
      </c>
      <c r="J272" s="45" cm="1">
        <f t="array" aca="1" ref="J272" ca="1">INDIRECT(ADDRESS($A272,J$4,,,$B272))</f>
        <v>0</v>
      </c>
    </row>
    <row r="273" spans="1:10">
      <c r="A273" s="41">
        <f t="shared" si="9"/>
        <v>63</v>
      </c>
      <c r="B273" s="44" t="str">
        <f t="shared" si="10"/>
        <v>W1</v>
      </c>
      <c r="C273" s="45" cm="1">
        <f t="array" aca="1" ref="C273" ca="1">INDIRECT(ADDRESS($A273,C$4,,,$B273))</f>
        <v>0</v>
      </c>
      <c r="D273" s="45" cm="1">
        <f t="array" aca="1" ref="D273" ca="1">INDIRECT(ADDRESS($A273,D$4,,,$B273))</f>
        <v>0</v>
      </c>
      <c r="E273" s="45" cm="1">
        <f t="array" aca="1" ref="E273" ca="1">INDIRECT(ADDRESS($A273,E$4,,,$B273))</f>
        <v>0</v>
      </c>
      <c r="F273" s="45" cm="1">
        <f t="array" aca="1" ref="F273" ca="1">INDIRECT(ADDRESS($A273,F$4,,,$B273))</f>
        <v>0</v>
      </c>
      <c r="G273" s="45" cm="1">
        <f t="array" aca="1" ref="G273" ca="1">INDIRECT(ADDRESS($A273,G$4,,,$B273))</f>
        <v>0</v>
      </c>
      <c r="H273" s="45" cm="1">
        <f t="array" aca="1" ref="H273" ca="1">INDIRECT(ADDRESS($A273,H$4,,,$B273))</f>
        <v>0</v>
      </c>
      <c r="I273" s="45" cm="1">
        <f t="array" aca="1" ref="I273" ca="1">INDIRECT(ADDRESS($A273,I$4,,,$B273))</f>
        <v>0</v>
      </c>
      <c r="J273" s="45" cm="1">
        <f t="array" aca="1" ref="J273" ca="1">INDIRECT(ADDRESS($A273,J$4,,,$B273))</f>
        <v>0</v>
      </c>
    </row>
    <row r="274" spans="1:10">
      <c r="A274" s="41">
        <f t="shared" si="9"/>
        <v>64</v>
      </c>
      <c r="B274" s="44" t="str">
        <f t="shared" si="10"/>
        <v>W1</v>
      </c>
      <c r="C274" s="45" cm="1">
        <f t="array" aca="1" ref="C274" ca="1">INDIRECT(ADDRESS($A274,C$4,,,$B274))</f>
        <v>0</v>
      </c>
      <c r="D274" s="45" cm="1">
        <f t="array" aca="1" ref="D274" ca="1">INDIRECT(ADDRESS($A274,D$4,,,$B274))</f>
        <v>0</v>
      </c>
      <c r="E274" s="45" cm="1">
        <f t="array" aca="1" ref="E274" ca="1">INDIRECT(ADDRESS($A274,E$4,,,$B274))</f>
        <v>0</v>
      </c>
      <c r="F274" s="45" cm="1">
        <f t="array" aca="1" ref="F274" ca="1">INDIRECT(ADDRESS($A274,F$4,,,$B274))</f>
        <v>0</v>
      </c>
      <c r="G274" s="45" cm="1">
        <f t="array" aca="1" ref="G274" ca="1">INDIRECT(ADDRESS($A274,G$4,,,$B274))</f>
        <v>0</v>
      </c>
      <c r="H274" s="45" cm="1">
        <f t="array" aca="1" ref="H274" ca="1">INDIRECT(ADDRESS($A274,H$4,,,$B274))</f>
        <v>0</v>
      </c>
      <c r="I274" s="45" cm="1">
        <f t="array" aca="1" ref="I274" ca="1">INDIRECT(ADDRESS($A274,I$4,,,$B274))</f>
        <v>0</v>
      </c>
      <c r="J274" s="45" cm="1">
        <f t="array" aca="1" ref="J274" ca="1">INDIRECT(ADDRESS($A274,J$4,,,$B274))</f>
        <v>0</v>
      </c>
    </row>
    <row r="275" spans="1:10">
      <c r="A275" s="41">
        <f t="shared" si="9"/>
        <v>65</v>
      </c>
      <c r="B275" s="44" t="str">
        <f t="shared" si="10"/>
        <v>W1</v>
      </c>
      <c r="C275" s="45" cm="1">
        <f t="array" aca="1" ref="C275" ca="1">INDIRECT(ADDRESS($A275,C$4,,,$B275))</f>
        <v>0</v>
      </c>
      <c r="D275" s="45" cm="1">
        <f t="array" aca="1" ref="D275" ca="1">INDIRECT(ADDRESS($A275,D$4,,,$B275))</f>
        <v>0</v>
      </c>
      <c r="E275" s="45" cm="1">
        <f t="array" aca="1" ref="E275" ca="1">INDIRECT(ADDRESS($A275,E$4,,,$B275))</f>
        <v>0</v>
      </c>
      <c r="F275" s="45" cm="1">
        <f t="array" aca="1" ref="F275" ca="1">INDIRECT(ADDRESS($A275,F$4,,,$B275))</f>
        <v>0</v>
      </c>
      <c r="G275" s="45" cm="1">
        <f t="array" aca="1" ref="G275" ca="1">INDIRECT(ADDRESS($A275,G$4,,,$B275))</f>
        <v>0</v>
      </c>
      <c r="H275" s="45" cm="1">
        <f t="array" aca="1" ref="H275" ca="1">INDIRECT(ADDRESS($A275,H$4,,,$B275))</f>
        <v>0</v>
      </c>
      <c r="I275" s="45" cm="1">
        <f t="array" aca="1" ref="I275" ca="1">INDIRECT(ADDRESS($A275,I$4,,,$B275))</f>
        <v>0</v>
      </c>
      <c r="J275" s="45" cm="1">
        <f t="array" aca="1" ref="J275" ca="1">INDIRECT(ADDRESS($A275,J$4,,,$B275))</f>
        <v>0</v>
      </c>
    </row>
    <row r="276" spans="1:10">
      <c r="A276" s="41">
        <f t="shared" si="9"/>
        <v>66</v>
      </c>
      <c r="B276" s="44" t="str">
        <f t="shared" si="10"/>
        <v>W1</v>
      </c>
      <c r="C276" s="45" cm="1">
        <f t="array" aca="1" ref="C276" ca="1">INDIRECT(ADDRESS($A276,C$4,,,$B276))</f>
        <v>0</v>
      </c>
      <c r="D276" s="45" cm="1">
        <f t="array" aca="1" ref="D276" ca="1">INDIRECT(ADDRESS($A276,D$4,,,$B276))</f>
        <v>0</v>
      </c>
      <c r="E276" s="45" cm="1">
        <f t="array" aca="1" ref="E276" ca="1">INDIRECT(ADDRESS($A276,E$4,,,$B276))</f>
        <v>0</v>
      </c>
      <c r="F276" s="45" cm="1">
        <f t="array" aca="1" ref="F276" ca="1">INDIRECT(ADDRESS($A276,F$4,,,$B276))</f>
        <v>0</v>
      </c>
      <c r="G276" s="45" cm="1">
        <f t="array" aca="1" ref="G276" ca="1">INDIRECT(ADDRESS($A276,G$4,,,$B276))</f>
        <v>0</v>
      </c>
      <c r="H276" s="45" cm="1">
        <f t="array" aca="1" ref="H276" ca="1">INDIRECT(ADDRESS($A276,H$4,,,$B276))</f>
        <v>0</v>
      </c>
      <c r="I276" s="45" cm="1">
        <f t="array" aca="1" ref="I276" ca="1">INDIRECT(ADDRESS($A276,I$4,,,$B276))</f>
        <v>0</v>
      </c>
      <c r="J276" s="45" cm="1">
        <f t="array" aca="1" ref="J276" ca="1">INDIRECT(ADDRESS($A276,J$4,,,$B276))</f>
        <v>0</v>
      </c>
    </row>
    <row r="277" spans="1:10">
      <c r="A277" s="41">
        <f t="shared" si="9"/>
        <v>67</v>
      </c>
      <c r="B277" s="44" t="str">
        <f t="shared" si="10"/>
        <v>W1</v>
      </c>
      <c r="C277" s="45" cm="1">
        <f t="array" aca="1" ref="C277" ca="1">INDIRECT(ADDRESS($A277,C$4,,,$B277))</f>
        <v>0</v>
      </c>
      <c r="D277" s="45" cm="1">
        <f t="array" aca="1" ref="D277" ca="1">INDIRECT(ADDRESS($A277,D$4,,,$B277))</f>
        <v>0</v>
      </c>
      <c r="E277" s="45" cm="1">
        <f t="array" aca="1" ref="E277" ca="1">INDIRECT(ADDRESS($A277,E$4,,,$B277))</f>
        <v>0</v>
      </c>
      <c r="F277" s="45" cm="1">
        <f t="array" aca="1" ref="F277" ca="1">INDIRECT(ADDRESS($A277,F$4,,,$B277))</f>
        <v>0</v>
      </c>
      <c r="G277" s="45" cm="1">
        <f t="array" aca="1" ref="G277" ca="1">INDIRECT(ADDRESS($A277,G$4,,,$B277))</f>
        <v>0</v>
      </c>
      <c r="H277" s="45" cm="1">
        <f t="array" aca="1" ref="H277" ca="1">INDIRECT(ADDRESS($A277,H$4,,,$B277))</f>
        <v>0</v>
      </c>
      <c r="I277" s="45" cm="1">
        <f t="array" aca="1" ref="I277" ca="1">INDIRECT(ADDRESS($A277,I$4,,,$B277))</f>
        <v>0</v>
      </c>
      <c r="J277" s="45" cm="1">
        <f t="array" aca="1" ref="J277" ca="1">INDIRECT(ADDRESS($A277,J$4,,,$B277))</f>
        <v>0</v>
      </c>
    </row>
    <row r="278" spans="1:10">
      <c r="A278" s="41">
        <f t="shared" si="9"/>
        <v>68</v>
      </c>
      <c r="B278" s="44" t="str">
        <f t="shared" si="10"/>
        <v>W1</v>
      </c>
      <c r="C278" s="45" cm="1">
        <f t="array" aca="1" ref="C278" ca="1">INDIRECT(ADDRESS($A278,C$4,,,$B278))</f>
        <v>0</v>
      </c>
      <c r="D278" s="45" cm="1">
        <f t="array" aca="1" ref="D278" ca="1">INDIRECT(ADDRESS($A278,D$4,,,$B278))</f>
        <v>0</v>
      </c>
      <c r="E278" s="45" cm="1">
        <f t="array" aca="1" ref="E278" ca="1">INDIRECT(ADDRESS($A278,E$4,,,$B278))</f>
        <v>0</v>
      </c>
      <c r="F278" s="45" cm="1">
        <f t="array" aca="1" ref="F278" ca="1">INDIRECT(ADDRESS($A278,F$4,,,$B278))</f>
        <v>0</v>
      </c>
      <c r="G278" s="45" cm="1">
        <f t="array" aca="1" ref="G278" ca="1">INDIRECT(ADDRESS($A278,G$4,,,$B278))</f>
        <v>0</v>
      </c>
      <c r="H278" s="45" cm="1">
        <f t="array" aca="1" ref="H278" ca="1">INDIRECT(ADDRESS($A278,H$4,,,$B278))</f>
        <v>0</v>
      </c>
      <c r="I278" s="45" cm="1">
        <f t="array" aca="1" ref="I278" ca="1">INDIRECT(ADDRESS($A278,I$4,,,$B278))</f>
        <v>0</v>
      </c>
      <c r="J278" s="45" cm="1">
        <f t="array" aca="1" ref="J278" ca="1">INDIRECT(ADDRESS($A278,J$4,,,$B278))</f>
        <v>0</v>
      </c>
    </row>
    <row r="279" spans="1:10">
      <c r="A279" s="41">
        <f t="shared" si="9"/>
        <v>69</v>
      </c>
      <c r="B279" s="44" t="str">
        <f t="shared" si="10"/>
        <v>W1</v>
      </c>
      <c r="C279" s="45" cm="1">
        <f t="array" aca="1" ref="C279" ca="1">INDIRECT(ADDRESS($A279,C$4,,,$B279))</f>
        <v>0</v>
      </c>
      <c r="D279" s="45" cm="1">
        <f t="array" aca="1" ref="D279" ca="1">INDIRECT(ADDRESS($A279,D$4,,,$B279))</f>
        <v>0</v>
      </c>
      <c r="E279" s="45" cm="1">
        <f t="array" aca="1" ref="E279" ca="1">INDIRECT(ADDRESS($A279,E$4,,,$B279))</f>
        <v>0</v>
      </c>
      <c r="F279" s="45" cm="1">
        <f t="array" aca="1" ref="F279" ca="1">INDIRECT(ADDRESS($A279,F$4,,,$B279))</f>
        <v>0</v>
      </c>
      <c r="G279" s="45" cm="1">
        <f t="array" aca="1" ref="G279" ca="1">INDIRECT(ADDRESS($A279,G$4,,,$B279))</f>
        <v>0</v>
      </c>
      <c r="H279" s="45" cm="1">
        <f t="array" aca="1" ref="H279" ca="1">INDIRECT(ADDRESS($A279,H$4,,,$B279))</f>
        <v>0</v>
      </c>
      <c r="I279" s="45" cm="1">
        <f t="array" aca="1" ref="I279" ca="1">INDIRECT(ADDRESS($A279,I$4,,,$B279))</f>
        <v>0</v>
      </c>
      <c r="J279" s="45" cm="1">
        <f t="array" aca="1" ref="J279" ca="1">INDIRECT(ADDRESS($A279,J$4,,,$B279))</f>
        <v>0</v>
      </c>
    </row>
    <row r="280" spans="1:10">
      <c r="A280" s="41">
        <f t="shared" si="9"/>
        <v>70</v>
      </c>
      <c r="B280" s="44" t="str">
        <f t="shared" si="10"/>
        <v>W1</v>
      </c>
      <c r="C280" s="45" cm="1">
        <f t="array" aca="1" ref="C280" ca="1">INDIRECT(ADDRESS($A280,C$4,,,$B280))</f>
        <v>0</v>
      </c>
      <c r="D280" s="45" cm="1">
        <f t="array" aca="1" ref="D280" ca="1">INDIRECT(ADDRESS($A280,D$4,,,$B280))</f>
        <v>0</v>
      </c>
      <c r="E280" s="45" cm="1">
        <f t="array" aca="1" ref="E280" ca="1">INDIRECT(ADDRESS($A280,E$4,,,$B280))</f>
        <v>0</v>
      </c>
      <c r="F280" s="45" cm="1">
        <f t="array" aca="1" ref="F280" ca="1">INDIRECT(ADDRESS($A280,F$4,,,$B280))</f>
        <v>0</v>
      </c>
      <c r="G280" s="45" cm="1">
        <f t="array" aca="1" ref="G280" ca="1">INDIRECT(ADDRESS($A280,G$4,,,$B280))</f>
        <v>0</v>
      </c>
      <c r="H280" s="45" cm="1">
        <f t="array" aca="1" ref="H280" ca="1">INDIRECT(ADDRESS($A280,H$4,,,$B280))</f>
        <v>0</v>
      </c>
      <c r="I280" s="45" cm="1">
        <f t="array" aca="1" ref="I280" ca="1">INDIRECT(ADDRESS($A280,I$4,,,$B280))</f>
        <v>0</v>
      </c>
      <c r="J280" s="45" cm="1">
        <f t="array" aca="1" ref="J280" ca="1">INDIRECT(ADDRESS($A280,J$4,,,$B280))</f>
        <v>0</v>
      </c>
    </row>
    <row r="281" spans="1:10">
      <c r="A281" s="41">
        <f t="shared" si="9"/>
        <v>71</v>
      </c>
      <c r="B281" s="44" t="str">
        <f t="shared" si="10"/>
        <v>W1</v>
      </c>
      <c r="C281" s="45" cm="1">
        <f t="array" aca="1" ref="C281" ca="1">INDIRECT(ADDRESS($A281,C$4,,,$B281))</f>
        <v>0</v>
      </c>
      <c r="D281" s="45" cm="1">
        <f t="array" aca="1" ref="D281" ca="1">INDIRECT(ADDRESS($A281,D$4,,,$B281))</f>
        <v>0</v>
      </c>
      <c r="E281" s="45" cm="1">
        <f t="array" aca="1" ref="E281" ca="1">INDIRECT(ADDRESS($A281,E$4,,,$B281))</f>
        <v>0</v>
      </c>
      <c r="F281" s="45" cm="1">
        <f t="array" aca="1" ref="F281" ca="1">INDIRECT(ADDRESS($A281,F$4,,,$B281))</f>
        <v>0</v>
      </c>
      <c r="G281" s="45" cm="1">
        <f t="array" aca="1" ref="G281" ca="1">INDIRECT(ADDRESS($A281,G$4,,,$B281))</f>
        <v>0</v>
      </c>
      <c r="H281" s="45" cm="1">
        <f t="array" aca="1" ref="H281" ca="1">INDIRECT(ADDRESS($A281,H$4,,,$B281))</f>
        <v>0</v>
      </c>
      <c r="I281" s="45" cm="1">
        <f t="array" aca="1" ref="I281" ca="1">INDIRECT(ADDRESS($A281,I$4,,,$B281))</f>
        <v>0</v>
      </c>
      <c r="J281" s="45" cm="1">
        <f t="array" aca="1" ref="J281" ca="1">INDIRECT(ADDRESS($A281,J$4,,,$B281))</f>
        <v>0</v>
      </c>
    </row>
    <row r="282" spans="1:10">
      <c r="A282" s="41">
        <f t="shared" si="9"/>
        <v>72</v>
      </c>
      <c r="B282" s="44" t="str">
        <f t="shared" si="10"/>
        <v>W1</v>
      </c>
      <c r="C282" s="45" cm="1">
        <f t="array" aca="1" ref="C282" ca="1">INDIRECT(ADDRESS($A282,C$4,,,$B282))</f>
        <v>0</v>
      </c>
      <c r="D282" s="45" cm="1">
        <f t="array" aca="1" ref="D282" ca="1">INDIRECT(ADDRESS($A282,D$4,,,$B282))</f>
        <v>0</v>
      </c>
      <c r="E282" s="45" cm="1">
        <f t="array" aca="1" ref="E282" ca="1">INDIRECT(ADDRESS($A282,E$4,,,$B282))</f>
        <v>0</v>
      </c>
      <c r="F282" s="45" cm="1">
        <f t="array" aca="1" ref="F282" ca="1">INDIRECT(ADDRESS($A282,F$4,,,$B282))</f>
        <v>0</v>
      </c>
      <c r="G282" s="45" cm="1">
        <f t="array" aca="1" ref="G282" ca="1">INDIRECT(ADDRESS($A282,G$4,,,$B282))</f>
        <v>0</v>
      </c>
      <c r="H282" s="45" cm="1">
        <f t="array" aca="1" ref="H282" ca="1">INDIRECT(ADDRESS($A282,H$4,,,$B282))</f>
        <v>0</v>
      </c>
      <c r="I282" s="45" cm="1">
        <f t="array" aca="1" ref="I282" ca="1">INDIRECT(ADDRESS($A282,I$4,,,$B282))</f>
        <v>0</v>
      </c>
      <c r="J282" s="45" cm="1">
        <f t="array" aca="1" ref="J282" ca="1">INDIRECT(ADDRESS($A282,J$4,,,$B282))</f>
        <v>0</v>
      </c>
    </row>
    <row r="283" spans="1:10">
      <c r="A283" s="41">
        <f t="shared" si="9"/>
        <v>73</v>
      </c>
      <c r="B283" s="44" t="str">
        <f t="shared" si="10"/>
        <v>W1</v>
      </c>
      <c r="C283" s="45" cm="1">
        <f t="array" aca="1" ref="C283" ca="1">INDIRECT(ADDRESS($A283,C$4,,,$B283))</f>
        <v>0</v>
      </c>
      <c r="D283" s="45" cm="1">
        <f t="array" aca="1" ref="D283" ca="1">INDIRECT(ADDRESS($A283,D$4,,,$B283))</f>
        <v>0</v>
      </c>
      <c r="E283" s="45" cm="1">
        <f t="array" aca="1" ref="E283" ca="1">INDIRECT(ADDRESS($A283,E$4,,,$B283))</f>
        <v>0</v>
      </c>
      <c r="F283" s="45" cm="1">
        <f t="array" aca="1" ref="F283" ca="1">INDIRECT(ADDRESS($A283,F$4,,,$B283))</f>
        <v>0</v>
      </c>
      <c r="G283" s="45" cm="1">
        <f t="array" aca="1" ref="G283" ca="1">INDIRECT(ADDRESS($A283,G$4,,,$B283))</f>
        <v>0</v>
      </c>
      <c r="H283" s="45" cm="1">
        <f t="array" aca="1" ref="H283" ca="1">INDIRECT(ADDRESS($A283,H$4,,,$B283))</f>
        <v>0</v>
      </c>
      <c r="I283" s="45" cm="1">
        <f t="array" aca="1" ref="I283" ca="1">INDIRECT(ADDRESS($A283,I$4,,,$B283))</f>
        <v>0</v>
      </c>
      <c r="J283" s="45" cm="1">
        <f t="array" aca="1" ref="J283" ca="1">INDIRECT(ADDRESS($A283,J$4,,,$B283))</f>
        <v>0</v>
      </c>
    </row>
    <row r="284" spans="1:10">
      <c r="A284" s="41">
        <f t="shared" si="9"/>
        <v>74</v>
      </c>
      <c r="B284" s="44" t="str">
        <f t="shared" si="10"/>
        <v>W1</v>
      </c>
      <c r="C284" s="45" cm="1">
        <f t="array" aca="1" ref="C284" ca="1">INDIRECT(ADDRESS($A284,C$4,,,$B284))</f>
        <v>0</v>
      </c>
      <c r="D284" s="45" cm="1">
        <f t="array" aca="1" ref="D284" ca="1">INDIRECT(ADDRESS($A284,D$4,,,$B284))</f>
        <v>0</v>
      </c>
      <c r="E284" s="45" cm="1">
        <f t="array" aca="1" ref="E284" ca="1">INDIRECT(ADDRESS($A284,E$4,,,$B284))</f>
        <v>0</v>
      </c>
      <c r="F284" s="45" cm="1">
        <f t="array" aca="1" ref="F284" ca="1">INDIRECT(ADDRESS($A284,F$4,,,$B284))</f>
        <v>0</v>
      </c>
      <c r="G284" s="45" cm="1">
        <f t="array" aca="1" ref="G284" ca="1">INDIRECT(ADDRESS($A284,G$4,,,$B284))</f>
        <v>0</v>
      </c>
      <c r="H284" s="45" cm="1">
        <f t="array" aca="1" ref="H284" ca="1">INDIRECT(ADDRESS($A284,H$4,,,$B284))</f>
        <v>0</v>
      </c>
      <c r="I284" s="45" cm="1">
        <f t="array" aca="1" ref="I284" ca="1">INDIRECT(ADDRESS($A284,I$4,,,$B284))</f>
        <v>0</v>
      </c>
      <c r="J284" s="45" cm="1">
        <f t="array" aca="1" ref="J284" ca="1">INDIRECT(ADDRESS($A284,J$4,,,$B284))</f>
        <v>0</v>
      </c>
    </row>
    <row r="285" spans="1:10">
      <c r="A285" s="41">
        <f t="shared" si="9"/>
        <v>75</v>
      </c>
      <c r="B285" s="44" t="str">
        <f t="shared" si="10"/>
        <v>W1</v>
      </c>
      <c r="C285" s="45" cm="1">
        <f t="array" aca="1" ref="C285" ca="1">INDIRECT(ADDRESS($A285,C$4,,,$B285))</f>
        <v>0</v>
      </c>
      <c r="D285" s="45" cm="1">
        <f t="array" aca="1" ref="D285" ca="1">INDIRECT(ADDRESS($A285,D$4,,,$B285))</f>
        <v>0</v>
      </c>
      <c r="E285" s="45" cm="1">
        <f t="array" aca="1" ref="E285" ca="1">INDIRECT(ADDRESS($A285,E$4,,,$B285))</f>
        <v>0</v>
      </c>
      <c r="F285" s="45" cm="1">
        <f t="array" aca="1" ref="F285" ca="1">INDIRECT(ADDRESS($A285,F$4,,,$B285))</f>
        <v>0</v>
      </c>
      <c r="G285" s="45" cm="1">
        <f t="array" aca="1" ref="G285" ca="1">INDIRECT(ADDRESS($A285,G$4,,,$B285))</f>
        <v>0</v>
      </c>
      <c r="H285" s="45" cm="1">
        <f t="array" aca="1" ref="H285" ca="1">INDIRECT(ADDRESS($A285,H$4,,,$B285))</f>
        <v>0</v>
      </c>
      <c r="I285" s="45" cm="1">
        <f t="array" aca="1" ref="I285" ca="1">INDIRECT(ADDRESS($A285,I$4,,,$B285))</f>
        <v>0</v>
      </c>
      <c r="J285" s="45" cm="1">
        <f t="array" aca="1" ref="J285" ca="1">INDIRECT(ADDRESS($A285,J$4,,,$B285))</f>
        <v>0</v>
      </c>
    </row>
    <row r="286" spans="1:10">
      <c r="A286" s="41">
        <f t="shared" si="9"/>
        <v>76</v>
      </c>
      <c r="B286" s="44" t="str">
        <f t="shared" si="10"/>
        <v>W1</v>
      </c>
      <c r="C286" s="45" cm="1">
        <f t="array" aca="1" ref="C286" ca="1">INDIRECT(ADDRESS($A286,C$4,,,$B286))</f>
        <v>0</v>
      </c>
      <c r="D286" s="45" cm="1">
        <f t="array" aca="1" ref="D286" ca="1">INDIRECT(ADDRESS($A286,D$4,,,$B286))</f>
        <v>0</v>
      </c>
      <c r="E286" s="45" cm="1">
        <f t="array" aca="1" ref="E286" ca="1">INDIRECT(ADDRESS($A286,E$4,,,$B286))</f>
        <v>0</v>
      </c>
      <c r="F286" s="45" cm="1">
        <f t="array" aca="1" ref="F286" ca="1">INDIRECT(ADDRESS($A286,F$4,,,$B286))</f>
        <v>0</v>
      </c>
      <c r="G286" s="45" cm="1">
        <f t="array" aca="1" ref="G286" ca="1">INDIRECT(ADDRESS($A286,G$4,,,$B286))</f>
        <v>0</v>
      </c>
      <c r="H286" s="45" cm="1">
        <f t="array" aca="1" ref="H286" ca="1">INDIRECT(ADDRESS($A286,H$4,,,$B286))</f>
        <v>0</v>
      </c>
      <c r="I286" s="45" cm="1">
        <f t="array" aca="1" ref="I286" ca="1">INDIRECT(ADDRESS($A286,I$4,,,$B286))</f>
        <v>0</v>
      </c>
      <c r="J286" s="45" cm="1">
        <f t="array" aca="1" ref="J286" ca="1">INDIRECT(ADDRESS($A286,J$4,,,$B286))</f>
        <v>0</v>
      </c>
    </row>
    <row r="287" spans="1:10">
      <c r="A287" s="41">
        <f t="shared" si="9"/>
        <v>77</v>
      </c>
      <c r="B287" s="44" t="str">
        <f t="shared" si="10"/>
        <v>W1</v>
      </c>
      <c r="C287" s="45" cm="1">
        <f t="array" aca="1" ref="C287" ca="1">INDIRECT(ADDRESS($A287,C$4,,,$B287))</f>
        <v>0</v>
      </c>
      <c r="D287" s="45" cm="1">
        <f t="array" aca="1" ref="D287" ca="1">INDIRECT(ADDRESS($A287,D$4,,,$B287))</f>
        <v>0</v>
      </c>
      <c r="E287" s="45" cm="1">
        <f t="array" aca="1" ref="E287" ca="1">INDIRECT(ADDRESS($A287,E$4,,,$B287))</f>
        <v>0</v>
      </c>
      <c r="F287" s="45" cm="1">
        <f t="array" aca="1" ref="F287" ca="1">INDIRECT(ADDRESS($A287,F$4,,,$B287))</f>
        <v>0</v>
      </c>
      <c r="G287" s="45" cm="1">
        <f t="array" aca="1" ref="G287" ca="1">INDIRECT(ADDRESS($A287,G$4,,,$B287))</f>
        <v>0</v>
      </c>
      <c r="H287" s="45" cm="1">
        <f t="array" aca="1" ref="H287" ca="1">INDIRECT(ADDRESS($A287,H$4,,,$B287))</f>
        <v>0</v>
      </c>
      <c r="I287" s="45" cm="1">
        <f t="array" aca="1" ref="I287" ca="1">INDIRECT(ADDRESS($A287,I$4,,,$B287))</f>
        <v>0</v>
      </c>
      <c r="J287" s="45" cm="1">
        <f t="array" aca="1" ref="J287" ca="1">INDIRECT(ADDRESS($A287,J$4,,,$B287))</f>
        <v>0</v>
      </c>
    </row>
    <row r="288" spans="1:10">
      <c r="A288" s="41">
        <f t="shared" si="9"/>
        <v>78</v>
      </c>
      <c r="B288" s="44" t="str">
        <f t="shared" si="10"/>
        <v>W1</v>
      </c>
      <c r="C288" s="45" cm="1">
        <f t="array" aca="1" ref="C288" ca="1">INDIRECT(ADDRESS($A288,C$4,,,$B288))</f>
        <v>0</v>
      </c>
      <c r="D288" s="45" cm="1">
        <f t="array" aca="1" ref="D288" ca="1">INDIRECT(ADDRESS($A288,D$4,,,$B288))</f>
        <v>0</v>
      </c>
      <c r="E288" s="45" cm="1">
        <f t="array" aca="1" ref="E288" ca="1">INDIRECT(ADDRESS($A288,E$4,,,$B288))</f>
        <v>0</v>
      </c>
      <c r="F288" s="45" cm="1">
        <f t="array" aca="1" ref="F288" ca="1">INDIRECT(ADDRESS($A288,F$4,,,$B288))</f>
        <v>0</v>
      </c>
      <c r="G288" s="45" cm="1">
        <f t="array" aca="1" ref="G288" ca="1">INDIRECT(ADDRESS($A288,G$4,,,$B288))</f>
        <v>0</v>
      </c>
      <c r="H288" s="45" cm="1">
        <f t="array" aca="1" ref="H288" ca="1">INDIRECT(ADDRESS($A288,H$4,,,$B288))</f>
        <v>0</v>
      </c>
      <c r="I288" s="45" cm="1">
        <f t="array" aca="1" ref="I288" ca="1">INDIRECT(ADDRESS($A288,I$4,,,$B288))</f>
        <v>0</v>
      </c>
      <c r="J288" s="45" cm="1">
        <f t="array" aca="1" ref="J288" ca="1">INDIRECT(ADDRESS($A288,J$4,,,$B288))</f>
        <v>0</v>
      </c>
    </row>
    <row r="289" spans="1:10">
      <c r="A289" s="41">
        <f t="shared" si="9"/>
        <v>79</v>
      </c>
      <c r="B289" s="44" t="str">
        <f t="shared" si="10"/>
        <v>W1</v>
      </c>
      <c r="C289" s="45" cm="1">
        <f t="array" aca="1" ref="C289" ca="1">INDIRECT(ADDRESS($A289,C$4,,,$B289))</f>
        <v>0</v>
      </c>
      <c r="D289" s="45" cm="1">
        <f t="array" aca="1" ref="D289" ca="1">INDIRECT(ADDRESS($A289,D$4,,,$B289))</f>
        <v>0</v>
      </c>
      <c r="E289" s="45" cm="1">
        <f t="array" aca="1" ref="E289" ca="1">INDIRECT(ADDRESS($A289,E$4,,,$B289))</f>
        <v>0</v>
      </c>
      <c r="F289" s="45" cm="1">
        <f t="array" aca="1" ref="F289" ca="1">INDIRECT(ADDRESS($A289,F$4,,,$B289))</f>
        <v>0</v>
      </c>
      <c r="G289" s="45" cm="1">
        <f t="array" aca="1" ref="G289" ca="1">INDIRECT(ADDRESS($A289,G$4,,,$B289))</f>
        <v>0</v>
      </c>
      <c r="H289" s="45" cm="1">
        <f t="array" aca="1" ref="H289" ca="1">INDIRECT(ADDRESS($A289,H$4,,,$B289))</f>
        <v>0</v>
      </c>
      <c r="I289" s="45" cm="1">
        <f t="array" aca="1" ref="I289" ca="1">INDIRECT(ADDRESS($A289,I$4,,,$B289))</f>
        <v>0</v>
      </c>
      <c r="J289" s="45" cm="1">
        <f t="array" aca="1" ref="J289" ca="1">INDIRECT(ADDRESS($A289,J$4,,,$B289))</f>
        <v>0</v>
      </c>
    </row>
    <row r="290" spans="1:10">
      <c r="A290" s="41">
        <f t="shared" si="9"/>
        <v>80</v>
      </c>
      <c r="B290" s="44" t="str">
        <f t="shared" si="10"/>
        <v>W1</v>
      </c>
      <c r="C290" s="45" cm="1">
        <f t="array" aca="1" ref="C290" ca="1">INDIRECT(ADDRESS($A290,C$4,,,$B290))</f>
        <v>0</v>
      </c>
      <c r="D290" s="45" cm="1">
        <f t="array" aca="1" ref="D290" ca="1">INDIRECT(ADDRESS($A290,D$4,,,$B290))</f>
        <v>0</v>
      </c>
      <c r="E290" s="45" cm="1">
        <f t="array" aca="1" ref="E290" ca="1">INDIRECT(ADDRESS($A290,E$4,,,$B290))</f>
        <v>0</v>
      </c>
      <c r="F290" s="45" cm="1">
        <f t="array" aca="1" ref="F290" ca="1">INDIRECT(ADDRESS($A290,F$4,,,$B290))</f>
        <v>0</v>
      </c>
      <c r="G290" s="45" cm="1">
        <f t="array" aca="1" ref="G290" ca="1">INDIRECT(ADDRESS($A290,G$4,,,$B290))</f>
        <v>0</v>
      </c>
      <c r="H290" s="45" cm="1">
        <f t="array" aca="1" ref="H290" ca="1">INDIRECT(ADDRESS($A290,H$4,,,$B290))</f>
        <v>0</v>
      </c>
      <c r="I290" s="45" cm="1">
        <f t="array" aca="1" ref="I290" ca="1">INDIRECT(ADDRESS($A290,I$4,,,$B290))</f>
        <v>0</v>
      </c>
      <c r="J290" s="45" cm="1">
        <f t="array" aca="1" ref="J290" ca="1">INDIRECT(ADDRESS($A290,J$4,,,$B290))</f>
        <v>0</v>
      </c>
    </row>
    <row r="291" spans="1:10">
      <c r="A291" s="41">
        <f t="shared" si="9"/>
        <v>81</v>
      </c>
      <c r="B291" s="44" t="str">
        <f t="shared" si="10"/>
        <v>W1</v>
      </c>
      <c r="C291" s="45" cm="1">
        <f t="array" aca="1" ref="C291" ca="1">INDIRECT(ADDRESS($A291,C$4,,,$B291))</f>
        <v>0</v>
      </c>
      <c r="D291" s="45" cm="1">
        <f t="array" aca="1" ref="D291" ca="1">INDIRECT(ADDRESS($A291,D$4,,,$B291))</f>
        <v>0</v>
      </c>
      <c r="E291" s="45" cm="1">
        <f t="array" aca="1" ref="E291" ca="1">INDIRECT(ADDRESS($A291,E$4,,,$B291))</f>
        <v>0</v>
      </c>
      <c r="F291" s="45" cm="1">
        <f t="array" aca="1" ref="F291" ca="1">INDIRECT(ADDRESS($A291,F$4,,,$B291))</f>
        <v>0</v>
      </c>
      <c r="G291" s="45" cm="1">
        <f t="array" aca="1" ref="G291" ca="1">INDIRECT(ADDRESS($A291,G$4,,,$B291))</f>
        <v>0</v>
      </c>
      <c r="H291" s="45" cm="1">
        <f t="array" aca="1" ref="H291" ca="1">INDIRECT(ADDRESS($A291,H$4,,,$B291))</f>
        <v>0</v>
      </c>
      <c r="I291" s="45" cm="1">
        <f t="array" aca="1" ref="I291" ca="1">INDIRECT(ADDRESS($A291,I$4,,,$B291))</f>
        <v>0</v>
      </c>
      <c r="J291" s="45" cm="1">
        <f t="array" aca="1" ref="J291" ca="1">INDIRECT(ADDRESS($A291,J$4,,,$B291))</f>
        <v>0</v>
      </c>
    </row>
    <row r="292" spans="1:10">
      <c r="A292" s="41">
        <f t="shared" si="9"/>
        <v>82</v>
      </c>
      <c r="B292" s="44" t="str">
        <f t="shared" si="10"/>
        <v>W1</v>
      </c>
      <c r="C292" s="45" cm="1">
        <f t="array" aca="1" ref="C292" ca="1">INDIRECT(ADDRESS($A292,C$4,,,$B292))</f>
        <v>0</v>
      </c>
      <c r="D292" s="45" cm="1">
        <f t="array" aca="1" ref="D292" ca="1">INDIRECT(ADDRESS($A292,D$4,,,$B292))</f>
        <v>0</v>
      </c>
      <c r="E292" s="45" cm="1">
        <f t="array" aca="1" ref="E292" ca="1">INDIRECT(ADDRESS($A292,E$4,,,$B292))</f>
        <v>0</v>
      </c>
      <c r="F292" s="45" cm="1">
        <f t="array" aca="1" ref="F292" ca="1">INDIRECT(ADDRESS($A292,F$4,,,$B292))</f>
        <v>0</v>
      </c>
      <c r="G292" s="45" cm="1">
        <f t="array" aca="1" ref="G292" ca="1">INDIRECT(ADDRESS($A292,G$4,,,$B292))</f>
        <v>0</v>
      </c>
      <c r="H292" s="45" cm="1">
        <f t="array" aca="1" ref="H292" ca="1">INDIRECT(ADDRESS($A292,H$4,,,$B292))</f>
        <v>0</v>
      </c>
      <c r="I292" s="45" cm="1">
        <f t="array" aca="1" ref="I292" ca="1">INDIRECT(ADDRESS($A292,I$4,,,$B292))</f>
        <v>0</v>
      </c>
      <c r="J292" s="45" cm="1">
        <f t="array" aca="1" ref="J292" ca="1">INDIRECT(ADDRESS($A292,J$4,,,$B292))</f>
        <v>0</v>
      </c>
    </row>
    <row r="293" spans="1:10">
      <c r="A293" s="41">
        <f t="shared" si="9"/>
        <v>83</v>
      </c>
      <c r="B293" s="44" t="str">
        <f t="shared" si="10"/>
        <v>W1</v>
      </c>
      <c r="C293" s="45" cm="1">
        <f t="array" aca="1" ref="C293" ca="1">INDIRECT(ADDRESS($A293,C$4,,,$B293))</f>
        <v>0</v>
      </c>
      <c r="D293" s="45" cm="1">
        <f t="array" aca="1" ref="D293" ca="1">INDIRECT(ADDRESS($A293,D$4,,,$B293))</f>
        <v>0</v>
      </c>
      <c r="E293" s="45" cm="1">
        <f t="array" aca="1" ref="E293" ca="1">INDIRECT(ADDRESS($A293,E$4,,,$B293))</f>
        <v>0</v>
      </c>
      <c r="F293" s="45" cm="1">
        <f t="array" aca="1" ref="F293" ca="1">INDIRECT(ADDRESS($A293,F$4,,,$B293))</f>
        <v>0</v>
      </c>
      <c r="G293" s="45" cm="1">
        <f t="array" aca="1" ref="G293" ca="1">INDIRECT(ADDRESS($A293,G$4,,,$B293))</f>
        <v>0</v>
      </c>
      <c r="H293" s="45" cm="1">
        <f t="array" aca="1" ref="H293" ca="1">INDIRECT(ADDRESS($A293,H$4,,,$B293))</f>
        <v>0</v>
      </c>
      <c r="I293" s="45" cm="1">
        <f t="array" aca="1" ref="I293" ca="1">INDIRECT(ADDRESS($A293,I$4,,,$B293))</f>
        <v>0</v>
      </c>
      <c r="J293" s="45" cm="1">
        <f t="array" aca="1" ref="J293" ca="1">INDIRECT(ADDRESS($A293,J$4,,,$B293))</f>
        <v>0</v>
      </c>
    </row>
    <row r="294" spans="1:10">
      <c r="A294" s="41">
        <f t="shared" si="9"/>
        <v>84</v>
      </c>
      <c r="B294" s="44" t="str">
        <f t="shared" si="10"/>
        <v>W1</v>
      </c>
      <c r="C294" s="45" cm="1">
        <f t="array" aca="1" ref="C294" ca="1">INDIRECT(ADDRESS($A294,C$4,,,$B294))</f>
        <v>0</v>
      </c>
      <c r="D294" s="45" cm="1">
        <f t="array" aca="1" ref="D294" ca="1">INDIRECT(ADDRESS($A294,D$4,,,$B294))</f>
        <v>0</v>
      </c>
      <c r="E294" s="45" cm="1">
        <f t="array" aca="1" ref="E294" ca="1">INDIRECT(ADDRESS($A294,E$4,,,$B294))</f>
        <v>0</v>
      </c>
      <c r="F294" s="45" cm="1">
        <f t="array" aca="1" ref="F294" ca="1">INDIRECT(ADDRESS($A294,F$4,,,$B294))</f>
        <v>0</v>
      </c>
      <c r="G294" s="45" cm="1">
        <f t="array" aca="1" ref="G294" ca="1">INDIRECT(ADDRESS($A294,G$4,,,$B294))</f>
        <v>0</v>
      </c>
      <c r="H294" s="45" cm="1">
        <f t="array" aca="1" ref="H294" ca="1">INDIRECT(ADDRESS($A294,H$4,,,$B294))</f>
        <v>0</v>
      </c>
      <c r="I294" s="45" cm="1">
        <f t="array" aca="1" ref="I294" ca="1">INDIRECT(ADDRESS($A294,I$4,,,$B294))</f>
        <v>0</v>
      </c>
      <c r="J294" s="45" cm="1">
        <f t="array" aca="1" ref="J294" ca="1">INDIRECT(ADDRESS($A294,J$4,,,$B294))</f>
        <v>0</v>
      </c>
    </row>
    <row r="295" spans="1:10">
      <c r="A295" s="41">
        <f t="shared" si="9"/>
        <v>85</v>
      </c>
      <c r="B295" s="44" t="str">
        <f t="shared" si="10"/>
        <v>W1</v>
      </c>
      <c r="C295" s="45" cm="1">
        <f t="array" aca="1" ref="C295" ca="1">INDIRECT(ADDRESS($A295,C$4,,,$B295))</f>
        <v>0</v>
      </c>
      <c r="D295" s="45" cm="1">
        <f t="array" aca="1" ref="D295" ca="1">INDIRECT(ADDRESS($A295,D$4,,,$B295))</f>
        <v>0</v>
      </c>
      <c r="E295" s="45" cm="1">
        <f t="array" aca="1" ref="E295" ca="1">INDIRECT(ADDRESS($A295,E$4,,,$B295))</f>
        <v>0</v>
      </c>
      <c r="F295" s="45" cm="1">
        <f t="array" aca="1" ref="F295" ca="1">INDIRECT(ADDRESS($A295,F$4,,,$B295))</f>
        <v>0</v>
      </c>
      <c r="G295" s="45" cm="1">
        <f t="array" aca="1" ref="G295" ca="1">INDIRECT(ADDRESS($A295,G$4,,,$B295))</f>
        <v>0</v>
      </c>
      <c r="H295" s="45" cm="1">
        <f t="array" aca="1" ref="H295" ca="1">INDIRECT(ADDRESS($A295,H$4,,,$B295))</f>
        <v>0</v>
      </c>
      <c r="I295" s="45" cm="1">
        <f t="array" aca="1" ref="I295" ca="1">INDIRECT(ADDRESS($A295,I$4,,,$B295))</f>
        <v>0</v>
      </c>
      <c r="J295" s="45" cm="1">
        <f t="array" aca="1" ref="J295" ca="1">INDIRECT(ADDRESS($A295,J$4,,,$B295))</f>
        <v>0</v>
      </c>
    </row>
    <row r="296" spans="1:10">
      <c r="A296" s="41">
        <f t="shared" si="9"/>
        <v>86</v>
      </c>
      <c r="B296" s="44" t="str">
        <f t="shared" si="10"/>
        <v>W1</v>
      </c>
      <c r="C296" s="45" cm="1">
        <f t="array" aca="1" ref="C296" ca="1">INDIRECT(ADDRESS($A296,C$4,,,$B296))</f>
        <v>0</v>
      </c>
      <c r="D296" s="45" cm="1">
        <f t="array" aca="1" ref="D296" ca="1">INDIRECT(ADDRESS($A296,D$4,,,$B296))</f>
        <v>0</v>
      </c>
      <c r="E296" s="45" cm="1">
        <f t="array" aca="1" ref="E296" ca="1">INDIRECT(ADDRESS($A296,E$4,,,$B296))</f>
        <v>0</v>
      </c>
      <c r="F296" s="45" cm="1">
        <f t="array" aca="1" ref="F296" ca="1">INDIRECT(ADDRESS($A296,F$4,,,$B296))</f>
        <v>0</v>
      </c>
      <c r="G296" s="45" cm="1">
        <f t="array" aca="1" ref="G296" ca="1">INDIRECT(ADDRESS($A296,G$4,,,$B296))</f>
        <v>0</v>
      </c>
      <c r="H296" s="45" cm="1">
        <f t="array" aca="1" ref="H296" ca="1">INDIRECT(ADDRESS($A296,H$4,,,$B296))</f>
        <v>0</v>
      </c>
      <c r="I296" s="45" cm="1">
        <f t="array" aca="1" ref="I296" ca="1">INDIRECT(ADDRESS($A296,I$4,,,$B296))</f>
        <v>0</v>
      </c>
      <c r="J296" s="45" cm="1">
        <f t="array" aca="1" ref="J296" ca="1">INDIRECT(ADDRESS($A296,J$4,,,$B296))</f>
        <v>0</v>
      </c>
    </row>
    <row r="297" spans="1:10">
      <c r="A297" s="41">
        <f t="shared" si="9"/>
        <v>87</v>
      </c>
      <c r="B297" s="44" t="str">
        <f t="shared" si="10"/>
        <v>W1</v>
      </c>
      <c r="C297" s="45" cm="1">
        <f t="array" aca="1" ref="C297" ca="1">INDIRECT(ADDRESS($A297,C$4,,,$B297))</f>
        <v>0</v>
      </c>
      <c r="D297" s="45" cm="1">
        <f t="array" aca="1" ref="D297" ca="1">INDIRECT(ADDRESS($A297,D$4,,,$B297))</f>
        <v>0</v>
      </c>
      <c r="E297" s="45" cm="1">
        <f t="array" aca="1" ref="E297" ca="1">INDIRECT(ADDRESS($A297,E$4,,,$B297))</f>
        <v>0</v>
      </c>
      <c r="F297" s="45" cm="1">
        <f t="array" aca="1" ref="F297" ca="1">INDIRECT(ADDRESS($A297,F$4,,,$B297))</f>
        <v>0</v>
      </c>
      <c r="G297" s="45" cm="1">
        <f t="array" aca="1" ref="G297" ca="1">INDIRECT(ADDRESS($A297,G$4,,,$B297))</f>
        <v>0</v>
      </c>
      <c r="H297" s="45" cm="1">
        <f t="array" aca="1" ref="H297" ca="1">INDIRECT(ADDRESS($A297,H$4,,,$B297))</f>
        <v>0</v>
      </c>
      <c r="I297" s="45" cm="1">
        <f t="array" aca="1" ref="I297" ca="1">INDIRECT(ADDRESS($A297,I$4,,,$B297))</f>
        <v>0</v>
      </c>
      <c r="J297" s="45" cm="1">
        <f t="array" aca="1" ref="J297" ca="1">INDIRECT(ADDRESS($A297,J$4,,,$B297))</f>
        <v>0</v>
      </c>
    </row>
    <row r="298" spans="1:10">
      <c r="A298" s="41">
        <f t="shared" si="9"/>
        <v>88</v>
      </c>
      <c r="B298" s="44" t="str">
        <f t="shared" si="10"/>
        <v>W1</v>
      </c>
      <c r="C298" s="45" cm="1">
        <f t="array" aca="1" ref="C298" ca="1">INDIRECT(ADDRESS($A298,C$4,,,$B298))</f>
        <v>0</v>
      </c>
      <c r="D298" s="45" cm="1">
        <f t="array" aca="1" ref="D298" ca="1">INDIRECT(ADDRESS($A298,D$4,,,$B298))</f>
        <v>0</v>
      </c>
      <c r="E298" s="45" cm="1">
        <f t="array" aca="1" ref="E298" ca="1">INDIRECT(ADDRESS($A298,E$4,,,$B298))</f>
        <v>0</v>
      </c>
      <c r="F298" s="45" cm="1">
        <f t="array" aca="1" ref="F298" ca="1">INDIRECT(ADDRESS($A298,F$4,,,$B298))</f>
        <v>0</v>
      </c>
      <c r="G298" s="45" cm="1">
        <f t="array" aca="1" ref="G298" ca="1">INDIRECT(ADDRESS($A298,G$4,,,$B298))</f>
        <v>0</v>
      </c>
      <c r="H298" s="45" cm="1">
        <f t="array" aca="1" ref="H298" ca="1">INDIRECT(ADDRESS($A298,H$4,,,$B298))</f>
        <v>0</v>
      </c>
      <c r="I298" s="45" cm="1">
        <f t="array" aca="1" ref="I298" ca="1">INDIRECT(ADDRESS($A298,I$4,,,$B298))</f>
        <v>0</v>
      </c>
      <c r="J298" s="45" cm="1">
        <f t="array" aca="1" ref="J298" ca="1">INDIRECT(ADDRESS($A298,J$4,,,$B298))</f>
        <v>0</v>
      </c>
    </row>
    <row r="299" spans="1:10">
      <c r="A299" s="41">
        <f t="shared" ref="A299:A362" si="11">+A71</f>
        <v>89</v>
      </c>
      <c r="B299" s="44" t="str">
        <f t="shared" ref="B299:B362" si="12">+$E$2</f>
        <v>W1</v>
      </c>
      <c r="C299" s="45" cm="1">
        <f t="array" aca="1" ref="C299" ca="1">INDIRECT(ADDRESS($A299,C$4,,,$B299))</f>
        <v>0</v>
      </c>
      <c r="D299" s="45" cm="1">
        <f t="array" aca="1" ref="D299" ca="1">INDIRECT(ADDRESS($A299,D$4,,,$B299))</f>
        <v>0</v>
      </c>
      <c r="E299" s="45" cm="1">
        <f t="array" aca="1" ref="E299" ca="1">INDIRECT(ADDRESS($A299,E$4,,,$B299))</f>
        <v>0</v>
      </c>
      <c r="F299" s="45" cm="1">
        <f t="array" aca="1" ref="F299" ca="1">INDIRECT(ADDRESS($A299,F$4,,,$B299))</f>
        <v>0</v>
      </c>
      <c r="G299" s="45" cm="1">
        <f t="array" aca="1" ref="G299" ca="1">INDIRECT(ADDRESS($A299,G$4,,,$B299))</f>
        <v>0</v>
      </c>
      <c r="H299" s="45" cm="1">
        <f t="array" aca="1" ref="H299" ca="1">INDIRECT(ADDRESS($A299,H$4,,,$B299))</f>
        <v>0</v>
      </c>
      <c r="I299" s="45" cm="1">
        <f t="array" aca="1" ref="I299" ca="1">INDIRECT(ADDRESS($A299,I$4,,,$B299))</f>
        <v>0</v>
      </c>
      <c r="J299" s="45" cm="1">
        <f t="array" aca="1" ref="J299" ca="1">INDIRECT(ADDRESS($A299,J$4,,,$B299))</f>
        <v>0</v>
      </c>
    </row>
    <row r="300" spans="1:10">
      <c r="A300" s="41">
        <f t="shared" si="11"/>
        <v>90</v>
      </c>
      <c r="B300" s="44" t="str">
        <f t="shared" si="12"/>
        <v>W1</v>
      </c>
      <c r="C300" s="45" cm="1">
        <f t="array" aca="1" ref="C300" ca="1">INDIRECT(ADDRESS($A300,C$4,,,$B300))</f>
        <v>0</v>
      </c>
      <c r="D300" s="45" cm="1">
        <f t="array" aca="1" ref="D300" ca="1">INDIRECT(ADDRESS($A300,D$4,,,$B300))</f>
        <v>0</v>
      </c>
      <c r="E300" s="45" cm="1">
        <f t="array" aca="1" ref="E300" ca="1">INDIRECT(ADDRESS($A300,E$4,,,$B300))</f>
        <v>0</v>
      </c>
      <c r="F300" s="45" cm="1">
        <f t="array" aca="1" ref="F300" ca="1">INDIRECT(ADDRESS($A300,F$4,,,$B300))</f>
        <v>0</v>
      </c>
      <c r="G300" s="45" cm="1">
        <f t="array" aca="1" ref="G300" ca="1">INDIRECT(ADDRESS($A300,G$4,,,$B300))</f>
        <v>0</v>
      </c>
      <c r="H300" s="45" cm="1">
        <f t="array" aca="1" ref="H300" ca="1">INDIRECT(ADDRESS($A300,H$4,,,$B300))</f>
        <v>0</v>
      </c>
      <c r="I300" s="45" cm="1">
        <f t="array" aca="1" ref="I300" ca="1">INDIRECT(ADDRESS($A300,I$4,,,$B300))</f>
        <v>0</v>
      </c>
      <c r="J300" s="45" cm="1">
        <f t="array" aca="1" ref="J300" ca="1">INDIRECT(ADDRESS($A300,J$4,,,$B300))</f>
        <v>0</v>
      </c>
    </row>
    <row r="301" spans="1:10">
      <c r="A301" s="41">
        <f t="shared" si="11"/>
        <v>91</v>
      </c>
      <c r="B301" s="44" t="str">
        <f t="shared" si="12"/>
        <v>W1</v>
      </c>
      <c r="C301" s="45" cm="1">
        <f t="array" aca="1" ref="C301" ca="1">INDIRECT(ADDRESS($A301,C$4,,,$B301))</f>
        <v>0</v>
      </c>
      <c r="D301" s="45" cm="1">
        <f t="array" aca="1" ref="D301" ca="1">INDIRECT(ADDRESS($A301,D$4,,,$B301))</f>
        <v>0</v>
      </c>
      <c r="E301" s="45" cm="1">
        <f t="array" aca="1" ref="E301" ca="1">INDIRECT(ADDRESS($A301,E$4,,,$B301))</f>
        <v>0</v>
      </c>
      <c r="F301" s="45" cm="1">
        <f t="array" aca="1" ref="F301" ca="1">INDIRECT(ADDRESS($A301,F$4,,,$B301))</f>
        <v>0</v>
      </c>
      <c r="G301" s="45" cm="1">
        <f t="array" aca="1" ref="G301" ca="1">INDIRECT(ADDRESS($A301,G$4,,,$B301))</f>
        <v>0</v>
      </c>
      <c r="H301" s="45" cm="1">
        <f t="array" aca="1" ref="H301" ca="1">INDIRECT(ADDRESS($A301,H$4,,,$B301))</f>
        <v>0</v>
      </c>
      <c r="I301" s="45" cm="1">
        <f t="array" aca="1" ref="I301" ca="1">INDIRECT(ADDRESS($A301,I$4,,,$B301))</f>
        <v>0</v>
      </c>
      <c r="J301" s="45" cm="1">
        <f t="array" aca="1" ref="J301" ca="1">INDIRECT(ADDRESS($A301,J$4,,,$B301))</f>
        <v>0</v>
      </c>
    </row>
    <row r="302" spans="1:10">
      <c r="A302" s="41">
        <f t="shared" si="11"/>
        <v>92</v>
      </c>
      <c r="B302" s="44" t="str">
        <f t="shared" si="12"/>
        <v>W1</v>
      </c>
      <c r="C302" s="45" cm="1">
        <f t="array" aca="1" ref="C302" ca="1">INDIRECT(ADDRESS($A302,C$4,,,$B302))</f>
        <v>0</v>
      </c>
      <c r="D302" s="45" cm="1">
        <f t="array" aca="1" ref="D302" ca="1">INDIRECT(ADDRESS($A302,D$4,,,$B302))</f>
        <v>0</v>
      </c>
      <c r="E302" s="45" cm="1">
        <f t="array" aca="1" ref="E302" ca="1">INDIRECT(ADDRESS($A302,E$4,,,$B302))</f>
        <v>0</v>
      </c>
      <c r="F302" s="45" cm="1">
        <f t="array" aca="1" ref="F302" ca="1">INDIRECT(ADDRESS($A302,F$4,,,$B302))</f>
        <v>0</v>
      </c>
      <c r="G302" s="45" cm="1">
        <f t="array" aca="1" ref="G302" ca="1">INDIRECT(ADDRESS($A302,G$4,,,$B302))</f>
        <v>0</v>
      </c>
      <c r="H302" s="45" cm="1">
        <f t="array" aca="1" ref="H302" ca="1">INDIRECT(ADDRESS($A302,H$4,,,$B302))</f>
        <v>0</v>
      </c>
      <c r="I302" s="45" cm="1">
        <f t="array" aca="1" ref="I302" ca="1">INDIRECT(ADDRESS($A302,I$4,,,$B302))</f>
        <v>0</v>
      </c>
      <c r="J302" s="45" cm="1">
        <f t="array" aca="1" ref="J302" ca="1">INDIRECT(ADDRESS($A302,J$4,,,$B302))</f>
        <v>0</v>
      </c>
    </row>
    <row r="303" spans="1:10">
      <c r="A303" s="41">
        <f t="shared" si="11"/>
        <v>93</v>
      </c>
      <c r="B303" s="44" t="str">
        <f t="shared" si="12"/>
        <v>W1</v>
      </c>
      <c r="C303" s="45" cm="1">
        <f t="array" aca="1" ref="C303" ca="1">INDIRECT(ADDRESS($A303,C$4,,,$B303))</f>
        <v>0</v>
      </c>
      <c r="D303" s="45" cm="1">
        <f t="array" aca="1" ref="D303" ca="1">INDIRECT(ADDRESS($A303,D$4,,,$B303))</f>
        <v>0</v>
      </c>
      <c r="E303" s="45" cm="1">
        <f t="array" aca="1" ref="E303" ca="1">INDIRECT(ADDRESS($A303,E$4,,,$B303))</f>
        <v>0</v>
      </c>
      <c r="F303" s="45" cm="1">
        <f t="array" aca="1" ref="F303" ca="1">INDIRECT(ADDRESS($A303,F$4,,,$B303))</f>
        <v>0</v>
      </c>
      <c r="G303" s="45" cm="1">
        <f t="array" aca="1" ref="G303" ca="1">INDIRECT(ADDRESS($A303,G$4,,,$B303))</f>
        <v>0</v>
      </c>
      <c r="H303" s="45" cm="1">
        <f t="array" aca="1" ref="H303" ca="1">INDIRECT(ADDRESS($A303,H$4,,,$B303))</f>
        <v>0</v>
      </c>
      <c r="I303" s="45" cm="1">
        <f t="array" aca="1" ref="I303" ca="1">INDIRECT(ADDRESS($A303,I$4,,,$B303))</f>
        <v>0</v>
      </c>
      <c r="J303" s="45" cm="1">
        <f t="array" aca="1" ref="J303" ca="1">INDIRECT(ADDRESS($A303,J$4,,,$B303))</f>
        <v>0</v>
      </c>
    </row>
    <row r="304" spans="1:10">
      <c r="A304" s="41">
        <f t="shared" si="11"/>
        <v>94</v>
      </c>
      <c r="B304" s="44" t="str">
        <f t="shared" si="12"/>
        <v>W1</v>
      </c>
      <c r="C304" s="45" cm="1">
        <f t="array" aca="1" ref="C304" ca="1">INDIRECT(ADDRESS($A304,C$4,,,$B304))</f>
        <v>0</v>
      </c>
      <c r="D304" s="45" cm="1">
        <f t="array" aca="1" ref="D304" ca="1">INDIRECT(ADDRESS($A304,D$4,,,$B304))</f>
        <v>0</v>
      </c>
      <c r="E304" s="45" cm="1">
        <f t="array" aca="1" ref="E304" ca="1">INDIRECT(ADDRESS($A304,E$4,,,$B304))</f>
        <v>0</v>
      </c>
      <c r="F304" s="45" cm="1">
        <f t="array" aca="1" ref="F304" ca="1">INDIRECT(ADDRESS($A304,F$4,,,$B304))</f>
        <v>0</v>
      </c>
      <c r="G304" s="45" cm="1">
        <f t="array" aca="1" ref="G304" ca="1">INDIRECT(ADDRESS($A304,G$4,,,$B304))</f>
        <v>0</v>
      </c>
      <c r="H304" s="45" cm="1">
        <f t="array" aca="1" ref="H304" ca="1">INDIRECT(ADDRESS($A304,H$4,,,$B304))</f>
        <v>0</v>
      </c>
      <c r="I304" s="45" cm="1">
        <f t="array" aca="1" ref="I304" ca="1">INDIRECT(ADDRESS($A304,I$4,,,$B304))</f>
        <v>0</v>
      </c>
      <c r="J304" s="45" cm="1">
        <f t="array" aca="1" ref="J304" ca="1">INDIRECT(ADDRESS($A304,J$4,,,$B304))</f>
        <v>0</v>
      </c>
    </row>
    <row r="305" spans="1:10">
      <c r="A305" s="41">
        <f t="shared" si="11"/>
        <v>95</v>
      </c>
      <c r="B305" s="44" t="str">
        <f t="shared" si="12"/>
        <v>W1</v>
      </c>
      <c r="C305" s="45" cm="1">
        <f t="array" aca="1" ref="C305" ca="1">INDIRECT(ADDRESS($A305,C$4,,,$B305))</f>
        <v>0</v>
      </c>
      <c r="D305" s="45" cm="1">
        <f t="array" aca="1" ref="D305" ca="1">INDIRECT(ADDRESS($A305,D$4,,,$B305))</f>
        <v>0</v>
      </c>
      <c r="E305" s="45" cm="1">
        <f t="array" aca="1" ref="E305" ca="1">INDIRECT(ADDRESS($A305,E$4,,,$B305))</f>
        <v>0</v>
      </c>
      <c r="F305" s="45" cm="1">
        <f t="array" aca="1" ref="F305" ca="1">INDIRECT(ADDRESS($A305,F$4,,,$B305))</f>
        <v>0</v>
      </c>
      <c r="G305" s="45" cm="1">
        <f t="array" aca="1" ref="G305" ca="1">INDIRECT(ADDRESS($A305,G$4,,,$B305))</f>
        <v>0</v>
      </c>
      <c r="H305" s="45" cm="1">
        <f t="array" aca="1" ref="H305" ca="1">INDIRECT(ADDRESS($A305,H$4,,,$B305))</f>
        <v>0</v>
      </c>
      <c r="I305" s="45" cm="1">
        <f t="array" aca="1" ref="I305" ca="1">INDIRECT(ADDRESS($A305,I$4,,,$B305))</f>
        <v>0</v>
      </c>
      <c r="J305" s="45" cm="1">
        <f t="array" aca="1" ref="J305" ca="1">INDIRECT(ADDRESS($A305,J$4,,,$B305))</f>
        <v>0</v>
      </c>
    </row>
    <row r="306" spans="1:10">
      <c r="A306" s="41">
        <f t="shared" si="11"/>
        <v>96</v>
      </c>
      <c r="B306" s="44" t="str">
        <f t="shared" si="12"/>
        <v>W1</v>
      </c>
      <c r="C306" s="45" cm="1">
        <f t="array" aca="1" ref="C306" ca="1">INDIRECT(ADDRESS($A306,C$4,,,$B306))</f>
        <v>0</v>
      </c>
      <c r="D306" s="45" cm="1">
        <f t="array" aca="1" ref="D306" ca="1">INDIRECT(ADDRESS($A306,D$4,,,$B306))</f>
        <v>0</v>
      </c>
      <c r="E306" s="45" cm="1">
        <f t="array" aca="1" ref="E306" ca="1">INDIRECT(ADDRESS($A306,E$4,,,$B306))</f>
        <v>0</v>
      </c>
      <c r="F306" s="45" cm="1">
        <f t="array" aca="1" ref="F306" ca="1">INDIRECT(ADDRESS($A306,F$4,,,$B306))</f>
        <v>0</v>
      </c>
      <c r="G306" s="45" cm="1">
        <f t="array" aca="1" ref="G306" ca="1">INDIRECT(ADDRESS($A306,G$4,,,$B306))</f>
        <v>0</v>
      </c>
      <c r="H306" s="45" cm="1">
        <f t="array" aca="1" ref="H306" ca="1">INDIRECT(ADDRESS($A306,H$4,,,$B306))</f>
        <v>0</v>
      </c>
      <c r="I306" s="45" cm="1">
        <f t="array" aca="1" ref="I306" ca="1">INDIRECT(ADDRESS($A306,I$4,,,$B306))</f>
        <v>0</v>
      </c>
      <c r="J306" s="45" cm="1">
        <f t="array" aca="1" ref="J306" ca="1">INDIRECT(ADDRESS($A306,J$4,,,$B306))</f>
        <v>0</v>
      </c>
    </row>
    <row r="307" spans="1:10">
      <c r="A307" s="41">
        <f t="shared" si="11"/>
        <v>97</v>
      </c>
      <c r="B307" s="44" t="str">
        <f t="shared" si="12"/>
        <v>W1</v>
      </c>
      <c r="C307" s="45" cm="1">
        <f t="array" aca="1" ref="C307" ca="1">INDIRECT(ADDRESS($A307,C$4,,,$B307))</f>
        <v>0</v>
      </c>
      <c r="D307" s="45" cm="1">
        <f t="array" aca="1" ref="D307" ca="1">INDIRECT(ADDRESS($A307,D$4,,,$B307))</f>
        <v>0</v>
      </c>
      <c r="E307" s="45" cm="1">
        <f t="array" aca="1" ref="E307" ca="1">INDIRECT(ADDRESS($A307,E$4,,,$B307))</f>
        <v>0</v>
      </c>
      <c r="F307" s="45" cm="1">
        <f t="array" aca="1" ref="F307" ca="1">INDIRECT(ADDRESS($A307,F$4,,,$B307))</f>
        <v>0</v>
      </c>
      <c r="G307" s="45" cm="1">
        <f t="array" aca="1" ref="G307" ca="1">INDIRECT(ADDRESS($A307,G$4,,,$B307))</f>
        <v>0</v>
      </c>
      <c r="H307" s="45" cm="1">
        <f t="array" aca="1" ref="H307" ca="1">INDIRECT(ADDRESS($A307,H$4,,,$B307))</f>
        <v>0</v>
      </c>
      <c r="I307" s="45" cm="1">
        <f t="array" aca="1" ref="I307" ca="1">INDIRECT(ADDRESS($A307,I$4,,,$B307))</f>
        <v>0</v>
      </c>
      <c r="J307" s="45" cm="1">
        <f t="array" aca="1" ref="J307" ca="1">INDIRECT(ADDRESS($A307,J$4,,,$B307))</f>
        <v>0</v>
      </c>
    </row>
    <row r="308" spans="1:10">
      <c r="A308" s="41">
        <f t="shared" si="11"/>
        <v>98</v>
      </c>
      <c r="B308" s="44" t="str">
        <f t="shared" si="12"/>
        <v>W1</v>
      </c>
      <c r="C308" s="45" cm="1">
        <f t="array" aca="1" ref="C308" ca="1">INDIRECT(ADDRESS($A308,C$4,,,$B308))</f>
        <v>0</v>
      </c>
      <c r="D308" s="45" cm="1">
        <f t="array" aca="1" ref="D308" ca="1">INDIRECT(ADDRESS($A308,D$4,,,$B308))</f>
        <v>0</v>
      </c>
      <c r="E308" s="45" cm="1">
        <f t="array" aca="1" ref="E308" ca="1">INDIRECT(ADDRESS($A308,E$4,,,$B308))</f>
        <v>0</v>
      </c>
      <c r="F308" s="45" cm="1">
        <f t="array" aca="1" ref="F308" ca="1">INDIRECT(ADDRESS($A308,F$4,,,$B308))</f>
        <v>0</v>
      </c>
      <c r="G308" s="45" cm="1">
        <f t="array" aca="1" ref="G308" ca="1">INDIRECT(ADDRESS($A308,G$4,,,$B308))</f>
        <v>0</v>
      </c>
      <c r="H308" s="45" cm="1">
        <f t="array" aca="1" ref="H308" ca="1">INDIRECT(ADDRESS($A308,H$4,,,$B308))</f>
        <v>0</v>
      </c>
      <c r="I308" s="45" cm="1">
        <f t="array" aca="1" ref="I308" ca="1">INDIRECT(ADDRESS($A308,I$4,,,$B308))</f>
        <v>0</v>
      </c>
      <c r="J308" s="45" cm="1">
        <f t="array" aca="1" ref="J308" ca="1">INDIRECT(ADDRESS($A308,J$4,,,$B308))</f>
        <v>0</v>
      </c>
    </row>
    <row r="309" spans="1:10">
      <c r="A309" s="41">
        <f t="shared" si="11"/>
        <v>99</v>
      </c>
      <c r="B309" s="44" t="str">
        <f t="shared" si="12"/>
        <v>W1</v>
      </c>
      <c r="C309" s="45" cm="1">
        <f t="array" aca="1" ref="C309" ca="1">INDIRECT(ADDRESS($A309,C$4,,,$B309))</f>
        <v>0</v>
      </c>
      <c r="D309" s="45" cm="1">
        <f t="array" aca="1" ref="D309" ca="1">INDIRECT(ADDRESS($A309,D$4,,,$B309))</f>
        <v>0</v>
      </c>
      <c r="E309" s="45" cm="1">
        <f t="array" aca="1" ref="E309" ca="1">INDIRECT(ADDRESS($A309,E$4,,,$B309))</f>
        <v>0</v>
      </c>
      <c r="F309" s="45" cm="1">
        <f t="array" aca="1" ref="F309" ca="1">INDIRECT(ADDRESS($A309,F$4,,,$B309))</f>
        <v>0</v>
      </c>
      <c r="G309" s="45" cm="1">
        <f t="array" aca="1" ref="G309" ca="1">INDIRECT(ADDRESS($A309,G$4,,,$B309))</f>
        <v>0</v>
      </c>
      <c r="H309" s="45" cm="1">
        <f t="array" aca="1" ref="H309" ca="1">INDIRECT(ADDRESS($A309,H$4,,,$B309))</f>
        <v>0</v>
      </c>
      <c r="I309" s="45" cm="1">
        <f t="array" aca="1" ref="I309" ca="1">INDIRECT(ADDRESS($A309,I$4,,,$B309))</f>
        <v>0</v>
      </c>
      <c r="J309" s="45" cm="1">
        <f t="array" aca="1" ref="J309" ca="1">INDIRECT(ADDRESS($A309,J$4,,,$B309))</f>
        <v>0</v>
      </c>
    </row>
    <row r="310" spans="1:10">
      <c r="A310" s="41">
        <f t="shared" si="11"/>
        <v>100</v>
      </c>
      <c r="B310" s="44" t="str">
        <f t="shared" si="12"/>
        <v>W1</v>
      </c>
      <c r="C310" s="45" cm="1">
        <f t="array" aca="1" ref="C310" ca="1">INDIRECT(ADDRESS($A310,C$4,,,$B310))</f>
        <v>0</v>
      </c>
      <c r="D310" s="45" cm="1">
        <f t="array" aca="1" ref="D310" ca="1">INDIRECT(ADDRESS($A310,D$4,,,$B310))</f>
        <v>0</v>
      </c>
      <c r="E310" s="45" cm="1">
        <f t="array" aca="1" ref="E310" ca="1">INDIRECT(ADDRESS($A310,E$4,,,$B310))</f>
        <v>0</v>
      </c>
      <c r="F310" s="45" cm="1">
        <f t="array" aca="1" ref="F310" ca="1">INDIRECT(ADDRESS($A310,F$4,,,$B310))</f>
        <v>0</v>
      </c>
      <c r="G310" s="45" cm="1">
        <f t="array" aca="1" ref="G310" ca="1">INDIRECT(ADDRESS($A310,G$4,,,$B310))</f>
        <v>0</v>
      </c>
      <c r="H310" s="45" cm="1">
        <f t="array" aca="1" ref="H310" ca="1">INDIRECT(ADDRESS($A310,H$4,,,$B310))</f>
        <v>0</v>
      </c>
      <c r="I310" s="45" cm="1">
        <f t="array" aca="1" ref="I310" ca="1">INDIRECT(ADDRESS($A310,I$4,,,$B310))</f>
        <v>0</v>
      </c>
      <c r="J310" s="45" cm="1">
        <f t="array" aca="1" ref="J310" ca="1">INDIRECT(ADDRESS($A310,J$4,,,$B310))</f>
        <v>0</v>
      </c>
    </row>
    <row r="311" spans="1:10">
      <c r="A311" s="41">
        <f t="shared" si="11"/>
        <v>101</v>
      </c>
      <c r="B311" s="44" t="str">
        <f t="shared" si="12"/>
        <v>W1</v>
      </c>
      <c r="C311" s="45" cm="1">
        <f t="array" aca="1" ref="C311" ca="1">INDIRECT(ADDRESS($A311,C$4,,,$B311))</f>
        <v>0</v>
      </c>
      <c r="D311" s="45" cm="1">
        <f t="array" aca="1" ref="D311" ca="1">INDIRECT(ADDRESS($A311,D$4,,,$B311))</f>
        <v>0</v>
      </c>
      <c r="E311" s="45" cm="1">
        <f t="array" aca="1" ref="E311" ca="1">INDIRECT(ADDRESS($A311,E$4,,,$B311))</f>
        <v>0</v>
      </c>
      <c r="F311" s="45" cm="1">
        <f t="array" aca="1" ref="F311" ca="1">INDIRECT(ADDRESS($A311,F$4,,,$B311))</f>
        <v>0</v>
      </c>
      <c r="G311" s="45" cm="1">
        <f t="array" aca="1" ref="G311" ca="1">INDIRECT(ADDRESS($A311,G$4,,,$B311))</f>
        <v>0</v>
      </c>
      <c r="H311" s="45" cm="1">
        <f t="array" aca="1" ref="H311" ca="1">INDIRECT(ADDRESS($A311,H$4,,,$B311))</f>
        <v>0</v>
      </c>
      <c r="I311" s="45" cm="1">
        <f t="array" aca="1" ref="I311" ca="1">INDIRECT(ADDRESS($A311,I$4,,,$B311))</f>
        <v>0</v>
      </c>
      <c r="J311" s="45" cm="1">
        <f t="array" aca="1" ref="J311" ca="1">INDIRECT(ADDRESS($A311,J$4,,,$B311))</f>
        <v>0</v>
      </c>
    </row>
    <row r="312" spans="1:10">
      <c r="A312" s="41">
        <f t="shared" si="11"/>
        <v>102</v>
      </c>
      <c r="B312" s="44" t="str">
        <f t="shared" si="12"/>
        <v>W1</v>
      </c>
      <c r="C312" s="45" cm="1">
        <f t="array" aca="1" ref="C312" ca="1">INDIRECT(ADDRESS($A312,C$4,,,$B312))</f>
        <v>0</v>
      </c>
      <c r="D312" s="45" cm="1">
        <f t="array" aca="1" ref="D312" ca="1">INDIRECT(ADDRESS($A312,D$4,,,$B312))</f>
        <v>0</v>
      </c>
      <c r="E312" s="45" cm="1">
        <f t="array" aca="1" ref="E312" ca="1">INDIRECT(ADDRESS($A312,E$4,,,$B312))</f>
        <v>0</v>
      </c>
      <c r="F312" s="45" cm="1">
        <f t="array" aca="1" ref="F312" ca="1">INDIRECT(ADDRESS($A312,F$4,,,$B312))</f>
        <v>0</v>
      </c>
      <c r="G312" s="45" cm="1">
        <f t="array" aca="1" ref="G312" ca="1">INDIRECT(ADDRESS($A312,G$4,,,$B312))</f>
        <v>0</v>
      </c>
      <c r="H312" s="45" cm="1">
        <f t="array" aca="1" ref="H312" ca="1">INDIRECT(ADDRESS($A312,H$4,,,$B312))</f>
        <v>0</v>
      </c>
      <c r="I312" s="45" cm="1">
        <f t="array" aca="1" ref="I312" ca="1">INDIRECT(ADDRESS($A312,I$4,,,$B312))</f>
        <v>0</v>
      </c>
      <c r="J312" s="45" cm="1">
        <f t="array" aca="1" ref="J312" ca="1">INDIRECT(ADDRESS($A312,J$4,,,$B312))</f>
        <v>0</v>
      </c>
    </row>
    <row r="313" spans="1:10">
      <c r="A313" s="41">
        <f t="shared" si="11"/>
        <v>103</v>
      </c>
      <c r="B313" s="44" t="str">
        <f t="shared" si="12"/>
        <v>W1</v>
      </c>
      <c r="C313" s="45" cm="1">
        <f t="array" aca="1" ref="C313" ca="1">INDIRECT(ADDRESS($A313,C$4,,,$B313))</f>
        <v>0</v>
      </c>
      <c r="D313" s="45" cm="1">
        <f t="array" aca="1" ref="D313" ca="1">INDIRECT(ADDRESS($A313,D$4,,,$B313))</f>
        <v>0</v>
      </c>
      <c r="E313" s="45" cm="1">
        <f t="array" aca="1" ref="E313" ca="1">INDIRECT(ADDRESS($A313,E$4,,,$B313))</f>
        <v>0</v>
      </c>
      <c r="F313" s="45" cm="1">
        <f t="array" aca="1" ref="F313" ca="1">INDIRECT(ADDRESS($A313,F$4,,,$B313))</f>
        <v>0</v>
      </c>
      <c r="G313" s="45" cm="1">
        <f t="array" aca="1" ref="G313" ca="1">INDIRECT(ADDRESS($A313,G$4,,,$B313))</f>
        <v>0</v>
      </c>
      <c r="H313" s="45" cm="1">
        <f t="array" aca="1" ref="H313" ca="1">INDIRECT(ADDRESS($A313,H$4,,,$B313))</f>
        <v>0</v>
      </c>
      <c r="I313" s="45" cm="1">
        <f t="array" aca="1" ref="I313" ca="1">INDIRECT(ADDRESS($A313,I$4,,,$B313))</f>
        <v>0</v>
      </c>
      <c r="J313" s="45" cm="1">
        <f t="array" aca="1" ref="J313" ca="1">INDIRECT(ADDRESS($A313,J$4,,,$B313))</f>
        <v>0</v>
      </c>
    </row>
    <row r="314" spans="1:10">
      <c r="A314" s="41">
        <f t="shared" si="11"/>
        <v>104</v>
      </c>
      <c r="B314" s="44" t="str">
        <f t="shared" si="12"/>
        <v>W1</v>
      </c>
      <c r="C314" s="45" cm="1">
        <f t="array" aca="1" ref="C314" ca="1">INDIRECT(ADDRESS($A314,C$4,,,$B314))</f>
        <v>0</v>
      </c>
      <c r="D314" s="45" cm="1">
        <f t="array" aca="1" ref="D314" ca="1">INDIRECT(ADDRESS($A314,D$4,,,$B314))</f>
        <v>0</v>
      </c>
      <c r="E314" s="45" cm="1">
        <f t="array" aca="1" ref="E314" ca="1">INDIRECT(ADDRESS($A314,E$4,,,$B314))</f>
        <v>0</v>
      </c>
      <c r="F314" s="45" cm="1">
        <f t="array" aca="1" ref="F314" ca="1">INDIRECT(ADDRESS($A314,F$4,,,$B314))</f>
        <v>0</v>
      </c>
      <c r="G314" s="45" cm="1">
        <f t="array" aca="1" ref="G314" ca="1">INDIRECT(ADDRESS($A314,G$4,,,$B314))</f>
        <v>0</v>
      </c>
      <c r="H314" s="45" cm="1">
        <f t="array" aca="1" ref="H314" ca="1">INDIRECT(ADDRESS($A314,H$4,,,$B314))</f>
        <v>0</v>
      </c>
      <c r="I314" s="45" cm="1">
        <f t="array" aca="1" ref="I314" ca="1">INDIRECT(ADDRESS($A314,I$4,,,$B314))</f>
        <v>0</v>
      </c>
      <c r="J314" s="45" cm="1">
        <f t="array" aca="1" ref="J314" ca="1">INDIRECT(ADDRESS($A314,J$4,,,$B314))</f>
        <v>0</v>
      </c>
    </row>
    <row r="315" spans="1:10">
      <c r="A315" s="41">
        <f t="shared" si="11"/>
        <v>105</v>
      </c>
      <c r="B315" s="44" t="str">
        <f t="shared" si="12"/>
        <v>W1</v>
      </c>
      <c r="C315" s="45" cm="1">
        <f t="array" aca="1" ref="C315" ca="1">INDIRECT(ADDRESS($A315,C$4,,,$B315))</f>
        <v>0</v>
      </c>
      <c r="D315" s="45" cm="1">
        <f t="array" aca="1" ref="D315" ca="1">INDIRECT(ADDRESS($A315,D$4,,,$B315))</f>
        <v>0</v>
      </c>
      <c r="E315" s="45" cm="1">
        <f t="array" aca="1" ref="E315" ca="1">INDIRECT(ADDRESS($A315,E$4,,,$B315))</f>
        <v>0</v>
      </c>
      <c r="F315" s="45" cm="1">
        <f t="array" aca="1" ref="F315" ca="1">INDIRECT(ADDRESS($A315,F$4,,,$B315))</f>
        <v>0</v>
      </c>
      <c r="G315" s="45" cm="1">
        <f t="array" aca="1" ref="G315" ca="1">INDIRECT(ADDRESS($A315,G$4,,,$B315))</f>
        <v>0</v>
      </c>
      <c r="H315" s="45" cm="1">
        <f t="array" aca="1" ref="H315" ca="1">INDIRECT(ADDRESS($A315,H$4,,,$B315))</f>
        <v>0</v>
      </c>
      <c r="I315" s="45" cm="1">
        <f t="array" aca="1" ref="I315" ca="1">INDIRECT(ADDRESS($A315,I$4,,,$B315))</f>
        <v>0</v>
      </c>
      <c r="J315" s="45" cm="1">
        <f t="array" aca="1" ref="J315" ca="1">INDIRECT(ADDRESS($A315,J$4,,,$B315))</f>
        <v>0</v>
      </c>
    </row>
    <row r="316" spans="1:10">
      <c r="A316" s="41">
        <f t="shared" si="11"/>
        <v>106</v>
      </c>
      <c r="B316" s="44" t="str">
        <f t="shared" si="12"/>
        <v>W1</v>
      </c>
      <c r="C316" s="45" cm="1">
        <f t="array" aca="1" ref="C316" ca="1">INDIRECT(ADDRESS($A316,C$4,,,$B316))</f>
        <v>0</v>
      </c>
      <c r="D316" s="45" cm="1">
        <f t="array" aca="1" ref="D316" ca="1">INDIRECT(ADDRESS($A316,D$4,,,$B316))</f>
        <v>0</v>
      </c>
      <c r="E316" s="45" cm="1">
        <f t="array" aca="1" ref="E316" ca="1">INDIRECT(ADDRESS($A316,E$4,,,$B316))</f>
        <v>0</v>
      </c>
      <c r="F316" s="45" cm="1">
        <f t="array" aca="1" ref="F316" ca="1">INDIRECT(ADDRESS($A316,F$4,,,$B316))</f>
        <v>0</v>
      </c>
      <c r="G316" s="45" cm="1">
        <f t="array" aca="1" ref="G316" ca="1">INDIRECT(ADDRESS($A316,G$4,,,$B316))</f>
        <v>0</v>
      </c>
      <c r="H316" s="45" cm="1">
        <f t="array" aca="1" ref="H316" ca="1">INDIRECT(ADDRESS($A316,H$4,,,$B316))</f>
        <v>0</v>
      </c>
      <c r="I316" s="45" cm="1">
        <f t="array" aca="1" ref="I316" ca="1">INDIRECT(ADDRESS($A316,I$4,,,$B316))</f>
        <v>0</v>
      </c>
      <c r="J316" s="45" cm="1">
        <f t="array" aca="1" ref="J316" ca="1">INDIRECT(ADDRESS($A316,J$4,,,$B316))</f>
        <v>0</v>
      </c>
    </row>
    <row r="317" spans="1:10">
      <c r="A317" s="41">
        <f t="shared" si="11"/>
        <v>107</v>
      </c>
      <c r="B317" s="44" t="str">
        <f t="shared" si="12"/>
        <v>W1</v>
      </c>
      <c r="C317" s="45" cm="1">
        <f t="array" aca="1" ref="C317" ca="1">INDIRECT(ADDRESS($A317,C$4,,,$B317))</f>
        <v>0</v>
      </c>
      <c r="D317" s="45" cm="1">
        <f t="array" aca="1" ref="D317" ca="1">INDIRECT(ADDRESS($A317,D$4,,,$B317))</f>
        <v>0</v>
      </c>
      <c r="E317" s="45" cm="1">
        <f t="array" aca="1" ref="E317" ca="1">INDIRECT(ADDRESS($A317,E$4,,,$B317))</f>
        <v>0</v>
      </c>
      <c r="F317" s="45" cm="1">
        <f t="array" aca="1" ref="F317" ca="1">INDIRECT(ADDRESS($A317,F$4,,,$B317))</f>
        <v>0</v>
      </c>
      <c r="G317" s="45" cm="1">
        <f t="array" aca="1" ref="G317" ca="1">INDIRECT(ADDRESS($A317,G$4,,,$B317))</f>
        <v>0</v>
      </c>
      <c r="H317" s="45" cm="1">
        <f t="array" aca="1" ref="H317" ca="1">INDIRECT(ADDRESS($A317,H$4,,,$B317))</f>
        <v>0</v>
      </c>
      <c r="I317" s="45" cm="1">
        <f t="array" aca="1" ref="I317" ca="1">INDIRECT(ADDRESS($A317,I$4,,,$B317))</f>
        <v>0</v>
      </c>
      <c r="J317" s="45" cm="1">
        <f t="array" aca="1" ref="J317" ca="1">INDIRECT(ADDRESS($A317,J$4,,,$B317))</f>
        <v>0</v>
      </c>
    </row>
    <row r="318" spans="1:10">
      <c r="A318" s="41">
        <f t="shared" si="11"/>
        <v>108</v>
      </c>
      <c r="B318" s="44" t="str">
        <f t="shared" si="12"/>
        <v>W1</v>
      </c>
      <c r="C318" s="45" cm="1">
        <f t="array" aca="1" ref="C318" ca="1">INDIRECT(ADDRESS($A318,C$4,,,$B318))</f>
        <v>0</v>
      </c>
      <c r="D318" s="45" cm="1">
        <f t="array" aca="1" ref="D318" ca="1">INDIRECT(ADDRESS($A318,D$4,,,$B318))</f>
        <v>0</v>
      </c>
      <c r="E318" s="45" cm="1">
        <f t="array" aca="1" ref="E318" ca="1">INDIRECT(ADDRESS($A318,E$4,,,$B318))</f>
        <v>0</v>
      </c>
      <c r="F318" s="45" cm="1">
        <f t="array" aca="1" ref="F318" ca="1">INDIRECT(ADDRESS($A318,F$4,,,$B318))</f>
        <v>0</v>
      </c>
      <c r="G318" s="45" cm="1">
        <f t="array" aca="1" ref="G318" ca="1">INDIRECT(ADDRESS($A318,G$4,,,$B318))</f>
        <v>0</v>
      </c>
      <c r="H318" s="45" cm="1">
        <f t="array" aca="1" ref="H318" ca="1">INDIRECT(ADDRESS($A318,H$4,,,$B318))</f>
        <v>0</v>
      </c>
      <c r="I318" s="45" cm="1">
        <f t="array" aca="1" ref="I318" ca="1">INDIRECT(ADDRESS($A318,I$4,,,$B318))</f>
        <v>0</v>
      </c>
      <c r="J318" s="45" cm="1">
        <f t="array" aca="1" ref="J318" ca="1">INDIRECT(ADDRESS($A318,J$4,,,$B318))</f>
        <v>0</v>
      </c>
    </row>
    <row r="319" spans="1:10">
      <c r="A319" s="41">
        <f t="shared" si="11"/>
        <v>109</v>
      </c>
      <c r="B319" s="44" t="str">
        <f t="shared" si="12"/>
        <v>W1</v>
      </c>
      <c r="C319" s="45" cm="1">
        <f t="array" aca="1" ref="C319" ca="1">INDIRECT(ADDRESS($A319,C$4,,,$B319))</f>
        <v>0</v>
      </c>
      <c r="D319" s="45" cm="1">
        <f t="array" aca="1" ref="D319" ca="1">INDIRECT(ADDRESS($A319,D$4,,,$B319))</f>
        <v>0</v>
      </c>
      <c r="E319" s="45" cm="1">
        <f t="array" aca="1" ref="E319" ca="1">INDIRECT(ADDRESS($A319,E$4,,,$B319))</f>
        <v>0</v>
      </c>
      <c r="F319" s="45" cm="1">
        <f t="array" aca="1" ref="F319" ca="1">INDIRECT(ADDRESS($A319,F$4,,,$B319))</f>
        <v>0</v>
      </c>
      <c r="G319" s="45" cm="1">
        <f t="array" aca="1" ref="G319" ca="1">INDIRECT(ADDRESS($A319,G$4,,,$B319))</f>
        <v>0</v>
      </c>
      <c r="H319" s="45" cm="1">
        <f t="array" aca="1" ref="H319" ca="1">INDIRECT(ADDRESS($A319,H$4,,,$B319))</f>
        <v>0</v>
      </c>
      <c r="I319" s="45" cm="1">
        <f t="array" aca="1" ref="I319" ca="1">INDIRECT(ADDRESS($A319,I$4,,,$B319))</f>
        <v>0</v>
      </c>
      <c r="J319" s="45" cm="1">
        <f t="array" aca="1" ref="J319" ca="1">INDIRECT(ADDRESS($A319,J$4,,,$B319))</f>
        <v>0</v>
      </c>
    </row>
    <row r="320" spans="1:10">
      <c r="A320" s="41">
        <f t="shared" si="11"/>
        <v>110</v>
      </c>
      <c r="B320" s="44" t="str">
        <f t="shared" si="12"/>
        <v>W1</v>
      </c>
      <c r="C320" s="45" cm="1">
        <f t="array" aca="1" ref="C320" ca="1">INDIRECT(ADDRESS($A320,C$4,,,$B320))</f>
        <v>0</v>
      </c>
      <c r="D320" s="45" cm="1">
        <f t="array" aca="1" ref="D320" ca="1">INDIRECT(ADDRESS($A320,D$4,,,$B320))</f>
        <v>0</v>
      </c>
      <c r="E320" s="45" cm="1">
        <f t="array" aca="1" ref="E320" ca="1">INDIRECT(ADDRESS($A320,E$4,,,$B320))</f>
        <v>0</v>
      </c>
      <c r="F320" s="45" cm="1">
        <f t="array" aca="1" ref="F320" ca="1">INDIRECT(ADDRESS($A320,F$4,,,$B320))</f>
        <v>0</v>
      </c>
      <c r="G320" s="45" cm="1">
        <f t="array" aca="1" ref="G320" ca="1">INDIRECT(ADDRESS($A320,G$4,,,$B320))</f>
        <v>0</v>
      </c>
      <c r="H320" s="45" cm="1">
        <f t="array" aca="1" ref="H320" ca="1">INDIRECT(ADDRESS($A320,H$4,,,$B320))</f>
        <v>0</v>
      </c>
      <c r="I320" s="45" cm="1">
        <f t="array" aca="1" ref="I320" ca="1">INDIRECT(ADDRESS($A320,I$4,,,$B320))</f>
        <v>0</v>
      </c>
      <c r="J320" s="45" cm="1">
        <f t="array" aca="1" ref="J320" ca="1">INDIRECT(ADDRESS($A320,J$4,,,$B320))</f>
        <v>0</v>
      </c>
    </row>
    <row r="321" spans="1:10">
      <c r="A321" s="41">
        <f t="shared" si="11"/>
        <v>111</v>
      </c>
      <c r="B321" s="44" t="str">
        <f t="shared" si="12"/>
        <v>W1</v>
      </c>
      <c r="C321" s="45" cm="1">
        <f t="array" aca="1" ref="C321" ca="1">INDIRECT(ADDRESS($A321,C$4,,,$B321))</f>
        <v>0</v>
      </c>
      <c r="D321" s="45" cm="1">
        <f t="array" aca="1" ref="D321" ca="1">INDIRECT(ADDRESS($A321,D$4,,,$B321))</f>
        <v>0</v>
      </c>
      <c r="E321" s="45" cm="1">
        <f t="array" aca="1" ref="E321" ca="1">INDIRECT(ADDRESS($A321,E$4,,,$B321))</f>
        <v>0</v>
      </c>
      <c r="F321" s="45" cm="1">
        <f t="array" aca="1" ref="F321" ca="1">INDIRECT(ADDRESS($A321,F$4,,,$B321))</f>
        <v>0</v>
      </c>
      <c r="G321" s="45" cm="1">
        <f t="array" aca="1" ref="G321" ca="1">INDIRECT(ADDRESS($A321,G$4,,,$B321))</f>
        <v>0</v>
      </c>
      <c r="H321" s="45" cm="1">
        <f t="array" aca="1" ref="H321" ca="1">INDIRECT(ADDRESS($A321,H$4,,,$B321))</f>
        <v>0</v>
      </c>
      <c r="I321" s="45" cm="1">
        <f t="array" aca="1" ref="I321" ca="1">INDIRECT(ADDRESS($A321,I$4,,,$B321))</f>
        <v>0</v>
      </c>
      <c r="J321" s="45" cm="1">
        <f t="array" aca="1" ref="J321" ca="1">INDIRECT(ADDRESS($A321,J$4,,,$B321))</f>
        <v>0</v>
      </c>
    </row>
    <row r="322" spans="1:10">
      <c r="A322" s="41">
        <f t="shared" si="11"/>
        <v>112</v>
      </c>
      <c r="B322" s="44" t="str">
        <f t="shared" si="12"/>
        <v>W1</v>
      </c>
      <c r="C322" s="45" cm="1">
        <f t="array" aca="1" ref="C322" ca="1">INDIRECT(ADDRESS($A322,C$4,,,$B322))</f>
        <v>0</v>
      </c>
      <c r="D322" s="45" cm="1">
        <f t="array" aca="1" ref="D322" ca="1">INDIRECT(ADDRESS($A322,D$4,,,$B322))</f>
        <v>0</v>
      </c>
      <c r="E322" s="45" cm="1">
        <f t="array" aca="1" ref="E322" ca="1">INDIRECT(ADDRESS($A322,E$4,,,$B322))</f>
        <v>0</v>
      </c>
      <c r="F322" s="45" cm="1">
        <f t="array" aca="1" ref="F322" ca="1">INDIRECT(ADDRESS($A322,F$4,,,$B322))</f>
        <v>0</v>
      </c>
      <c r="G322" s="45" cm="1">
        <f t="array" aca="1" ref="G322" ca="1">INDIRECT(ADDRESS($A322,G$4,,,$B322))</f>
        <v>0</v>
      </c>
      <c r="H322" s="45" cm="1">
        <f t="array" aca="1" ref="H322" ca="1">INDIRECT(ADDRESS($A322,H$4,,,$B322))</f>
        <v>0</v>
      </c>
      <c r="I322" s="45" cm="1">
        <f t="array" aca="1" ref="I322" ca="1">INDIRECT(ADDRESS($A322,I$4,,,$B322))</f>
        <v>0</v>
      </c>
      <c r="J322" s="45" cm="1">
        <f t="array" aca="1" ref="J322" ca="1">INDIRECT(ADDRESS($A322,J$4,,,$B322))</f>
        <v>0</v>
      </c>
    </row>
    <row r="323" spans="1:10">
      <c r="A323" s="41">
        <f t="shared" si="11"/>
        <v>113</v>
      </c>
      <c r="B323" s="44" t="str">
        <f t="shared" si="12"/>
        <v>W1</v>
      </c>
      <c r="C323" s="45" cm="1">
        <f t="array" aca="1" ref="C323" ca="1">INDIRECT(ADDRESS($A323,C$4,,,$B323))</f>
        <v>0</v>
      </c>
      <c r="D323" s="45" cm="1">
        <f t="array" aca="1" ref="D323" ca="1">INDIRECT(ADDRESS($A323,D$4,,,$B323))</f>
        <v>0</v>
      </c>
      <c r="E323" s="45" cm="1">
        <f t="array" aca="1" ref="E323" ca="1">INDIRECT(ADDRESS($A323,E$4,,,$B323))</f>
        <v>0</v>
      </c>
      <c r="F323" s="45" cm="1">
        <f t="array" aca="1" ref="F323" ca="1">INDIRECT(ADDRESS($A323,F$4,,,$B323))</f>
        <v>0</v>
      </c>
      <c r="G323" s="45" cm="1">
        <f t="array" aca="1" ref="G323" ca="1">INDIRECT(ADDRESS($A323,G$4,,,$B323))</f>
        <v>0</v>
      </c>
      <c r="H323" s="45" cm="1">
        <f t="array" aca="1" ref="H323" ca="1">INDIRECT(ADDRESS($A323,H$4,,,$B323))</f>
        <v>0</v>
      </c>
      <c r="I323" s="45" cm="1">
        <f t="array" aca="1" ref="I323" ca="1">INDIRECT(ADDRESS($A323,I$4,,,$B323))</f>
        <v>0</v>
      </c>
      <c r="J323" s="45" cm="1">
        <f t="array" aca="1" ref="J323" ca="1">INDIRECT(ADDRESS($A323,J$4,,,$B323))</f>
        <v>0</v>
      </c>
    </row>
    <row r="324" spans="1:10">
      <c r="A324" s="41">
        <f t="shared" si="11"/>
        <v>114</v>
      </c>
      <c r="B324" s="44" t="str">
        <f t="shared" si="12"/>
        <v>W1</v>
      </c>
      <c r="C324" s="45" cm="1">
        <f t="array" aca="1" ref="C324" ca="1">INDIRECT(ADDRESS($A324,C$4,,,$B324))</f>
        <v>0</v>
      </c>
      <c r="D324" s="45" cm="1">
        <f t="array" aca="1" ref="D324" ca="1">INDIRECT(ADDRESS($A324,D$4,,,$B324))</f>
        <v>0</v>
      </c>
      <c r="E324" s="45" cm="1">
        <f t="array" aca="1" ref="E324" ca="1">INDIRECT(ADDRESS($A324,E$4,,,$B324))</f>
        <v>0</v>
      </c>
      <c r="F324" s="45" cm="1">
        <f t="array" aca="1" ref="F324" ca="1">INDIRECT(ADDRESS($A324,F$4,,,$B324))</f>
        <v>0</v>
      </c>
      <c r="G324" s="45" cm="1">
        <f t="array" aca="1" ref="G324" ca="1">INDIRECT(ADDRESS($A324,G$4,,,$B324))</f>
        <v>0</v>
      </c>
      <c r="H324" s="45" cm="1">
        <f t="array" aca="1" ref="H324" ca="1">INDIRECT(ADDRESS($A324,H$4,,,$B324))</f>
        <v>0</v>
      </c>
      <c r="I324" s="45" cm="1">
        <f t="array" aca="1" ref="I324" ca="1">INDIRECT(ADDRESS($A324,I$4,,,$B324))</f>
        <v>0</v>
      </c>
      <c r="J324" s="45" cm="1">
        <f t="array" aca="1" ref="J324" ca="1">INDIRECT(ADDRESS($A324,J$4,,,$B324))</f>
        <v>0</v>
      </c>
    </row>
    <row r="325" spans="1:10">
      <c r="A325" s="41">
        <f t="shared" si="11"/>
        <v>115</v>
      </c>
      <c r="B325" s="44" t="str">
        <f t="shared" si="12"/>
        <v>W1</v>
      </c>
      <c r="C325" s="45" cm="1">
        <f t="array" aca="1" ref="C325" ca="1">INDIRECT(ADDRESS($A325,C$4,,,$B325))</f>
        <v>0</v>
      </c>
      <c r="D325" s="45" cm="1">
        <f t="array" aca="1" ref="D325" ca="1">INDIRECT(ADDRESS($A325,D$4,,,$B325))</f>
        <v>0</v>
      </c>
      <c r="E325" s="45" cm="1">
        <f t="array" aca="1" ref="E325" ca="1">INDIRECT(ADDRESS($A325,E$4,,,$B325))</f>
        <v>0</v>
      </c>
      <c r="F325" s="45" cm="1">
        <f t="array" aca="1" ref="F325" ca="1">INDIRECT(ADDRESS($A325,F$4,,,$B325))</f>
        <v>0</v>
      </c>
      <c r="G325" s="45" cm="1">
        <f t="array" aca="1" ref="G325" ca="1">INDIRECT(ADDRESS($A325,G$4,,,$B325))</f>
        <v>0</v>
      </c>
      <c r="H325" s="45" cm="1">
        <f t="array" aca="1" ref="H325" ca="1">INDIRECT(ADDRESS($A325,H$4,,,$B325))</f>
        <v>0</v>
      </c>
      <c r="I325" s="45" cm="1">
        <f t="array" aca="1" ref="I325" ca="1">INDIRECT(ADDRESS($A325,I$4,,,$B325))</f>
        <v>0</v>
      </c>
      <c r="J325" s="45" cm="1">
        <f t="array" aca="1" ref="J325" ca="1">INDIRECT(ADDRESS($A325,J$4,,,$B325))</f>
        <v>0</v>
      </c>
    </row>
    <row r="326" spans="1:10">
      <c r="A326" s="41">
        <f t="shared" si="11"/>
        <v>116</v>
      </c>
      <c r="B326" s="44" t="str">
        <f t="shared" si="12"/>
        <v>W1</v>
      </c>
      <c r="C326" s="45" cm="1">
        <f t="array" aca="1" ref="C326" ca="1">INDIRECT(ADDRESS($A326,C$4,,,$B326))</f>
        <v>0</v>
      </c>
      <c r="D326" s="45" cm="1">
        <f t="array" aca="1" ref="D326" ca="1">INDIRECT(ADDRESS($A326,D$4,,,$B326))</f>
        <v>0</v>
      </c>
      <c r="E326" s="45" cm="1">
        <f t="array" aca="1" ref="E326" ca="1">INDIRECT(ADDRESS($A326,E$4,,,$B326))</f>
        <v>0</v>
      </c>
      <c r="F326" s="45" cm="1">
        <f t="array" aca="1" ref="F326" ca="1">INDIRECT(ADDRESS($A326,F$4,,,$B326))</f>
        <v>0</v>
      </c>
      <c r="G326" s="45" cm="1">
        <f t="array" aca="1" ref="G326" ca="1">INDIRECT(ADDRESS($A326,G$4,,,$B326))</f>
        <v>0</v>
      </c>
      <c r="H326" s="45" cm="1">
        <f t="array" aca="1" ref="H326" ca="1">INDIRECT(ADDRESS($A326,H$4,,,$B326))</f>
        <v>0</v>
      </c>
      <c r="I326" s="45" cm="1">
        <f t="array" aca="1" ref="I326" ca="1">INDIRECT(ADDRESS($A326,I$4,,,$B326))</f>
        <v>0</v>
      </c>
      <c r="J326" s="45" cm="1">
        <f t="array" aca="1" ref="J326" ca="1">INDIRECT(ADDRESS($A326,J$4,,,$B326))</f>
        <v>0</v>
      </c>
    </row>
    <row r="327" spans="1:10">
      <c r="A327" s="41">
        <f t="shared" si="11"/>
        <v>117</v>
      </c>
      <c r="B327" s="44" t="str">
        <f t="shared" si="12"/>
        <v>W1</v>
      </c>
      <c r="C327" s="45" cm="1">
        <f t="array" aca="1" ref="C327" ca="1">INDIRECT(ADDRESS($A327,C$4,,,$B327))</f>
        <v>0</v>
      </c>
      <c r="D327" s="45" cm="1">
        <f t="array" aca="1" ref="D327" ca="1">INDIRECT(ADDRESS($A327,D$4,,,$B327))</f>
        <v>0</v>
      </c>
      <c r="E327" s="45" cm="1">
        <f t="array" aca="1" ref="E327" ca="1">INDIRECT(ADDRESS($A327,E$4,,,$B327))</f>
        <v>0</v>
      </c>
      <c r="F327" s="45" cm="1">
        <f t="array" aca="1" ref="F327" ca="1">INDIRECT(ADDRESS($A327,F$4,,,$B327))</f>
        <v>0</v>
      </c>
      <c r="G327" s="45" cm="1">
        <f t="array" aca="1" ref="G327" ca="1">INDIRECT(ADDRESS($A327,G$4,,,$B327))</f>
        <v>0</v>
      </c>
      <c r="H327" s="45" cm="1">
        <f t="array" aca="1" ref="H327" ca="1">INDIRECT(ADDRESS($A327,H$4,,,$B327))</f>
        <v>0</v>
      </c>
      <c r="I327" s="45" cm="1">
        <f t="array" aca="1" ref="I327" ca="1">INDIRECT(ADDRESS($A327,I$4,,,$B327))</f>
        <v>0</v>
      </c>
      <c r="J327" s="45" cm="1">
        <f t="array" aca="1" ref="J327" ca="1">INDIRECT(ADDRESS($A327,J$4,,,$B327))</f>
        <v>0</v>
      </c>
    </row>
    <row r="328" spans="1:10">
      <c r="A328" s="41">
        <f t="shared" si="11"/>
        <v>118</v>
      </c>
      <c r="B328" s="44" t="str">
        <f t="shared" si="12"/>
        <v>W1</v>
      </c>
      <c r="C328" s="45" cm="1">
        <f t="array" aca="1" ref="C328" ca="1">INDIRECT(ADDRESS($A328,C$4,,,$B328))</f>
        <v>0</v>
      </c>
      <c r="D328" s="45" cm="1">
        <f t="array" aca="1" ref="D328" ca="1">INDIRECT(ADDRESS($A328,D$4,,,$B328))</f>
        <v>0</v>
      </c>
      <c r="E328" s="45" cm="1">
        <f t="array" aca="1" ref="E328" ca="1">INDIRECT(ADDRESS($A328,E$4,,,$B328))</f>
        <v>0</v>
      </c>
      <c r="F328" s="45" cm="1">
        <f t="array" aca="1" ref="F328" ca="1">INDIRECT(ADDRESS($A328,F$4,,,$B328))</f>
        <v>0</v>
      </c>
      <c r="G328" s="45" cm="1">
        <f t="array" aca="1" ref="G328" ca="1">INDIRECT(ADDRESS($A328,G$4,,,$B328))</f>
        <v>0</v>
      </c>
      <c r="H328" s="45" cm="1">
        <f t="array" aca="1" ref="H328" ca="1">INDIRECT(ADDRESS($A328,H$4,,,$B328))</f>
        <v>0</v>
      </c>
      <c r="I328" s="45" cm="1">
        <f t="array" aca="1" ref="I328" ca="1">INDIRECT(ADDRESS($A328,I$4,,,$B328))</f>
        <v>0</v>
      </c>
      <c r="J328" s="45" cm="1">
        <f t="array" aca="1" ref="J328" ca="1">INDIRECT(ADDRESS($A328,J$4,,,$B328))</f>
        <v>0</v>
      </c>
    </row>
    <row r="329" spans="1:10">
      <c r="A329" s="41">
        <f t="shared" si="11"/>
        <v>119</v>
      </c>
      <c r="B329" s="44" t="str">
        <f t="shared" si="12"/>
        <v>W1</v>
      </c>
      <c r="C329" s="45" cm="1">
        <f t="array" aca="1" ref="C329" ca="1">INDIRECT(ADDRESS($A329,C$4,,,$B329))</f>
        <v>0</v>
      </c>
      <c r="D329" s="45" cm="1">
        <f t="array" aca="1" ref="D329" ca="1">INDIRECT(ADDRESS($A329,D$4,,,$B329))</f>
        <v>0</v>
      </c>
      <c r="E329" s="45" cm="1">
        <f t="array" aca="1" ref="E329" ca="1">INDIRECT(ADDRESS($A329,E$4,,,$B329))</f>
        <v>0</v>
      </c>
      <c r="F329" s="45" cm="1">
        <f t="array" aca="1" ref="F329" ca="1">INDIRECT(ADDRESS($A329,F$4,,,$B329))</f>
        <v>0</v>
      </c>
      <c r="G329" s="45" cm="1">
        <f t="array" aca="1" ref="G329" ca="1">INDIRECT(ADDRESS($A329,G$4,,,$B329))</f>
        <v>0</v>
      </c>
      <c r="H329" s="45" cm="1">
        <f t="array" aca="1" ref="H329" ca="1">INDIRECT(ADDRESS($A329,H$4,,,$B329))</f>
        <v>0</v>
      </c>
      <c r="I329" s="45" cm="1">
        <f t="array" aca="1" ref="I329" ca="1">INDIRECT(ADDRESS($A329,I$4,,,$B329))</f>
        <v>0</v>
      </c>
      <c r="J329" s="45" cm="1">
        <f t="array" aca="1" ref="J329" ca="1">INDIRECT(ADDRESS($A329,J$4,,,$B329))</f>
        <v>0</v>
      </c>
    </row>
    <row r="330" spans="1:10">
      <c r="A330" s="41">
        <f t="shared" si="11"/>
        <v>120</v>
      </c>
      <c r="B330" s="44" t="str">
        <f t="shared" si="12"/>
        <v>W1</v>
      </c>
      <c r="C330" s="45" cm="1">
        <f t="array" aca="1" ref="C330" ca="1">INDIRECT(ADDRESS($A330,C$4,,,$B330))</f>
        <v>0</v>
      </c>
      <c r="D330" s="45" cm="1">
        <f t="array" aca="1" ref="D330" ca="1">INDIRECT(ADDRESS($A330,D$4,,,$B330))</f>
        <v>0</v>
      </c>
      <c r="E330" s="45" cm="1">
        <f t="array" aca="1" ref="E330" ca="1">INDIRECT(ADDRESS($A330,E$4,,,$B330))</f>
        <v>0</v>
      </c>
      <c r="F330" s="45" cm="1">
        <f t="array" aca="1" ref="F330" ca="1">INDIRECT(ADDRESS($A330,F$4,,,$B330))</f>
        <v>0</v>
      </c>
      <c r="G330" s="45" cm="1">
        <f t="array" aca="1" ref="G330" ca="1">INDIRECT(ADDRESS($A330,G$4,,,$B330))</f>
        <v>0</v>
      </c>
      <c r="H330" s="45" cm="1">
        <f t="array" aca="1" ref="H330" ca="1">INDIRECT(ADDRESS($A330,H$4,,,$B330))</f>
        <v>0</v>
      </c>
      <c r="I330" s="45" cm="1">
        <f t="array" aca="1" ref="I330" ca="1">INDIRECT(ADDRESS($A330,I$4,,,$B330))</f>
        <v>0</v>
      </c>
      <c r="J330" s="45" cm="1">
        <f t="array" aca="1" ref="J330" ca="1">INDIRECT(ADDRESS($A330,J$4,,,$B330))</f>
        <v>0</v>
      </c>
    </row>
    <row r="331" spans="1:10">
      <c r="A331" s="41">
        <f t="shared" si="11"/>
        <v>121</v>
      </c>
      <c r="B331" s="44" t="str">
        <f t="shared" si="12"/>
        <v>W1</v>
      </c>
      <c r="C331" s="45" cm="1">
        <f t="array" aca="1" ref="C331" ca="1">INDIRECT(ADDRESS($A331,C$4,,,$B331))</f>
        <v>0</v>
      </c>
      <c r="D331" s="45" cm="1">
        <f t="array" aca="1" ref="D331" ca="1">INDIRECT(ADDRESS($A331,D$4,,,$B331))</f>
        <v>0</v>
      </c>
      <c r="E331" s="45" cm="1">
        <f t="array" aca="1" ref="E331" ca="1">INDIRECT(ADDRESS($A331,E$4,,,$B331))</f>
        <v>0</v>
      </c>
      <c r="F331" s="45" cm="1">
        <f t="array" aca="1" ref="F331" ca="1">INDIRECT(ADDRESS($A331,F$4,,,$B331))</f>
        <v>0</v>
      </c>
      <c r="G331" s="45" cm="1">
        <f t="array" aca="1" ref="G331" ca="1">INDIRECT(ADDRESS($A331,G$4,,,$B331))</f>
        <v>0</v>
      </c>
      <c r="H331" s="45" cm="1">
        <f t="array" aca="1" ref="H331" ca="1">INDIRECT(ADDRESS($A331,H$4,,,$B331))</f>
        <v>0</v>
      </c>
      <c r="I331" s="45" cm="1">
        <f t="array" aca="1" ref="I331" ca="1">INDIRECT(ADDRESS($A331,I$4,,,$B331))</f>
        <v>0</v>
      </c>
      <c r="J331" s="45" cm="1">
        <f t="array" aca="1" ref="J331" ca="1">INDIRECT(ADDRESS($A331,J$4,,,$B331))</f>
        <v>0</v>
      </c>
    </row>
    <row r="332" spans="1:10">
      <c r="A332" s="41">
        <f t="shared" si="11"/>
        <v>122</v>
      </c>
      <c r="B332" s="44" t="str">
        <f t="shared" si="12"/>
        <v>W1</v>
      </c>
      <c r="C332" s="45" cm="1">
        <f t="array" aca="1" ref="C332" ca="1">INDIRECT(ADDRESS($A332,C$4,,,$B332))</f>
        <v>0</v>
      </c>
      <c r="D332" s="45" cm="1">
        <f t="array" aca="1" ref="D332" ca="1">INDIRECT(ADDRESS($A332,D$4,,,$B332))</f>
        <v>0</v>
      </c>
      <c r="E332" s="45" cm="1">
        <f t="array" aca="1" ref="E332" ca="1">INDIRECT(ADDRESS($A332,E$4,,,$B332))</f>
        <v>0</v>
      </c>
      <c r="F332" s="45" cm="1">
        <f t="array" aca="1" ref="F332" ca="1">INDIRECT(ADDRESS($A332,F$4,,,$B332))</f>
        <v>0</v>
      </c>
      <c r="G332" s="45" cm="1">
        <f t="array" aca="1" ref="G332" ca="1">INDIRECT(ADDRESS($A332,G$4,,,$B332))</f>
        <v>0</v>
      </c>
      <c r="H332" s="45" cm="1">
        <f t="array" aca="1" ref="H332" ca="1">INDIRECT(ADDRESS($A332,H$4,,,$B332))</f>
        <v>0</v>
      </c>
      <c r="I332" s="45" cm="1">
        <f t="array" aca="1" ref="I332" ca="1">INDIRECT(ADDRESS($A332,I$4,,,$B332))</f>
        <v>0</v>
      </c>
      <c r="J332" s="45" cm="1">
        <f t="array" aca="1" ref="J332" ca="1">INDIRECT(ADDRESS($A332,J$4,,,$B332))</f>
        <v>0</v>
      </c>
    </row>
    <row r="333" spans="1:10">
      <c r="A333" s="41">
        <f t="shared" si="11"/>
        <v>123</v>
      </c>
      <c r="B333" s="44" t="str">
        <f t="shared" si="12"/>
        <v>W1</v>
      </c>
      <c r="C333" s="45" cm="1">
        <f t="array" aca="1" ref="C333" ca="1">INDIRECT(ADDRESS($A333,C$4,,,$B333))</f>
        <v>0</v>
      </c>
      <c r="D333" s="45" cm="1">
        <f t="array" aca="1" ref="D333" ca="1">INDIRECT(ADDRESS($A333,D$4,,,$B333))</f>
        <v>0</v>
      </c>
      <c r="E333" s="45" cm="1">
        <f t="array" aca="1" ref="E333" ca="1">INDIRECT(ADDRESS($A333,E$4,,,$B333))</f>
        <v>0</v>
      </c>
      <c r="F333" s="45" cm="1">
        <f t="array" aca="1" ref="F333" ca="1">INDIRECT(ADDRESS($A333,F$4,,,$B333))</f>
        <v>0</v>
      </c>
      <c r="G333" s="45" cm="1">
        <f t="array" aca="1" ref="G333" ca="1">INDIRECT(ADDRESS($A333,G$4,,,$B333))</f>
        <v>0</v>
      </c>
      <c r="H333" s="45" cm="1">
        <f t="array" aca="1" ref="H333" ca="1">INDIRECT(ADDRESS($A333,H$4,,,$B333))</f>
        <v>0</v>
      </c>
      <c r="I333" s="45" cm="1">
        <f t="array" aca="1" ref="I333" ca="1">INDIRECT(ADDRESS($A333,I$4,,,$B333))</f>
        <v>0</v>
      </c>
      <c r="J333" s="45" cm="1">
        <f t="array" aca="1" ref="J333" ca="1">INDIRECT(ADDRESS($A333,J$4,,,$B333))</f>
        <v>0</v>
      </c>
    </row>
    <row r="334" spans="1:10">
      <c r="A334" s="41">
        <f t="shared" si="11"/>
        <v>124</v>
      </c>
      <c r="B334" s="44" t="str">
        <f t="shared" si="12"/>
        <v>W1</v>
      </c>
      <c r="C334" s="45" cm="1">
        <f t="array" aca="1" ref="C334" ca="1">INDIRECT(ADDRESS($A334,C$4,,,$B334))</f>
        <v>0</v>
      </c>
      <c r="D334" s="45" cm="1">
        <f t="array" aca="1" ref="D334" ca="1">INDIRECT(ADDRESS($A334,D$4,,,$B334))</f>
        <v>0</v>
      </c>
      <c r="E334" s="45" cm="1">
        <f t="array" aca="1" ref="E334" ca="1">INDIRECT(ADDRESS($A334,E$4,,,$B334))</f>
        <v>0</v>
      </c>
      <c r="F334" s="45" cm="1">
        <f t="array" aca="1" ref="F334" ca="1">INDIRECT(ADDRESS($A334,F$4,,,$B334))</f>
        <v>0</v>
      </c>
      <c r="G334" s="45" cm="1">
        <f t="array" aca="1" ref="G334" ca="1">INDIRECT(ADDRESS($A334,G$4,,,$B334))</f>
        <v>0</v>
      </c>
      <c r="H334" s="45" cm="1">
        <f t="array" aca="1" ref="H334" ca="1">INDIRECT(ADDRESS($A334,H$4,,,$B334))</f>
        <v>0</v>
      </c>
      <c r="I334" s="45" cm="1">
        <f t="array" aca="1" ref="I334" ca="1">INDIRECT(ADDRESS($A334,I$4,,,$B334))</f>
        <v>0</v>
      </c>
      <c r="J334" s="45" cm="1">
        <f t="array" aca="1" ref="J334" ca="1">INDIRECT(ADDRESS($A334,J$4,,,$B334))</f>
        <v>0</v>
      </c>
    </row>
    <row r="335" spans="1:10">
      <c r="A335" s="41">
        <f t="shared" si="11"/>
        <v>125</v>
      </c>
      <c r="B335" s="44" t="str">
        <f t="shared" si="12"/>
        <v>W1</v>
      </c>
      <c r="C335" s="45" cm="1">
        <f t="array" aca="1" ref="C335" ca="1">INDIRECT(ADDRESS($A335,C$4,,,$B335))</f>
        <v>0</v>
      </c>
      <c r="D335" s="45" cm="1">
        <f t="array" aca="1" ref="D335" ca="1">INDIRECT(ADDRESS($A335,D$4,,,$B335))</f>
        <v>0</v>
      </c>
      <c r="E335" s="45" cm="1">
        <f t="array" aca="1" ref="E335" ca="1">INDIRECT(ADDRESS($A335,E$4,,,$B335))</f>
        <v>0</v>
      </c>
      <c r="F335" s="45" cm="1">
        <f t="array" aca="1" ref="F335" ca="1">INDIRECT(ADDRESS($A335,F$4,,,$B335))</f>
        <v>0</v>
      </c>
      <c r="G335" s="45" cm="1">
        <f t="array" aca="1" ref="G335" ca="1">INDIRECT(ADDRESS($A335,G$4,,,$B335))</f>
        <v>0</v>
      </c>
      <c r="H335" s="45" cm="1">
        <f t="array" aca="1" ref="H335" ca="1">INDIRECT(ADDRESS($A335,H$4,,,$B335))</f>
        <v>0</v>
      </c>
      <c r="I335" s="45" cm="1">
        <f t="array" aca="1" ref="I335" ca="1">INDIRECT(ADDRESS($A335,I$4,,,$B335))</f>
        <v>0</v>
      </c>
      <c r="J335" s="45" cm="1">
        <f t="array" aca="1" ref="J335" ca="1">INDIRECT(ADDRESS($A335,J$4,,,$B335))</f>
        <v>0</v>
      </c>
    </row>
    <row r="336" spans="1:10">
      <c r="A336" s="41">
        <f t="shared" si="11"/>
        <v>126</v>
      </c>
      <c r="B336" s="44" t="str">
        <f t="shared" si="12"/>
        <v>W1</v>
      </c>
      <c r="C336" s="45" cm="1">
        <f t="array" aca="1" ref="C336" ca="1">INDIRECT(ADDRESS($A336,C$4,,,$B336))</f>
        <v>0</v>
      </c>
      <c r="D336" s="45" cm="1">
        <f t="array" aca="1" ref="D336" ca="1">INDIRECT(ADDRESS($A336,D$4,,,$B336))</f>
        <v>0</v>
      </c>
      <c r="E336" s="45" cm="1">
        <f t="array" aca="1" ref="E336" ca="1">INDIRECT(ADDRESS($A336,E$4,,,$B336))</f>
        <v>0</v>
      </c>
      <c r="F336" s="45" cm="1">
        <f t="array" aca="1" ref="F336" ca="1">INDIRECT(ADDRESS($A336,F$4,,,$B336))</f>
        <v>0</v>
      </c>
      <c r="G336" s="45" cm="1">
        <f t="array" aca="1" ref="G336" ca="1">INDIRECT(ADDRESS($A336,G$4,,,$B336))</f>
        <v>0</v>
      </c>
      <c r="H336" s="45" cm="1">
        <f t="array" aca="1" ref="H336" ca="1">INDIRECT(ADDRESS($A336,H$4,,,$B336))</f>
        <v>0</v>
      </c>
      <c r="I336" s="45" cm="1">
        <f t="array" aca="1" ref="I336" ca="1">INDIRECT(ADDRESS($A336,I$4,,,$B336))</f>
        <v>0</v>
      </c>
      <c r="J336" s="45" cm="1">
        <f t="array" aca="1" ref="J336" ca="1">INDIRECT(ADDRESS($A336,J$4,,,$B336))</f>
        <v>0</v>
      </c>
    </row>
    <row r="337" spans="1:10">
      <c r="A337" s="41">
        <f t="shared" si="11"/>
        <v>127</v>
      </c>
      <c r="B337" s="44" t="str">
        <f t="shared" si="12"/>
        <v>W1</v>
      </c>
      <c r="C337" s="45" cm="1">
        <f t="array" aca="1" ref="C337" ca="1">INDIRECT(ADDRESS($A337,C$4,,,$B337))</f>
        <v>0</v>
      </c>
      <c r="D337" s="45" cm="1">
        <f t="array" aca="1" ref="D337" ca="1">INDIRECT(ADDRESS($A337,D$4,,,$B337))</f>
        <v>0</v>
      </c>
      <c r="E337" s="45" cm="1">
        <f t="array" aca="1" ref="E337" ca="1">INDIRECT(ADDRESS($A337,E$4,,,$B337))</f>
        <v>0</v>
      </c>
      <c r="F337" s="45" cm="1">
        <f t="array" aca="1" ref="F337" ca="1">INDIRECT(ADDRESS($A337,F$4,,,$B337))</f>
        <v>0</v>
      </c>
      <c r="G337" s="45" cm="1">
        <f t="array" aca="1" ref="G337" ca="1">INDIRECT(ADDRESS($A337,G$4,,,$B337))</f>
        <v>0</v>
      </c>
      <c r="H337" s="45" cm="1">
        <f t="array" aca="1" ref="H337" ca="1">INDIRECT(ADDRESS($A337,H$4,,,$B337))</f>
        <v>0</v>
      </c>
      <c r="I337" s="45" cm="1">
        <f t="array" aca="1" ref="I337" ca="1">INDIRECT(ADDRESS($A337,I$4,,,$B337))</f>
        <v>0</v>
      </c>
      <c r="J337" s="45" cm="1">
        <f t="array" aca="1" ref="J337" ca="1">INDIRECT(ADDRESS($A337,J$4,,,$B337))</f>
        <v>0</v>
      </c>
    </row>
    <row r="338" spans="1:10">
      <c r="A338" s="41">
        <f t="shared" si="11"/>
        <v>128</v>
      </c>
      <c r="B338" s="44" t="str">
        <f t="shared" si="12"/>
        <v>W1</v>
      </c>
      <c r="C338" s="45" cm="1">
        <f t="array" aca="1" ref="C338" ca="1">INDIRECT(ADDRESS($A338,C$4,,,$B338))</f>
        <v>0</v>
      </c>
      <c r="D338" s="45" cm="1">
        <f t="array" aca="1" ref="D338" ca="1">INDIRECT(ADDRESS($A338,D$4,,,$B338))</f>
        <v>0</v>
      </c>
      <c r="E338" s="45" cm="1">
        <f t="array" aca="1" ref="E338" ca="1">INDIRECT(ADDRESS($A338,E$4,,,$B338))</f>
        <v>0</v>
      </c>
      <c r="F338" s="45" cm="1">
        <f t="array" aca="1" ref="F338" ca="1">INDIRECT(ADDRESS($A338,F$4,,,$B338))</f>
        <v>0</v>
      </c>
      <c r="G338" s="45" cm="1">
        <f t="array" aca="1" ref="G338" ca="1">INDIRECT(ADDRESS($A338,G$4,,,$B338))</f>
        <v>0</v>
      </c>
      <c r="H338" s="45" cm="1">
        <f t="array" aca="1" ref="H338" ca="1">INDIRECT(ADDRESS($A338,H$4,,,$B338))</f>
        <v>0</v>
      </c>
      <c r="I338" s="45" cm="1">
        <f t="array" aca="1" ref="I338" ca="1">INDIRECT(ADDRESS($A338,I$4,,,$B338))</f>
        <v>0</v>
      </c>
      <c r="J338" s="45" cm="1">
        <f t="array" aca="1" ref="J338" ca="1">INDIRECT(ADDRESS($A338,J$4,,,$B338))</f>
        <v>0</v>
      </c>
    </row>
    <row r="339" spans="1:10">
      <c r="A339" s="41">
        <f t="shared" si="11"/>
        <v>129</v>
      </c>
      <c r="B339" s="44" t="str">
        <f t="shared" si="12"/>
        <v>W1</v>
      </c>
      <c r="C339" s="45" cm="1">
        <f t="array" aca="1" ref="C339" ca="1">INDIRECT(ADDRESS($A339,C$4,,,$B339))</f>
        <v>0</v>
      </c>
      <c r="D339" s="45" cm="1">
        <f t="array" aca="1" ref="D339" ca="1">INDIRECT(ADDRESS($A339,D$4,,,$B339))</f>
        <v>0</v>
      </c>
      <c r="E339" s="45" cm="1">
        <f t="array" aca="1" ref="E339" ca="1">INDIRECT(ADDRESS($A339,E$4,,,$B339))</f>
        <v>0</v>
      </c>
      <c r="F339" s="45" cm="1">
        <f t="array" aca="1" ref="F339" ca="1">INDIRECT(ADDRESS($A339,F$4,,,$B339))</f>
        <v>0</v>
      </c>
      <c r="G339" s="45" cm="1">
        <f t="array" aca="1" ref="G339" ca="1">INDIRECT(ADDRESS($A339,G$4,,,$B339))</f>
        <v>0</v>
      </c>
      <c r="H339" s="45" cm="1">
        <f t="array" aca="1" ref="H339" ca="1">INDIRECT(ADDRESS($A339,H$4,,,$B339))</f>
        <v>0</v>
      </c>
      <c r="I339" s="45" cm="1">
        <f t="array" aca="1" ref="I339" ca="1">INDIRECT(ADDRESS($A339,I$4,,,$B339))</f>
        <v>0</v>
      </c>
      <c r="J339" s="45" cm="1">
        <f t="array" aca="1" ref="J339" ca="1">INDIRECT(ADDRESS($A339,J$4,,,$B339))</f>
        <v>0</v>
      </c>
    </row>
    <row r="340" spans="1:10">
      <c r="A340" s="41">
        <f t="shared" si="11"/>
        <v>130</v>
      </c>
      <c r="B340" s="44" t="str">
        <f t="shared" si="12"/>
        <v>W1</v>
      </c>
      <c r="C340" s="45" cm="1">
        <f t="array" aca="1" ref="C340" ca="1">INDIRECT(ADDRESS($A340,C$4,,,$B340))</f>
        <v>0</v>
      </c>
      <c r="D340" s="45" cm="1">
        <f t="array" aca="1" ref="D340" ca="1">INDIRECT(ADDRESS($A340,D$4,,,$B340))</f>
        <v>0</v>
      </c>
      <c r="E340" s="45" cm="1">
        <f t="array" aca="1" ref="E340" ca="1">INDIRECT(ADDRESS($A340,E$4,,,$B340))</f>
        <v>0</v>
      </c>
      <c r="F340" s="45" cm="1">
        <f t="array" aca="1" ref="F340" ca="1">INDIRECT(ADDRESS($A340,F$4,,,$B340))</f>
        <v>0</v>
      </c>
      <c r="G340" s="45" cm="1">
        <f t="array" aca="1" ref="G340" ca="1">INDIRECT(ADDRESS($A340,G$4,,,$B340))</f>
        <v>0</v>
      </c>
      <c r="H340" s="45" cm="1">
        <f t="array" aca="1" ref="H340" ca="1">INDIRECT(ADDRESS($A340,H$4,,,$B340))</f>
        <v>0</v>
      </c>
      <c r="I340" s="45" cm="1">
        <f t="array" aca="1" ref="I340" ca="1">INDIRECT(ADDRESS($A340,I$4,,,$B340))</f>
        <v>0</v>
      </c>
      <c r="J340" s="45" cm="1">
        <f t="array" aca="1" ref="J340" ca="1">INDIRECT(ADDRESS($A340,J$4,,,$B340))</f>
        <v>0</v>
      </c>
    </row>
    <row r="341" spans="1:10">
      <c r="A341" s="41">
        <f t="shared" si="11"/>
        <v>131</v>
      </c>
      <c r="B341" s="44" t="str">
        <f t="shared" si="12"/>
        <v>W1</v>
      </c>
      <c r="C341" s="45" cm="1">
        <f t="array" aca="1" ref="C341" ca="1">INDIRECT(ADDRESS($A341,C$4,,,$B341))</f>
        <v>0</v>
      </c>
      <c r="D341" s="45" cm="1">
        <f t="array" aca="1" ref="D341" ca="1">INDIRECT(ADDRESS($A341,D$4,,,$B341))</f>
        <v>0</v>
      </c>
      <c r="E341" s="45" cm="1">
        <f t="array" aca="1" ref="E341" ca="1">INDIRECT(ADDRESS($A341,E$4,,,$B341))</f>
        <v>0</v>
      </c>
      <c r="F341" s="45" cm="1">
        <f t="array" aca="1" ref="F341" ca="1">INDIRECT(ADDRESS($A341,F$4,,,$B341))</f>
        <v>0</v>
      </c>
      <c r="G341" s="45" cm="1">
        <f t="array" aca="1" ref="G341" ca="1">INDIRECT(ADDRESS($A341,G$4,,,$B341))</f>
        <v>0</v>
      </c>
      <c r="H341" s="45" cm="1">
        <f t="array" aca="1" ref="H341" ca="1">INDIRECT(ADDRESS($A341,H$4,,,$B341))</f>
        <v>0</v>
      </c>
      <c r="I341" s="45" cm="1">
        <f t="array" aca="1" ref="I341" ca="1">INDIRECT(ADDRESS($A341,I$4,,,$B341))</f>
        <v>0</v>
      </c>
      <c r="J341" s="45" cm="1">
        <f t="array" aca="1" ref="J341" ca="1">INDIRECT(ADDRESS($A341,J$4,,,$B341))</f>
        <v>0</v>
      </c>
    </row>
    <row r="342" spans="1:10">
      <c r="A342" s="41">
        <f t="shared" si="11"/>
        <v>132</v>
      </c>
      <c r="B342" s="44" t="str">
        <f t="shared" si="12"/>
        <v>W1</v>
      </c>
      <c r="C342" s="45" cm="1">
        <f t="array" aca="1" ref="C342" ca="1">INDIRECT(ADDRESS($A342,C$4,,,$B342))</f>
        <v>0</v>
      </c>
      <c r="D342" s="45" cm="1">
        <f t="array" aca="1" ref="D342" ca="1">INDIRECT(ADDRESS($A342,D$4,,,$B342))</f>
        <v>0</v>
      </c>
      <c r="E342" s="45" cm="1">
        <f t="array" aca="1" ref="E342" ca="1">INDIRECT(ADDRESS($A342,E$4,,,$B342))</f>
        <v>0</v>
      </c>
      <c r="F342" s="45" cm="1">
        <f t="array" aca="1" ref="F342" ca="1">INDIRECT(ADDRESS($A342,F$4,,,$B342))</f>
        <v>0</v>
      </c>
      <c r="G342" s="45" cm="1">
        <f t="array" aca="1" ref="G342" ca="1">INDIRECT(ADDRESS($A342,G$4,,,$B342))</f>
        <v>0</v>
      </c>
      <c r="H342" s="45" cm="1">
        <f t="array" aca="1" ref="H342" ca="1">INDIRECT(ADDRESS($A342,H$4,,,$B342))</f>
        <v>0</v>
      </c>
      <c r="I342" s="45" cm="1">
        <f t="array" aca="1" ref="I342" ca="1">INDIRECT(ADDRESS($A342,I$4,,,$B342))</f>
        <v>0</v>
      </c>
      <c r="J342" s="45" cm="1">
        <f t="array" aca="1" ref="J342" ca="1">INDIRECT(ADDRESS($A342,J$4,,,$B342))</f>
        <v>0</v>
      </c>
    </row>
    <row r="343" spans="1:10">
      <c r="A343" s="41">
        <f t="shared" si="11"/>
        <v>133</v>
      </c>
      <c r="B343" s="44" t="str">
        <f t="shared" si="12"/>
        <v>W1</v>
      </c>
      <c r="C343" s="45" cm="1">
        <f t="array" aca="1" ref="C343" ca="1">INDIRECT(ADDRESS($A343,C$4,,,$B343))</f>
        <v>0</v>
      </c>
      <c r="D343" s="45" cm="1">
        <f t="array" aca="1" ref="D343" ca="1">INDIRECT(ADDRESS($A343,D$4,,,$B343))</f>
        <v>0</v>
      </c>
      <c r="E343" s="45" cm="1">
        <f t="array" aca="1" ref="E343" ca="1">INDIRECT(ADDRESS($A343,E$4,,,$B343))</f>
        <v>0</v>
      </c>
      <c r="F343" s="45" cm="1">
        <f t="array" aca="1" ref="F343" ca="1">INDIRECT(ADDRESS($A343,F$4,,,$B343))</f>
        <v>0</v>
      </c>
      <c r="G343" s="45" cm="1">
        <f t="array" aca="1" ref="G343" ca="1">INDIRECT(ADDRESS($A343,G$4,,,$B343))</f>
        <v>0</v>
      </c>
      <c r="H343" s="45" cm="1">
        <f t="array" aca="1" ref="H343" ca="1">INDIRECT(ADDRESS($A343,H$4,,,$B343))</f>
        <v>0</v>
      </c>
      <c r="I343" s="45" cm="1">
        <f t="array" aca="1" ref="I343" ca="1">INDIRECT(ADDRESS($A343,I$4,,,$B343))</f>
        <v>0</v>
      </c>
      <c r="J343" s="45" cm="1">
        <f t="array" aca="1" ref="J343" ca="1">INDIRECT(ADDRESS($A343,J$4,,,$B343))</f>
        <v>0</v>
      </c>
    </row>
    <row r="344" spans="1:10">
      <c r="A344" s="41">
        <f t="shared" si="11"/>
        <v>134</v>
      </c>
      <c r="B344" s="44" t="str">
        <f t="shared" si="12"/>
        <v>W1</v>
      </c>
      <c r="C344" s="45" cm="1">
        <f t="array" aca="1" ref="C344" ca="1">INDIRECT(ADDRESS($A344,C$4,,,$B344))</f>
        <v>0</v>
      </c>
      <c r="D344" s="45" cm="1">
        <f t="array" aca="1" ref="D344" ca="1">INDIRECT(ADDRESS($A344,D$4,,,$B344))</f>
        <v>0</v>
      </c>
      <c r="E344" s="45" cm="1">
        <f t="array" aca="1" ref="E344" ca="1">INDIRECT(ADDRESS($A344,E$4,,,$B344))</f>
        <v>0</v>
      </c>
      <c r="F344" s="45" cm="1">
        <f t="array" aca="1" ref="F344" ca="1">INDIRECT(ADDRESS($A344,F$4,,,$B344))</f>
        <v>0</v>
      </c>
      <c r="G344" s="45" cm="1">
        <f t="array" aca="1" ref="G344" ca="1">INDIRECT(ADDRESS($A344,G$4,,,$B344))</f>
        <v>0</v>
      </c>
      <c r="H344" s="45" cm="1">
        <f t="array" aca="1" ref="H344" ca="1">INDIRECT(ADDRESS($A344,H$4,,,$B344))</f>
        <v>0</v>
      </c>
      <c r="I344" s="45" cm="1">
        <f t="array" aca="1" ref="I344" ca="1">INDIRECT(ADDRESS($A344,I$4,,,$B344))</f>
        <v>0</v>
      </c>
      <c r="J344" s="45" cm="1">
        <f t="array" aca="1" ref="J344" ca="1">INDIRECT(ADDRESS($A344,J$4,,,$B344))</f>
        <v>0</v>
      </c>
    </row>
    <row r="345" spans="1:10">
      <c r="A345" s="41">
        <f t="shared" si="11"/>
        <v>135</v>
      </c>
      <c r="B345" s="44" t="str">
        <f t="shared" si="12"/>
        <v>W1</v>
      </c>
      <c r="C345" s="45" cm="1">
        <f t="array" aca="1" ref="C345" ca="1">INDIRECT(ADDRESS($A345,C$4,,,$B345))</f>
        <v>0</v>
      </c>
      <c r="D345" s="45" cm="1">
        <f t="array" aca="1" ref="D345" ca="1">INDIRECT(ADDRESS($A345,D$4,,,$B345))</f>
        <v>0</v>
      </c>
      <c r="E345" s="45" cm="1">
        <f t="array" aca="1" ref="E345" ca="1">INDIRECT(ADDRESS($A345,E$4,,,$B345))</f>
        <v>0</v>
      </c>
      <c r="F345" s="45" cm="1">
        <f t="array" aca="1" ref="F345" ca="1">INDIRECT(ADDRESS($A345,F$4,,,$B345))</f>
        <v>0</v>
      </c>
      <c r="G345" s="45" cm="1">
        <f t="array" aca="1" ref="G345" ca="1">INDIRECT(ADDRESS($A345,G$4,,,$B345))</f>
        <v>0</v>
      </c>
      <c r="H345" s="45" cm="1">
        <f t="array" aca="1" ref="H345" ca="1">INDIRECT(ADDRESS($A345,H$4,,,$B345))</f>
        <v>0</v>
      </c>
      <c r="I345" s="45" cm="1">
        <f t="array" aca="1" ref="I345" ca="1">INDIRECT(ADDRESS($A345,I$4,,,$B345))</f>
        <v>0</v>
      </c>
      <c r="J345" s="45" cm="1">
        <f t="array" aca="1" ref="J345" ca="1">INDIRECT(ADDRESS($A345,J$4,,,$B345))</f>
        <v>0</v>
      </c>
    </row>
    <row r="346" spans="1:10">
      <c r="A346" s="41">
        <f t="shared" si="11"/>
        <v>136</v>
      </c>
      <c r="B346" s="44" t="str">
        <f t="shared" si="12"/>
        <v>W1</v>
      </c>
      <c r="C346" s="45" cm="1">
        <f t="array" aca="1" ref="C346" ca="1">INDIRECT(ADDRESS($A346,C$4,,,$B346))</f>
        <v>0</v>
      </c>
      <c r="D346" s="45" cm="1">
        <f t="array" aca="1" ref="D346" ca="1">INDIRECT(ADDRESS($A346,D$4,,,$B346))</f>
        <v>0</v>
      </c>
      <c r="E346" s="45" cm="1">
        <f t="array" aca="1" ref="E346" ca="1">INDIRECT(ADDRESS($A346,E$4,,,$B346))</f>
        <v>0</v>
      </c>
      <c r="F346" s="45" cm="1">
        <f t="array" aca="1" ref="F346" ca="1">INDIRECT(ADDRESS($A346,F$4,,,$B346))</f>
        <v>0</v>
      </c>
      <c r="G346" s="45" cm="1">
        <f t="array" aca="1" ref="G346" ca="1">INDIRECT(ADDRESS($A346,G$4,,,$B346))</f>
        <v>0</v>
      </c>
      <c r="H346" s="45" cm="1">
        <f t="array" aca="1" ref="H346" ca="1">INDIRECT(ADDRESS($A346,H$4,,,$B346))</f>
        <v>0</v>
      </c>
      <c r="I346" s="45" cm="1">
        <f t="array" aca="1" ref="I346" ca="1">INDIRECT(ADDRESS($A346,I$4,,,$B346))</f>
        <v>0</v>
      </c>
      <c r="J346" s="45" cm="1">
        <f t="array" aca="1" ref="J346" ca="1">INDIRECT(ADDRESS($A346,J$4,,,$B346))</f>
        <v>0</v>
      </c>
    </row>
    <row r="347" spans="1:10">
      <c r="A347" s="41">
        <f t="shared" si="11"/>
        <v>137</v>
      </c>
      <c r="B347" s="44" t="str">
        <f t="shared" si="12"/>
        <v>W1</v>
      </c>
      <c r="C347" s="45" cm="1">
        <f t="array" aca="1" ref="C347" ca="1">INDIRECT(ADDRESS($A347,C$4,,,$B347))</f>
        <v>0</v>
      </c>
      <c r="D347" s="45" cm="1">
        <f t="array" aca="1" ref="D347" ca="1">INDIRECT(ADDRESS($A347,D$4,,,$B347))</f>
        <v>0</v>
      </c>
      <c r="E347" s="45" cm="1">
        <f t="array" aca="1" ref="E347" ca="1">INDIRECT(ADDRESS($A347,E$4,,,$B347))</f>
        <v>0</v>
      </c>
      <c r="F347" s="45" cm="1">
        <f t="array" aca="1" ref="F347" ca="1">INDIRECT(ADDRESS($A347,F$4,,,$B347))</f>
        <v>0</v>
      </c>
      <c r="G347" s="45" cm="1">
        <f t="array" aca="1" ref="G347" ca="1">INDIRECT(ADDRESS($A347,G$4,,,$B347))</f>
        <v>0</v>
      </c>
      <c r="H347" s="45" cm="1">
        <f t="array" aca="1" ref="H347" ca="1">INDIRECT(ADDRESS($A347,H$4,,,$B347))</f>
        <v>0</v>
      </c>
      <c r="I347" s="45" cm="1">
        <f t="array" aca="1" ref="I347" ca="1">INDIRECT(ADDRESS($A347,I$4,,,$B347))</f>
        <v>0</v>
      </c>
      <c r="J347" s="45" cm="1">
        <f t="array" aca="1" ref="J347" ca="1">INDIRECT(ADDRESS($A347,J$4,,,$B347))</f>
        <v>0</v>
      </c>
    </row>
    <row r="348" spans="1:10">
      <c r="A348" s="41">
        <f t="shared" si="11"/>
        <v>138</v>
      </c>
      <c r="B348" s="44" t="str">
        <f t="shared" si="12"/>
        <v>W1</v>
      </c>
      <c r="C348" s="45" cm="1">
        <f t="array" aca="1" ref="C348" ca="1">INDIRECT(ADDRESS($A348,C$4,,,$B348))</f>
        <v>0</v>
      </c>
      <c r="D348" s="45" cm="1">
        <f t="array" aca="1" ref="D348" ca="1">INDIRECT(ADDRESS($A348,D$4,,,$B348))</f>
        <v>0</v>
      </c>
      <c r="E348" s="45" cm="1">
        <f t="array" aca="1" ref="E348" ca="1">INDIRECT(ADDRESS($A348,E$4,,,$B348))</f>
        <v>0</v>
      </c>
      <c r="F348" s="45" cm="1">
        <f t="array" aca="1" ref="F348" ca="1">INDIRECT(ADDRESS($A348,F$4,,,$B348))</f>
        <v>0</v>
      </c>
      <c r="G348" s="45" cm="1">
        <f t="array" aca="1" ref="G348" ca="1">INDIRECT(ADDRESS($A348,G$4,,,$B348))</f>
        <v>0</v>
      </c>
      <c r="H348" s="45" cm="1">
        <f t="array" aca="1" ref="H348" ca="1">INDIRECT(ADDRESS($A348,H$4,,,$B348))</f>
        <v>0</v>
      </c>
      <c r="I348" s="45" cm="1">
        <f t="array" aca="1" ref="I348" ca="1">INDIRECT(ADDRESS($A348,I$4,,,$B348))</f>
        <v>0</v>
      </c>
      <c r="J348" s="45" cm="1">
        <f t="array" aca="1" ref="J348" ca="1">INDIRECT(ADDRESS($A348,J$4,,,$B348))</f>
        <v>0</v>
      </c>
    </row>
    <row r="349" spans="1:10">
      <c r="A349" s="41">
        <f t="shared" si="11"/>
        <v>139</v>
      </c>
      <c r="B349" s="44" t="str">
        <f t="shared" si="12"/>
        <v>W1</v>
      </c>
      <c r="C349" s="45" cm="1">
        <f t="array" aca="1" ref="C349" ca="1">INDIRECT(ADDRESS($A349,C$4,,,$B349))</f>
        <v>0</v>
      </c>
      <c r="D349" s="45" cm="1">
        <f t="array" aca="1" ref="D349" ca="1">INDIRECT(ADDRESS($A349,D$4,,,$B349))</f>
        <v>0</v>
      </c>
      <c r="E349" s="45" cm="1">
        <f t="array" aca="1" ref="E349" ca="1">INDIRECT(ADDRESS($A349,E$4,,,$B349))</f>
        <v>0</v>
      </c>
      <c r="F349" s="45" cm="1">
        <f t="array" aca="1" ref="F349" ca="1">INDIRECT(ADDRESS($A349,F$4,,,$B349))</f>
        <v>0</v>
      </c>
      <c r="G349" s="45" cm="1">
        <f t="array" aca="1" ref="G349" ca="1">INDIRECT(ADDRESS($A349,G$4,,,$B349))</f>
        <v>0</v>
      </c>
      <c r="H349" s="45" cm="1">
        <f t="array" aca="1" ref="H349" ca="1">INDIRECT(ADDRESS($A349,H$4,,,$B349))</f>
        <v>0</v>
      </c>
      <c r="I349" s="45" cm="1">
        <f t="array" aca="1" ref="I349" ca="1">INDIRECT(ADDRESS($A349,I$4,,,$B349))</f>
        <v>0</v>
      </c>
      <c r="J349" s="45" cm="1">
        <f t="array" aca="1" ref="J349" ca="1">INDIRECT(ADDRESS($A349,J$4,,,$B349))</f>
        <v>0</v>
      </c>
    </row>
    <row r="350" spans="1:10">
      <c r="A350" s="41">
        <f t="shared" si="11"/>
        <v>140</v>
      </c>
      <c r="B350" s="44" t="str">
        <f t="shared" si="12"/>
        <v>W1</v>
      </c>
      <c r="C350" s="45" cm="1">
        <f t="array" aca="1" ref="C350" ca="1">INDIRECT(ADDRESS($A350,C$4,,,$B350))</f>
        <v>0</v>
      </c>
      <c r="D350" s="45" cm="1">
        <f t="array" aca="1" ref="D350" ca="1">INDIRECT(ADDRESS($A350,D$4,,,$B350))</f>
        <v>0</v>
      </c>
      <c r="E350" s="45" cm="1">
        <f t="array" aca="1" ref="E350" ca="1">INDIRECT(ADDRESS($A350,E$4,,,$B350))</f>
        <v>0</v>
      </c>
      <c r="F350" s="45" cm="1">
        <f t="array" aca="1" ref="F350" ca="1">INDIRECT(ADDRESS($A350,F$4,,,$B350))</f>
        <v>0</v>
      </c>
      <c r="G350" s="45" cm="1">
        <f t="array" aca="1" ref="G350" ca="1">INDIRECT(ADDRESS($A350,G$4,,,$B350))</f>
        <v>0</v>
      </c>
      <c r="H350" s="45" cm="1">
        <f t="array" aca="1" ref="H350" ca="1">INDIRECT(ADDRESS($A350,H$4,,,$B350))</f>
        <v>0</v>
      </c>
      <c r="I350" s="45" cm="1">
        <f t="array" aca="1" ref="I350" ca="1">INDIRECT(ADDRESS($A350,I$4,,,$B350))</f>
        <v>0</v>
      </c>
      <c r="J350" s="45" cm="1">
        <f t="array" aca="1" ref="J350" ca="1">INDIRECT(ADDRESS($A350,J$4,,,$B350))</f>
        <v>0</v>
      </c>
    </row>
    <row r="351" spans="1:10">
      <c r="A351" s="41">
        <f t="shared" si="11"/>
        <v>141</v>
      </c>
      <c r="B351" s="44" t="str">
        <f t="shared" si="12"/>
        <v>W1</v>
      </c>
      <c r="C351" s="45" cm="1">
        <f t="array" aca="1" ref="C351" ca="1">INDIRECT(ADDRESS($A351,C$4,,,$B351))</f>
        <v>0</v>
      </c>
      <c r="D351" s="45" cm="1">
        <f t="array" aca="1" ref="D351" ca="1">INDIRECT(ADDRESS($A351,D$4,,,$B351))</f>
        <v>0</v>
      </c>
      <c r="E351" s="45" cm="1">
        <f t="array" aca="1" ref="E351" ca="1">INDIRECT(ADDRESS($A351,E$4,,,$B351))</f>
        <v>0</v>
      </c>
      <c r="F351" s="45" cm="1">
        <f t="array" aca="1" ref="F351" ca="1">INDIRECT(ADDRESS($A351,F$4,,,$B351))</f>
        <v>0</v>
      </c>
      <c r="G351" s="45" cm="1">
        <f t="array" aca="1" ref="G351" ca="1">INDIRECT(ADDRESS($A351,G$4,,,$B351))</f>
        <v>0</v>
      </c>
      <c r="H351" s="45" cm="1">
        <f t="array" aca="1" ref="H351" ca="1">INDIRECT(ADDRESS($A351,H$4,,,$B351))</f>
        <v>0</v>
      </c>
      <c r="I351" s="45" cm="1">
        <f t="array" aca="1" ref="I351" ca="1">INDIRECT(ADDRESS($A351,I$4,,,$B351))</f>
        <v>0</v>
      </c>
      <c r="J351" s="45" cm="1">
        <f t="array" aca="1" ref="J351" ca="1">INDIRECT(ADDRESS($A351,J$4,,,$B351))</f>
        <v>0</v>
      </c>
    </row>
    <row r="352" spans="1:10">
      <c r="A352" s="41">
        <f t="shared" si="11"/>
        <v>142</v>
      </c>
      <c r="B352" s="44" t="str">
        <f t="shared" si="12"/>
        <v>W1</v>
      </c>
      <c r="C352" s="45" cm="1">
        <f t="array" aca="1" ref="C352" ca="1">INDIRECT(ADDRESS($A352,C$4,,,$B352))</f>
        <v>0</v>
      </c>
      <c r="D352" s="45" cm="1">
        <f t="array" aca="1" ref="D352" ca="1">INDIRECT(ADDRESS($A352,D$4,,,$B352))</f>
        <v>0</v>
      </c>
      <c r="E352" s="45" cm="1">
        <f t="array" aca="1" ref="E352" ca="1">INDIRECT(ADDRESS($A352,E$4,,,$B352))</f>
        <v>0</v>
      </c>
      <c r="F352" s="45" cm="1">
        <f t="array" aca="1" ref="F352" ca="1">INDIRECT(ADDRESS($A352,F$4,,,$B352))</f>
        <v>0</v>
      </c>
      <c r="G352" s="45" cm="1">
        <f t="array" aca="1" ref="G352" ca="1">INDIRECT(ADDRESS($A352,G$4,,,$B352))</f>
        <v>0</v>
      </c>
      <c r="H352" s="45" cm="1">
        <f t="array" aca="1" ref="H352" ca="1">INDIRECT(ADDRESS($A352,H$4,,,$B352))</f>
        <v>0</v>
      </c>
      <c r="I352" s="45" cm="1">
        <f t="array" aca="1" ref="I352" ca="1">INDIRECT(ADDRESS($A352,I$4,,,$B352))</f>
        <v>0</v>
      </c>
      <c r="J352" s="45" cm="1">
        <f t="array" aca="1" ref="J352" ca="1">INDIRECT(ADDRESS($A352,J$4,,,$B352))</f>
        <v>0</v>
      </c>
    </row>
    <row r="353" spans="1:10">
      <c r="A353" s="41">
        <f t="shared" si="11"/>
        <v>143</v>
      </c>
      <c r="B353" s="44" t="str">
        <f t="shared" si="12"/>
        <v>W1</v>
      </c>
      <c r="C353" s="45" cm="1">
        <f t="array" aca="1" ref="C353" ca="1">INDIRECT(ADDRESS($A353,C$4,,,$B353))</f>
        <v>0</v>
      </c>
      <c r="D353" s="45" cm="1">
        <f t="array" aca="1" ref="D353" ca="1">INDIRECT(ADDRESS($A353,D$4,,,$B353))</f>
        <v>0</v>
      </c>
      <c r="E353" s="45" cm="1">
        <f t="array" aca="1" ref="E353" ca="1">INDIRECT(ADDRESS($A353,E$4,,,$B353))</f>
        <v>0</v>
      </c>
      <c r="F353" s="45" cm="1">
        <f t="array" aca="1" ref="F353" ca="1">INDIRECT(ADDRESS($A353,F$4,,,$B353))</f>
        <v>0</v>
      </c>
      <c r="G353" s="45" cm="1">
        <f t="array" aca="1" ref="G353" ca="1">INDIRECT(ADDRESS($A353,G$4,,,$B353))</f>
        <v>0</v>
      </c>
      <c r="H353" s="45" cm="1">
        <f t="array" aca="1" ref="H353" ca="1">INDIRECT(ADDRESS($A353,H$4,,,$B353))</f>
        <v>0</v>
      </c>
      <c r="I353" s="45" cm="1">
        <f t="array" aca="1" ref="I353" ca="1">INDIRECT(ADDRESS($A353,I$4,,,$B353))</f>
        <v>0</v>
      </c>
      <c r="J353" s="45" cm="1">
        <f t="array" aca="1" ref="J353" ca="1">INDIRECT(ADDRESS($A353,J$4,,,$B353))</f>
        <v>0</v>
      </c>
    </row>
    <row r="354" spans="1:10">
      <c r="A354" s="41">
        <f t="shared" si="11"/>
        <v>144</v>
      </c>
      <c r="B354" s="44" t="str">
        <f t="shared" si="12"/>
        <v>W1</v>
      </c>
      <c r="C354" s="45" cm="1">
        <f t="array" aca="1" ref="C354" ca="1">INDIRECT(ADDRESS($A354,C$4,,,$B354))</f>
        <v>0</v>
      </c>
      <c r="D354" s="45" cm="1">
        <f t="array" aca="1" ref="D354" ca="1">INDIRECT(ADDRESS($A354,D$4,,,$B354))</f>
        <v>0</v>
      </c>
      <c r="E354" s="45" cm="1">
        <f t="array" aca="1" ref="E354" ca="1">INDIRECT(ADDRESS($A354,E$4,,,$B354))</f>
        <v>0</v>
      </c>
      <c r="F354" s="45" cm="1">
        <f t="array" aca="1" ref="F354" ca="1">INDIRECT(ADDRESS($A354,F$4,,,$B354))</f>
        <v>0</v>
      </c>
      <c r="G354" s="45" cm="1">
        <f t="array" aca="1" ref="G354" ca="1">INDIRECT(ADDRESS($A354,G$4,,,$B354))</f>
        <v>0</v>
      </c>
      <c r="H354" s="45" cm="1">
        <f t="array" aca="1" ref="H354" ca="1">INDIRECT(ADDRESS($A354,H$4,,,$B354))</f>
        <v>0</v>
      </c>
      <c r="I354" s="45" cm="1">
        <f t="array" aca="1" ref="I354" ca="1">INDIRECT(ADDRESS($A354,I$4,,,$B354))</f>
        <v>0</v>
      </c>
      <c r="J354" s="45" cm="1">
        <f t="array" aca="1" ref="J354" ca="1">INDIRECT(ADDRESS($A354,J$4,,,$B354))</f>
        <v>0</v>
      </c>
    </row>
    <row r="355" spans="1:10">
      <c r="A355" s="41">
        <f t="shared" si="11"/>
        <v>145</v>
      </c>
      <c r="B355" s="44" t="str">
        <f t="shared" si="12"/>
        <v>W1</v>
      </c>
      <c r="C355" s="45" cm="1">
        <f t="array" aca="1" ref="C355" ca="1">INDIRECT(ADDRESS($A355,C$4,,,$B355))</f>
        <v>0</v>
      </c>
      <c r="D355" s="45" cm="1">
        <f t="array" aca="1" ref="D355" ca="1">INDIRECT(ADDRESS($A355,D$4,,,$B355))</f>
        <v>0</v>
      </c>
      <c r="E355" s="45" cm="1">
        <f t="array" aca="1" ref="E355" ca="1">INDIRECT(ADDRESS($A355,E$4,,,$B355))</f>
        <v>0</v>
      </c>
      <c r="F355" s="45" cm="1">
        <f t="array" aca="1" ref="F355" ca="1">INDIRECT(ADDRESS($A355,F$4,,,$B355))</f>
        <v>0</v>
      </c>
      <c r="G355" s="45" cm="1">
        <f t="array" aca="1" ref="G355" ca="1">INDIRECT(ADDRESS($A355,G$4,,,$B355))</f>
        <v>0</v>
      </c>
      <c r="H355" s="45" cm="1">
        <f t="array" aca="1" ref="H355" ca="1">INDIRECT(ADDRESS($A355,H$4,,,$B355))</f>
        <v>0</v>
      </c>
      <c r="I355" s="45" cm="1">
        <f t="array" aca="1" ref="I355" ca="1">INDIRECT(ADDRESS($A355,I$4,,,$B355))</f>
        <v>0</v>
      </c>
      <c r="J355" s="45" cm="1">
        <f t="array" aca="1" ref="J355" ca="1">INDIRECT(ADDRESS($A355,J$4,,,$B355))</f>
        <v>0</v>
      </c>
    </row>
    <row r="356" spans="1:10">
      <c r="A356" s="41">
        <f t="shared" si="11"/>
        <v>146</v>
      </c>
      <c r="B356" s="44" t="str">
        <f t="shared" si="12"/>
        <v>W1</v>
      </c>
      <c r="C356" s="45" cm="1">
        <f t="array" aca="1" ref="C356" ca="1">INDIRECT(ADDRESS($A356,C$4,,,$B356))</f>
        <v>0</v>
      </c>
      <c r="D356" s="45" cm="1">
        <f t="array" aca="1" ref="D356" ca="1">INDIRECT(ADDRESS($A356,D$4,,,$B356))</f>
        <v>0</v>
      </c>
      <c r="E356" s="45" cm="1">
        <f t="array" aca="1" ref="E356" ca="1">INDIRECT(ADDRESS($A356,E$4,,,$B356))</f>
        <v>0</v>
      </c>
      <c r="F356" s="45" cm="1">
        <f t="array" aca="1" ref="F356" ca="1">INDIRECT(ADDRESS($A356,F$4,,,$B356))</f>
        <v>0</v>
      </c>
      <c r="G356" s="45" cm="1">
        <f t="array" aca="1" ref="G356" ca="1">INDIRECT(ADDRESS($A356,G$4,,,$B356))</f>
        <v>0</v>
      </c>
      <c r="H356" s="45" cm="1">
        <f t="array" aca="1" ref="H356" ca="1">INDIRECT(ADDRESS($A356,H$4,,,$B356))</f>
        <v>0</v>
      </c>
      <c r="I356" s="45" cm="1">
        <f t="array" aca="1" ref="I356" ca="1">INDIRECT(ADDRESS($A356,I$4,,,$B356))</f>
        <v>0</v>
      </c>
      <c r="J356" s="45" cm="1">
        <f t="array" aca="1" ref="J356" ca="1">INDIRECT(ADDRESS($A356,J$4,,,$B356))</f>
        <v>0</v>
      </c>
    </row>
    <row r="357" spans="1:10">
      <c r="A357" s="41">
        <f t="shared" si="11"/>
        <v>147</v>
      </c>
      <c r="B357" s="44" t="str">
        <f t="shared" si="12"/>
        <v>W1</v>
      </c>
      <c r="C357" s="45" cm="1">
        <f t="array" aca="1" ref="C357" ca="1">INDIRECT(ADDRESS($A357,C$4,,,$B357))</f>
        <v>0</v>
      </c>
      <c r="D357" s="45" cm="1">
        <f t="array" aca="1" ref="D357" ca="1">INDIRECT(ADDRESS($A357,D$4,,,$B357))</f>
        <v>0</v>
      </c>
      <c r="E357" s="45" cm="1">
        <f t="array" aca="1" ref="E357" ca="1">INDIRECT(ADDRESS($A357,E$4,,,$B357))</f>
        <v>0</v>
      </c>
      <c r="F357" s="45" cm="1">
        <f t="array" aca="1" ref="F357" ca="1">INDIRECT(ADDRESS($A357,F$4,,,$B357))</f>
        <v>0</v>
      </c>
      <c r="G357" s="45" cm="1">
        <f t="array" aca="1" ref="G357" ca="1">INDIRECT(ADDRESS($A357,G$4,,,$B357))</f>
        <v>0</v>
      </c>
      <c r="H357" s="45" cm="1">
        <f t="array" aca="1" ref="H357" ca="1">INDIRECT(ADDRESS($A357,H$4,,,$B357))</f>
        <v>0</v>
      </c>
      <c r="I357" s="45" cm="1">
        <f t="array" aca="1" ref="I357" ca="1">INDIRECT(ADDRESS($A357,I$4,,,$B357))</f>
        <v>0</v>
      </c>
      <c r="J357" s="45" cm="1">
        <f t="array" aca="1" ref="J357" ca="1">INDIRECT(ADDRESS($A357,J$4,,,$B357))</f>
        <v>0</v>
      </c>
    </row>
    <row r="358" spans="1:10">
      <c r="A358" s="41">
        <f t="shared" si="11"/>
        <v>148</v>
      </c>
      <c r="B358" s="44" t="str">
        <f t="shared" si="12"/>
        <v>W1</v>
      </c>
      <c r="C358" s="45" cm="1">
        <f t="array" aca="1" ref="C358" ca="1">INDIRECT(ADDRESS($A358,C$4,,,$B358))</f>
        <v>0</v>
      </c>
      <c r="D358" s="45" cm="1">
        <f t="array" aca="1" ref="D358" ca="1">INDIRECT(ADDRESS($A358,D$4,,,$B358))</f>
        <v>0</v>
      </c>
      <c r="E358" s="45" cm="1">
        <f t="array" aca="1" ref="E358" ca="1">INDIRECT(ADDRESS($A358,E$4,,,$B358))</f>
        <v>0</v>
      </c>
      <c r="F358" s="45" cm="1">
        <f t="array" aca="1" ref="F358" ca="1">INDIRECT(ADDRESS($A358,F$4,,,$B358))</f>
        <v>0</v>
      </c>
      <c r="G358" s="45" cm="1">
        <f t="array" aca="1" ref="G358" ca="1">INDIRECT(ADDRESS($A358,G$4,,,$B358))</f>
        <v>0</v>
      </c>
      <c r="H358" s="45" cm="1">
        <f t="array" aca="1" ref="H358" ca="1">INDIRECT(ADDRESS($A358,H$4,,,$B358))</f>
        <v>0</v>
      </c>
      <c r="I358" s="45" cm="1">
        <f t="array" aca="1" ref="I358" ca="1">INDIRECT(ADDRESS($A358,I$4,,,$B358))</f>
        <v>0</v>
      </c>
      <c r="J358" s="45" cm="1">
        <f t="array" aca="1" ref="J358" ca="1">INDIRECT(ADDRESS($A358,J$4,,,$B358))</f>
        <v>0</v>
      </c>
    </row>
    <row r="359" spans="1:10">
      <c r="A359" s="41">
        <f t="shared" si="11"/>
        <v>149</v>
      </c>
      <c r="B359" s="44" t="str">
        <f t="shared" si="12"/>
        <v>W1</v>
      </c>
      <c r="C359" s="45" cm="1">
        <f t="array" aca="1" ref="C359" ca="1">INDIRECT(ADDRESS($A359,C$4,,,$B359))</f>
        <v>0</v>
      </c>
      <c r="D359" s="45" cm="1">
        <f t="array" aca="1" ref="D359" ca="1">INDIRECT(ADDRESS($A359,D$4,,,$B359))</f>
        <v>0</v>
      </c>
      <c r="E359" s="45" cm="1">
        <f t="array" aca="1" ref="E359" ca="1">INDIRECT(ADDRESS($A359,E$4,,,$B359))</f>
        <v>0</v>
      </c>
      <c r="F359" s="45" cm="1">
        <f t="array" aca="1" ref="F359" ca="1">INDIRECT(ADDRESS($A359,F$4,,,$B359))</f>
        <v>0</v>
      </c>
      <c r="G359" s="45" cm="1">
        <f t="array" aca="1" ref="G359" ca="1">INDIRECT(ADDRESS($A359,G$4,,,$B359))</f>
        <v>0</v>
      </c>
      <c r="H359" s="45" cm="1">
        <f t="array" aca="1" ref="H359" ca="1">INDIRECT(ADDRESS($A359,H$4,,,$B359))</f>
        <v>0</v>
      </c>
      <c r="I359" s="45" cm="1">
        <f t="array" aca="1" ref="I359" ca="1">INDIRECT(ADDRESS($A359,I$4,,,$B359))</f>
        <v>0</v>
      </c>
      <c r="J359" s="45" cm="1">
        <f t="array" aca="1" ref="J359" ca="1">INDIRECT(ADDRESS($A359,J$4,,,$B359))</f>
        <v>0</v>
      </c>
    </row>
    <row r="360" spans="1:10">
      <c r="A360" s="41">
        <f t="shared" si="11"/>
        <v>150</v>
      </c>
      <c r="B360" s="44" t="str">
        <f t="shared" si="12"/>
        <v>W1</v>
      </c>
      <c r="C360" s="45" cm="1">
        <f t="array" aca="1" ref="C360" ca="1">INDIRECT(ADDRESS($A360,C$4,,,$B360))</f>
        <v>0</v>
      </c>
      <c r="D360" s="45" cm="1">
        <f t="array" aca="1" ref="D360" ca="1">INDIRECT(ADDRESS($A360,D$4,,,$B360))</f>
        <v>0</v>
      </c>
      <c r="E360" s="45" cm="1">
        <f t="array" aca="1" ref="E360" ca="1">INDIRECT(ADDRESS($A360,E$4,,,$B360))</f>
        <v>0</v>
      </c>
      <c r="F360" s="45" cm="1">
        <f t="array" aca="1" ref="F360" ca="1">INDIRECT(ADDRESS($A360,F$4,,,$B360))</f>
        <v>0</v>
      </c>
      <c r="G360" s="45" cm="1">
        <f t="array" aca="1" ref="G360" ca="1">INDIRECT(ADDRESS($A360,G$4,,,$B360))</f>
        <v>0</v>
      </c>
      <c r="H360" s="45" cm="1">
        <f t="array" aca="1" ref="H360" ca="1">INDIRECT(ADDRESS($A360,H$4,,,$B360))</f>
        <v>0</v>
      </c>
      <c r="I360" s="45" cm="1">
        <f t="array" aca="1" ref="I360" ca="1">INDIRECT(ADDRESS($A360,I$4,,,$B360))</f>
        <v>0</v>
      </c>
      <c r="J360" s="45" cm="1">
        <f t="array" aca="1" ref="J360" ca="1">INDIRECT(ADDRESS($A360,J$4,,,$B360))</f>
        <v>0</v>
      </c>
    </row>
    <row r="361" spans="1:10">
      <c r="A361" s="41">
        <f t="shared" si="11"/>
        <v>151</v>
      </c>
      <c r="B361" s="44" t="str">
        <f t="shared" si="12"/>
        <v>W1</v>
      </c>
      <c r="C361" s="45" cm="1">
        <f t="array" aca="1" ref="C361" ca="1">INDIRECT(ADDRESS($A361,C$4,,,$B361))</f>
        <v>0</v>
      </c>
      <c r="D361" s="45" cm="1">
        <f t="array" aca="1" ref="D361" ca="1">INDIRECT(ADDRESS($A361,D$4,,,$B361))</f>
        <v>0</v>
      </c>
      <c r="E361" s="45" cm="1">
        <f t="array" aca="1" ref="E361" ca="1">INDIRECT(ADDRESS($A361,E$4,,,$B361))</f>
        <v>0</v>
      </c>
      <c r="F361" s="45" cm="1">
        <f t="array" aca="1" ref="F361" ca="1">INDIRECT(ADDRESS($A361,F$4,,,$B361))</f>
        <v>0</v>
      </c>
      <c r="G361" s="45" cm="1">
        <f t="array" aca="1" ref="G361" ca="1">INDIRECT(ADDRESS($A361,G$4,,,$B361))</f>
        <v>0</v>
      </c>
      <c r="H361" s="45" cm="1">
        <f t="array" aca="1" ref="H361" ca="1">INDIRECT(ADDRESS($A361,H$4,,,$B361))</f>
        <v>0</v>
      </c>
      <c r="I361" s="45" cm="1">
        <f t="array" aca="1" ref="I361" ca="1">INDIRECT(ADDRESS($A361,I$4,,,$B361))</f>
        <v>0</v>
      </c>
      <c r="J361" s="45" cm="1">
        <f t="array" aca="1" ref="J361" ca="1">INDIRECT(ADDRESS($A361,J$4,,,$B361))</f>
        <v>0</v>
      </c>
    </row>
    <row r="362" spans="1:10">
      <c r="A362" s="41">
        <f t="shared" si="11"/>
        <v>152</v>
      </c>
      <c r="B362" s="44" t="str">
        <f t="shared" si="12"/>
        <v>W1</v>
      </c>
      <c r="C362" s="45" cm="1">
        <f t="array" aca="1" ref="C362" ca="1">INDIRECT(ADDRESS($A362,C$4,,,$B362))</f>
        <v>0</v>
      </c>
      <c r="D362" s="45" cm="1">
        <f t="array" aca="1" ref="D362" ca="1">INDIRECT(ADDRESS($A362,D$4,,,$B362))</f>
        <v>0</v>
      </c>
      <c r="E362" s="45" cm="1">
        <f t="array" aca="1" ref="E362" ca="1">INDIRECT(ADDRESS($A362,E$4,,,$B362))</f>
        <v>0</v>
      </c>
      <c r="F362" s="45" cm="1">
        <f t="array" aca="1" ref="F362" ca="1">INDIRECT(ADDRESS($A362,F$4,,,$B362))</f>
        <v>0</v>
      </c>
      <c r="G362" s="45" cm="1">
        <f t="array" aca="1" ref="G362" ca="1">INDIRECT(ADDRESS($A362,G$4,,,$B362))</f>
        <v>0</v>
      </c>
      <c r="H362" s="45" cm="1">
        <f t="array" aca="1" ref="H362" ca="1">INDIRECT(ADDRESS($A362,H$4,,,$B362))</f>
        <v>0</v>
      </c>
      <c r="I362" s="45" cm="1">
        <f t="array" aca="1" ref="I362" ca="1">INDIRECT(ADDRESS($A362,I$4,,,$B362))</f>
        <v>0</v>
      </c>
      <c r="J362" s="45" cm="1">
        <f t="array" aca="1" ref="J362" ca="1">INDIRECT(ADDRESS($A362,J$4,,,$B362))</f>
        <v>0</v>
      </c>
    </row>
    <row r="363" spans="1:10">
      <c r="A363" s="41">
        <f t="shared" ref="A363:A426" si="13">+A135</f>
        <v>153</v>
      </c>
      <c r="B363" s="44" t="str">
        <f t="shared" ref="B363:B426" si="14">+$E$2</f>
        <v>W1</v>
      </c>
      <c r="C363" s="45" cm="1">
        <f t="array" aca="1" ref="C363" ca="1">INDIRECT(ADDRESS($A363,C$4,,,$B363))</f>
        <v>0</v>
      </c>
      <c r="D363" s="45" cm="1">
        <f t="array" aca="1" ref="D363" ca="1">INDIRECT(ADDRESS($A363,D$4,,,$B363))</f>
        <v>0</v>
      </c>
      <c r="E363" s="45" cm="1">
        <f t="array" aca="1" ref="E363" ca="1">INDIRECT(ADDRESS($A363,E$4,,,$B363))</f>
        <v>0</v>
      </c>
      <c r="F363" s="45" cm="1">
        <f t="array" aca="1" ref="F363" ca="1">INDIRECT(ADDRESS($A363,F$4,,,$B363))</f>
        <v>0</v>
      </c>
      <c r="G363" s="45" cm="1">
        <f t="array" aca="1" ref="G363" ca="1">INDIRECT(ADDRESS($A363,G$4,,,$B363))</f>
        <v>0</v>
      </c>
      <c r="H363" s="45" cm="1">
        <f t="array" aca="1" ref="H363" ca="1">INDIRECT(ADDRESS($A363,H$4,,,$B363))</f>
        <v>0</v>
      </c>
      <c r="I363" s="45" cm="1">
        <f t="array" aca="1" ref="I363" ca="1">INDIRECT(ADDRESS($A363,I$4,,,$B363))</f>
        <v>0</v>
      </c>
      <c r="J363" s="45" cm="1">
        <f t="array" aca="1" ref="J363" ca="1">INDIRECT(ADDRESS($A363,J$4,,,$B363))</f>
        <v>0</v>
      </c>
    </row>
    <row r="364" spans="1:10">
      <c r="A364" s="41">
        <f t="shared" si="13"/>
        <v>154</v>
      </c>
      <c r="B364" s="44" t="str">
        <f t="shared" si="14"/>
        <v>W1</v>
      </c>
      <c r="C364" s="45" cm="1">
        <f t="array" aca="1" ref="C364" ca="1">INDIRECT(ADDRESS($A364,C$4,,,$B364))</f>
        <v>0</v>
      </c>
      <c r="D364" s="45" cm="1">
        <f t="array" aca="1" ref="D364" ca="1">INDIRECT(ADDRESS($A364,D$4,,,$B364))</f>
        <v>0</v>
      </c>
      <c r="E364" s="45" cm="1">
        <f t="array" aca="1" ref="E364" ca="1">INDIRECT(ADDRESS($A364,E$4,,,$B364))</f>
        <v>0</v>
      </c>
      <c r="F364" s="45" cm="1">
        <f t="array" aca="1" ref="F364" ca="1">INDIRECT(ADDRESS($A364,F$4,,,$B364))</f>
        <v>0</v>
      </c>
      <c r="G364" s="45" cm="1">
        <f t="array" aca="1" ref="G364" ca="1">INDIRECT(ADDRESS($A364,G$4,,,$B364))</f>
        <v>0</v>
      </c>
      <c r="H364" s="45" cm="1">
        <f t="array" aca="1" ref="H364" ca="1">INDIRECT(ADDRESS($A364,H$4,,,$B364))</f>
        <v>0</v>
      </c>
      <c r="I364" s="45" cm="1">
        <f t="array" aca="1" ref="I364" ca="1">INDIRECT(ADDRESS($A364,I$4,,,$B364))</f>
        <v>0</v>
      </c>
      <c r="J364" s="45" cm="1">
        <f t="array" aca="1" ref="J364" ca="1">INDIRECT(ADDRESS($A364,J$4,,,$B364))</f>
        <v>0</v>
      </c>
    </row>
    <row r="365" spans="1:10">
      <c r="A365" s="41">
        <f t="shared" si="13"/>
        <v>155</v>
      </c>
      <c r="B365" s="44" t="str">
        <f t="shared" si="14"/>
        <v>W1</v>
      </c>
      <c r="C365" s="45" cm="1">
        <f t="array" aca="1" ref="C365" ca="1">INDIRECT(ADDRESS($A365,C$4,,,$B365))</f>
        <v>0</v>
      </c>
      <c r="D365" s="45" cm="1">
        <f t="array" aca="1" ref="D365" ca="1">INDIRECT(ADDRESS($A365,D$4,,,$B365))</f>
        <v>0</v>
      </c>
      <c r="E365" s="45" cm="1">
        <f t="array" aca="1" ref="E365" ca="1">INDIRECT(ADDRESS($A365,E$4,,,$B365))</f>
        <v>0</v>
      </c>
      <c r="F365" s="45" cm="1">
        <f t="array" aca="1" ref="F365" ca="1">INDIRECT(ADDRESS($A365,F$4,,,$B365))</f>
        <v>0</v>
      </c>
      <c r="G365" s="45" cm="1">
        <f t="array" aca="1" ref="G365" ca="1">INDIRECT(ADDRESS($A365,G$4,,,$B365))</f>
        <v>0</v>
      </c>
      <c r="H365" s="45" cm="1">
        <f t="array" aca="1" ref="H365" ca="1">INDIRECT(ADDRESS($A365,H$4,,,$B365))</f>
        <v>0</v>
      </c>
      <c r="I365" s="45" cm="1">
        <f t="array" aca="1" ref="I365" ca="1">INDIRECT(ADDRESS($A365,I$4,,,$B365))</f>
        <v>0</v>
      </c>
      <c r="J365" s="45" cm="1">
        <f t="array" aca="1" ref="J365" ca="1">INDIRECT(ADDRESS($A365,J$4,,,$B365))</f>
        <v>0</v>
      </c>
    </row>
    <row r="366" spans="1:10">
      <c r="A366" s="41">
        <f t="shared" si="13"/>
        <v>156</v>
      </c>
      <c r="B366" s="44" t="str">
        <f t="shared" si="14"/>
        <v>W1</v>
      </c>
      <c r="C366" s="45" cm="1">
        <f t="array" aca="1" ref="C366" ca="1">INDIRECT(ADDRESS($A366,C$4,,,$B366))</f>
        <v>0</v>
      </c>
      <c r="D366" s="45" cm="1">
        <f t="array" aca="1" ref="D366" ca="1">INDIRECT(ADDRESS($A366,D$4,,,$B366))</f>
        <v>0</v>
      </c>
      <c r="E366" s="45" cm="1">
        <f t="array" aca="1" ref="E366" ca="1">INDIRECT(ADDRESS($A366,E$4,,,$B366))</f>
        <v>0</v>
      </c>
      <c r="F366" s="45" cm="1">
        <f t="array" aca="1" ref="F366" ca="1">INDIRECT(ADDRESS($A366,F$4,,,$B366))</f>
        <v>0</v>
      </c>
      <c r="G366" s="45" cm="1">
        <f t="array" aca="1" ref="G366" ca="1">INDIRECT(ADDRESS($A366,G$4,,,$B366))</f>
        <v>0</v>
      </c>
      <c r="H366" s="45" cm="1">
        <f t="array" aca="1" ref="H366" ca="1">INDIRECT(ADDRESS($A366,H$4,,,$B366))</f>
        <v>0</v>
      </c>
      <c r="I366" s="45" cm="1">
        <f t="array" aca="1" ref="I366" ca="1">INDIRECT(ADDRESS($A366,I$4,,,$B366))</f>
        <v>0</v>
      </c>
      <c r="J366" s="45" cm="1">
        <f t="array" aca="1" ref="J366" ca="1">INDIRECT(ADDRESS($A366,J$4,,,$B366))</f>
        <v>0</v>
      </c>
    </row>
    <row r="367" spans="1:10">
      <c r="A367" s="41">
        <f t="shared" si="13"/>
        <v>157</v>
      </c>
      <c r="B367" s="44" t="str">
        <f t="shared" si="14"/>
        <v>W1</v>
      </c>
      <c r="C367" s="45" cm="1">
        <f t="array" aca="1" ref="C367" ca="1">INDIRECT(ADDRESS($A367,C$4,,,$B367))</f>
        <v>0</v>
      </c>
      <c r="D367" s="45" cm="1">
        <f t="array" aca="1" ref="D367" ca="1">INDIRECT(ADDRESS($A367,D$4,,,$B367))</f>
        <v>0</v>
      </c>
      <c r="E367" s="45" cm="1">
        <f t="array" aca="1" ref="E367" ca="1">INDIRECT(ADDRESS($A367,E$4,,,$B367))</f>
        <v>0</v>
      </c>
      <c r="F367" s="45" cm="1">
        <f t="array" aca="1" ref="F367" ca="1">INDIRECT(ADDRESS($A367,F$4,,,$B367))</f>
        <v>0</v>
      </c>
      <c r="G367" s="45" cm="1">
        <f t="array" aca="1" ref="G367" ca="1">INDIRECT(ADDRESS($A367,G$4,,,$B367))</f>
        <v>0</v>
      </c>
      <c r="H367" s="45" cm="1">
        <f t="array" aca="1" ref="H367" ca="1">INDIRECT(ADDRESS($A367,H$4,,,$B367))</f>
        <v>0</v>
      </c>
      <c r="I367" s="45" cm="1">
        <f t="array" aca="1" ref="I367" ca="1">INDIRECT(ADDRESS($A367,I$4,,,$B367))</f>
        <v>0</v>
      </c>
      <c r="J367" s="45" cm="1">
        <f t="array" aca="1" ref="J367" ca="1">INDIRECT(ADDRESS($A367,J$4,,,$B367))</f>
        <v>0</v>
      </c>
    </row>
    <row r="368" spans="1:10">
      <c r="A368" s="41">
        <f t="shared" si="13"/>
        <v>158</v>
      </c>
      <c r="B368" s="44" t="str">
        <f t="shared" si="14"/>
        <v>W1</v>
      </c>
      <c r="C368" s="45" cm="1">
        <f t="array" aca="1" ref="C368" ca="1">INDIRECT(ADDRESS($A368,C$4,,,$B368))</f>
        <v>0</v>
      </c>
      <c r="D368" s="45" cm="1">
        <f t="array" aca="1" ref="D368" ca="1">INDIRECT(ADDRESS($A368,D$4,,,$B368))</f>
        <v>0</v>
      </c>
      <c r="E368" s="45" cm="1">
        <f t="array" aca="1" ref="E368" ca="1">INDIRECT(ADDRESS($A368,E$4,,,$B368))</f>
        <v>0</v>
      </c>
      <c r="F368" s="45" cm="1">
        <f t="array" aca="1" ref="F368" ca="1">INDIRECT(ADDRESS($A368,F$4,,,$B368))</f>
        <v>0</v>
      </c>
      <c r="G368" s="45" cm="1">
        <f t="array" aca="1" ref="G368" ca="1">INDIRECT(ADDRESS($A368,G$4,,,$B368))</f>
        <v>0</v>
      </c>
      <c r="H368" s="45" cm="1">
        <f t="array" aca="1" ref="H368" ca="1">INDIRECT(ADDRESS($A368,H$4,,,$B368))</f>
        <v>0</v>
      </c>
      <c r="I368" s="45" cm="1">
        <f t="array" aca="1" ref="I368" ca="1">INDIRECT(ADDRESS($A368,I$4,,,$B368))</f>
        <v>0</v>
      </c>
      <c r="J368" s="45" cm="1">
        <f t="array" aca="1" ref="J368" ca="1">INDIRECT(ADDRESS($A368,J$4,,,$B368))</f>
        <v>0</v>
      </c>
    </row>
    <row r="369" spans="1:10">
      <c r="A369" s="41">
        <f t="shared" si="13"/>
        <v>159</v>
      </c>
      <c r="B369" s="44" t="str">
        <f t="shared" si="14"/>
        <v>W1</v>
      </c>
      <c r="C369" s="45" cm="1">
        <f t="array" aca="1" ref="C369" ca="1">INDIRECT(ADDRESS($A369,C$4,,,$B369))</f>
        <v>0</v>
      </c>
      <c r="D369" s="45" cm="1">
        <f t="array" aca="1" ref="D369" ca="1">INDIRECT(ADDRESS($A369,D$4,,,$B369))</f>
        <v>0</v>
      </c>
      <c r="E369" s="45" cm="1">
        <f t="array" aca="1" ref="E369" ca="1">INDIRECT(ADDRESS($A369,E$4,,,$B369))</f>
        <v>0</v>
      </c>
      <c r="F369" s="45" cm="1">
        <f t="array" aca="1" ref="F369" ca="1">INDIRECT(ADDRESS($A369,F$4,,,$B369))</f>
        <v>0</v>
      </c>
      <c r="G369" s="45" cm="1">
        <f t="array" aca="1" ref="G369" ca="1">INDIRECT(ADDRESS($A369,G$4,,,$B369))</f>
        <v>0</v>
      </c>
      <c r="H369" s="45" cm="1">
        <f t="array" aca="1" ref="H369" ca="1">INDIRECT(ADDRESS($A369,H$4,,,$B369))</f>
        <v>0</v>
      </c>
      <c r="I369" s="45" cm="1">
        <f t="array" aca="1" ref="I369" ca="1">INDIRECT(ADDRESS($A369,I$4,,,$B369))</f>
        <v>0</v>
      </c>
      <c r="J369" s="45" cm="1">
        <f t="array" aca="1" ref="J369" ca="1">INDIRECT(ADDRESS($A369,J$4,,,$B369))</f>
        <v>0</v>
      </c>
    </row>
    <row r="370" spans="1:10">
      <c r="A370" s="41">
        <f t="shared" si="13"/>
        <v>160</v>
      </c>
      <c r="B370" s="44" t="str">
        <f t="shared" si="14"/>
        <v>W1</v>
      </c>
      <c r="C370" s="45" cm="1">
        <f t="array" aca="1" ref="C370" ca="1">INDIRECT(ADDRESS($A370,C$4,,,$B370))</f>
        <v>0</v>
      </c>
      <c r="D370" s="45" cm="1">
        <f t="array" aca="1" ref="D370" ca="1">INDIRECT(ADDRESS($A370,D$4,,,$B370))</f>
        <v>0</v>
      </c>
      <c r="E370" s="45" cm="1">
        <f t="array" aca="1" ref="E370" ca="1">INDIRECT(ADDRESS($A370,E$4,,,$B370))</f>
        <v>0</v>
      </c>
      <c r="F370" s="45" cm="1">
        <f t="array" aca="1" ref="F370" ca="1">INDIRECT(ADDRESS($A370,F$4,,,$B370))</f>
        <v>0</v>
      </c>
      <c r="G370" s="45" cm="1">
        <f t="array" aca="1" ref="G370" ca="1">INDIRECT(ADDRESS($A370,G$4,,,$B370))</f>
        <v>0</v>
      </c>
      <c r="H370" s="45" cm="1">
        <f t="array" aca="1" ref="H370" ca="1">INDIRECT(ADDRESS($A370,H$4,,,$B370))</f>
        <v>0</v>
      </c>
      <c r="I370" s="45" cm="1">
        <f t="array" aca="1" ref="I370" ca="1">INDIRECT(ADDRESS($A370,I$4,,,$B370))</f>
        <v>0</v>
      </c>
      <c r="J370" s="45" cm="1">
        <f t="array" aca="1" ref="J370" ca="1">INDIRECT(ADDRESS($A370,J$4,,,$B370))</f>
        <v>0</v>
      </c>
    </row>
    <row r="371" spans="1:10">
      <c r="A371" s="41">
        <f t="shared" si="13"/>
        <v>161</v>
      </c>
      <c r="B371" s="44" t="str">
        <f t="shared" si="14"/>
        <v>W1</v>
      </c>
      <c r="C371" s="45" cm="1">
        <f t="array" aca="1" ref="C371" ca="1">INDIRECT(ADDRESS($A371,C$4,,,$B371))</f>
        <v>0</v>
      </c>
      <c r="D371" s="45" cm="1">
        <f t="array" aca="1" ref="D371" ca="1">INDIRECT(ADDRESS($A371,D$4,,,$B371))</f>
        <v>0</v>
      </c>
      <c r="E371" s="45" cm="1">
        <f t="array" aca="1" ref="E371" ca="1">INDIRECT(ADDRESS($A371,E$4,,,$B371))</f>
        <v>0</v>
      </c>
      <c r="F371" s="45" cm="1">
        <f t="array" aca="1" ref="F371" ca="1">INDIRECT(ADDRESS($A371,F$4,,,$B371))</f>
        <v>0</v>
      </c>
      <c r="G371" s="45" cm="1">
        <f t="array" aca="1" ref="G371" ca="1">INDIRECT(ADDRESS($A371,G$4,,,$B371))</f>
        <v>0</v>
      </c>
      <c r="H371" s="45" cm="1">
        <f t="array" aca="1" ref="H371" ca="1">INDIRECT(ADDRESS($A371,H$4,,,$B371))</f>
        <v>0</v>
      </c>
      <c r="I371" s="45" cm="1">
        <f t="array" aca="1" ref="I371" ca="1">INDIRECT(ADDRESS($A371,I$4,,,$B371))</f>
        <v>0</v>
      </c>
      <c r="J371" s="45" cm="1">
        <f t="array" aca="1" ref="J371" ca="1">INDIRECT(ADDRESS($A371,J$4,,,$B371))</f>
        <v>0</v>
      </c>
    </row>
    <row r="372" spans="1:10">
      <c r="A372" s="41">
        <f t="shared" si="13"/>
        <v>162</v>
      </c>
      <c r="B372" s="44" t="str">
        <f t="shared" si="14"/>
        <v>W1</v>
      </c>
      <c r="C372" s="45" cm="1">
        <f t="array" aca="1" ref="C372" ca="1">INDIRECT(ADDRESS($A372,C$4,,,$B372))</f>
        <v>0</v>
      </c>
      <c r="D372" s="45" cm="1">
        <f t="array" aca="1" ref="D372" ca="1">INDIRECT(ADDRESS($A372,D$4,,,$B372))</f>
        <v>0</v>
      </c>
      <c r="E372" s="45" cm="1">
        <f t="array" aca="1" ref="E372" ca="1">INDIRECT(ADDRESS($A372,E$4,,,$B372))</f>
        <v>0</v>
      </c>
      <c r="F372" s="45" cm="1">
        <f t="array" aca="1" ref="F372" ca="1">INDIRECT(ADDRESS($A372,F$4,,,$B372))</f>
        <v>0</v>
      </c>
      <c r="G372" s="45" cm="1">
        <f t="array" aca="1" ref="G372" ca="1">INDIRECT(ADDRESS($A372,G$4,,,$B372))</f>
        <v>0</v>
      </c>
      <c r="H372" s="45" cm="1">
        <f t="array" aca="1" ref="H372" ca="1">INDIRECT(ADDRESS($A372,H$4,,,$B372))</f>
        <v>0</v>
      </c>
      <c r="I372" s="45" cm="1">
        <f t="array" aca="1" ref="I372" ca="1">INDIRECT(ADDRESS($A372,I$4,,,$B372))</f>
        <v>0</v>
      </c>
      <c r="J372" s="45" cm="1">
        <f t="array" aca="1" ref="J372" ca="1">INDIRECT(ADDRESS($A372,J$4,,,$B372))</f>
        <v>0</v>
      </c>
    </row>
    <row r="373" spans="1:10">
      <c r="A373" s="41">
        <f t="shared" si="13"/>
        <v>163</v>
      </c>
      <c r="B373" s="44" t="str">
        <f t="shared" si="14"/>
        <v>W1</v>
      </c>
      <c r="C373" s="45" cm="1">
        <f t="array" aca="1" ref="C373" ca="1">INDIRECT(ADDRESS($A373,C$4,,,$B373))</f>
        <v>0</v>
      </c>
      <c r="D373" s="45" cm="1">
        <f t="array" aca="1" ref="D373" ca="1">INDIRECT(ADDRESS($A373,D$4,,,$B373))</f>
        <v>0</v>
      </c>
      <c r="E373" s="45" cm="1">
        <f t="array" aca="1" ref="E373" ca="1">INDIRECT(ADDRESS($A373,E$4,,,$B373))</f>
        <v>0</v>
      </c>
      <c r="F373" s="45" cm="1">
        <f t="array" aca="1" ref="F373" ca="1">INDIRECT(ADDRESS($A373,F$4,,,$B373))</f>
        <v>0</v>
      </c>
      <c r="G373" s="45" cm="1">
        <f t="array" aca="1" ref="G373" ca="1">INDIRECT(ADDRESS($A373,G$4,,,$B373))</f>
        <v>0</v>
      </c>
      <c r="H373" s="45" cm="1">
        <f t="array" aca="1" ref="H373" ca="1">INDIRECT(ADDRESS($A373,H$4,,,$B373))</f>
        <v>0</v>
      </c>
      <c r="I373" s="45" cm="1">
        <f t="array" aca="1" ref="I373" ca="1">INDIRECT(ADDRESS($A373,I$4,,,$B373))</f>
        <v>0</v>
      </c>
      <c r="J373" s="45" cm="1">
        <f t="array" aca="1" ref="J373" ca="1">INDIRECT(ADDRESS($A373,J$4,,,$B373))</f>
        <v>0</v>
      </c>
    </row>
    <row r="374" spans="1:10">
      <c r="A374" s="41">
        <f t="shared" si="13"/>
        <v>164</v>
      </c>
      <c r="B374" s="44" t="str">
        <f t="shared" si="14"/>
        <v>W1</v>
      </c>
      <c r="C374" s="45" cm="1">
        <f t="array" aca="1" ref="C374" ca="1">INDIRECT(ADDRESS($A374,C$4,,,$B374))</f>
        <v>0</v>
      </c>
      <c r="D374" s="45" cm="1">
        <f t="array" aca="1" ref="D374" ca="1">INDIRECT(ADDRESS($A374,D$4,,,$B374))</f>
        <v>0</v>
      </c>
      <c r="E374" s="45" cm="1">
        <f t="array" aca="1" ref="E374" ca="1">INDIRECT(ADDRESS($A374,E$4,,,$B374))</f>
        <v>0</v>
      </c>
      <c r="F374" s="45" cm="1">
        <f t="array" aca="1" ref="F374" ca="1">INDIRECT(ADDRESS($A374,F$4,,,$B374))</f>
        <v>0</v>
      </c>
      <c r="G374" s="45" cm="1">
        <f t="array" aca="1" ref="G374" ca="1">INDIRECT(ADDRESS($A374,G$4,,,$B374))</f>
        <v>0</v>
      </c>
      <c r="H374" s="45" cm="1">
        <f t="array" aca="1" ref="H374" ca="1">INDIRECT(ADDRESS($A374,H$4,,,$B374))</f>
        <v>0</v>
      </c>
      <c r="I374" s="45" cm="1">
        <f t="array" aca="1" ref="I374" ca="1">INDIRECT(ADDRESS($A374,I$4,,,$B374))</f>
        <v>0</v>
      </c>
      <c r="J374" s="45" cm="1">
        <f t="array" aca="1" ref="J374" ca="1">INDIRECT(ADDRESS($A374,J$4,,,$B374))</f>
        <v>0</v>
      </c>
    </row>
    <row r="375" spans="1:10">
      <c r="A375" s="41">
        <f t="shared" si="13"/>
        <v>165</v>
      </c>
      <c r="B375" s="44" t="str">
        <f t="shared" si="14"/>
        <v>W1</v>
      </c>
      <c r="C375" s="45" cm="1">
        <f t="array" aca="1" ref="C375" ca="1">INDIRECT(ADDRESS($A375,C$4,,,$B375))</f>
        <v>0</v>
      </c>
      <c r="D375" s="45" cm="1">
        <f t="array" aca="1" ref="D375" ca="1">INDIRECT(ADDRESS($A375,D$4,,,$B375))</f>
        <v>0</v>
      </c>
      <c r="E375" s="45" cm="1">
        <f t="array" aca="1" ref="E375" ca="1">INDIRECT(ADDRESS($A375,E$4,,,$B375))</f>
        <v>0</v>
      </c>
      <c r="F375" s="45" cm="1">
        <f t="array" aca="1" ref="F375" ca="1">INDIRECT(ADDRESS($A375,F$4,,,$B375))</f>
        <v>0</v>
      </c>
      <c r="G375" s="45" cm="1">
        <f t="array" aca="1" ref="G375" ca="1">INDIRECT(ADDRESS($A375,G$4,,,$B375))</f>
        <v>0</v>
      </c>
      <c r="H375" s="45" cm="1">
        <f t="array" aca="1" ref="H375" ca="1">INDIRECT(ADDRESS($A375,H$4,,,$B375))</f>
        <v>0</v>
      </c>
      <c r="I375" s="45" cm="1">
        <f t="array" aca="1" ref="I375" ca="1">INDIRECT(ADDRESS($A375,I$4,,,$B375))</f>
        <v>0</v>
      </c>
      <c r="J375" s="45" cm="1">
        <f t="array" aca="1" ref="J375" ca="1">INDIRECT(ADDRESS($A375,J$4,,,$B375))</f>
        <v>0</v>
      </c>
    </row>
    <row r="376" spans="1:10">
      <c r="A376" s="41">
        <f t="shared" si="13"/>
        <v>166</v>
      </c>
      <c r="B376" s="44" t="str">
        <f t="shared" si="14"/>
        <v>W1</v>
      </c>
      <c r="C376" s="45" cm="1">
        <f t="array" aca="1" ref="C376" ca="1">INDIRECT(ADDRESS($A376,C$4,,,$B376))</f>
        <v>0</v>
      </c>
      <c r="D376" s="45" cm="1">
        <f t="array" aca="1" ref="D376" ca="1">INDIRECT(ADDRESS($A376,D$4,,,$B376))</f>
        <v>0</v>
      </c>
      <c r="E376" s="45" cm="1">
        <f t="array" aca="1" ref="E376" ca="1">INDIRECT(ADDRESS($A376,E$4,,,$B376))</f>
        <v>0</v>
      </c>
      <c r="F376" s="45" cm="1">
        <f t="array" aca="1" ref="F376" ca="1">INDIRECT(ADDRESS($A376,F$4,,,$B376))</f>
        <v>0</v>
      </c>
      <c r="G376" s="45" cm="1">
        <f t="array" aca="1" ref="G376" ca="1">INDIRECT(ADDRESS($A376,G$4,,,$B376))</f>
        <v>0</v>
      </c>
      <c r="H376" s="45" cm="1">
        <f t="array" aca="1" ref="H376" ca="1">INDIRECT(ADDRESS($A376,H$4,,,$B376))</f>
        <v>0</v>
      </c>
      <c r="I376" s="45" cm="1">
        <f t="array" aca="1" ref="I376" ca="1">INDIRECT(ADDRESS($A376,I$4,,,$B376))</f>
        <v>0</v>
      </c>
      <c r="J376" s="45" cm="1">
        <f t="array" aca="1" ref="J376" ca="1">INDIRECT(ADDRESS($A376,J$4,,,$B376))</f>
        <v>0</v>
      </c>
    </row>
    <row r="377" spans="1:10">
      <c r="A377" s="41">
        <f t="shared" si="13"/>
        <v>167</v>
      </c>
      <c r="B377" s="44" t="str">
        <f t="shared" si="14"/>
        <v>W1</v>
      </c>
      <c r="C377" s="45" cm="1">
        <f t="array" aca="1" ref="C377" ca="1">INDIRECT(ADDRESS($A377,C$4,,,$B377))</f>
        <v>0</v>
      </c>
      <c r="D377" s="45" cm="1">
        <f t="array" aca="1" ref="D377" ca="1">INDIRECT(ADDRESS($A377,D$4,,,$B377))</f>
        <v>0</v>
      </c>
      <c r="E377" s="45" cm="1">
        <f t="array" aca="1" ref="E377" ca="1">INDIRECT(ADDRESS($A377,E$4,,,$B377))</f>
        <v>0</v>
      </c>
      <c r="F377" s="45" cm="1">
        <f t="array" aca="1" ref="F377" ca="1">INDIRECT(ADDRESS($A377,F$4,,,$B377))</f>
        <v>0</v>
      </c>
      <c r="G377" s="45" cm="1">
        <f t="array" aca="1" ref="G377" ca="1">INDIRECT(ADDRESS($A377,G$4,,,$B377))</f>
        <v>0</v>
      </c>
      <c r="H377" s="45" cm="1">
        <f t="array" aca="1" ref="H377" ca="1">INDIRECT(ADDRESS($A377,H$4,,,$B377))</f>
        <v>0</v>
      </c>
      <c r="I377" s="45" cm="1">
        <f t="array" aca="1" ref="I377" ca="1">INDIRECT(ADDRESS($A377,I$4,,,$B377))</f>
        <v>0</v>
      </c>
      <c r="J377" s="45" cm="1">
        <f t="array" aca="1" ref="J377" ca="1">INDIRECT(ADDRESS($A377,J$4,,,$B377))</f>
        <v>0</v>
      </c>
    </row>
    <row r="378" spans="1:10">
      <c r="A378" s="41">
        <f t="shared" si="13"/>
        <v>168</v>
      </c>
      <c r="B378" s="44" t="str">
        <f t="shared" si="14"/>
        <v>W1</v>
      </c>
      <c r="C378" s="45" cm="1">
        <f t="array" aca="1" ref="C378" ca="1">INDIRECT(ADDRESS($A378,C$4,,,$B378))</f>
        <v>0</v>
      </c>
      <c r="D378" s="45" cm="1">
        <f t="array" aca="1" ref="D378" ca="1">INDIRECT(ADDRESS($A378,D$4,,,$B378))</f>
        <v>0</v>
      </c>
      <c r="E378" s="45" cm="1">
        <f t="array" aca="1" ref="E378" ca="1">INDIRECT(ADDRESS($A378,E$4,,,$B378))</f>
        <v>0</v>
      </c>
      <c r="F378" s="45" cm="1">
        <f t="array" aca="1" ref="F378" ca="1">INDIRECT(ADDRESS($A378,F$4,,,$B378))</f>
        <v>0</v>
      </c>
      <c r="G378" s="45" cm="1">
        <f t="array" aca="1" ref="G378" ca="1">INDIRECT(ADDRESS($A378,G$4,,,$B378))</f>
        <v>0</v>
      </c>
      <c r="H378" s="45" cm="1">
        <f t="array" aca="1" ref="H378" ca="1">INDIRECT(ADDRESS($A378,H$4,,,$B378))</f>
        <v>0</v>
      </c>
      <c r="I378" s="45" cm="1">
        <f t="array" aca="1" ref="I378" ca="1">INDIRECT(ADDRESS($A378,I$4,,,$B378))</f>
        <v>0</v>
      </c>
      <c r="J378" s="45" cm="1">
        <f t="array" aca="1" ref="J378" ca="1">INDIRECT(ADDRESS($A378,J$4,,,$B378))</f>
        <v>0</v>
      </c>
    </row>
    <row r="379" spans="1:10">
      <c r="A379" s="41">
        <f t="shared" si="13"/>
        <v>169</v>
      </c>
      <c r="B379" s="44" t="str">
        <f t="shared" si="14"/>
        <v>W1</v>
      </c>
      <c r="C379" s="45" cm="1">
        <f t="array" aca="1" ref="C379" ca="1">INDIRECT(ADDRESS($A379,C$4,,,$B379))</f>
        <v>0</v>
      </c>
      <c r="D379" s="45" cm="1">
        <f t="array" aca="1" ref="D379" ca="1">INDIRECT(ADDRESS($A379,D$4,,,$B379))</f>
        <v>0</v>
      </c>
      <c r="E379" s="45" cm="1">
        <f t="array" aca="1" ref="E379" ca="1">INDIRECT(ADDRESS($A379,E$4,,,$B379))</f>
        <v>0</v>
      </c>
      <c r="F379" s="45" cm="1">
        <f t="array" aca="1" ref="F379" ca="1">INDIRECT(ADDRESS($A379,F$4,,,$B379))</f>
        <v>0</v>
      </c>
      <c r="G379" s="45" cm="1">
        <f t="array" aca="1" ref="G379" ca="1">INDIRECT(ADDRESS($A379,G$4,,,$B379))</f>
        <v>0</v>
      </c>
      <c r="H379" s="45" cm="1">
        <f t="array" aca="1" ref="H379" ca="1">INDIRECT(ADDRESS($A379,H$4,,,$B379))</f>
        <v>0</v>
      </c>
      <c r="I379" s="45" cm="1">
        <f t="array" aca="1" ref="I379" ca="1">INDIRECT(ADDRESS($A379,I$4,,,$B379))</f>
        <v>0</v>
      </c>
      <c r="J379" s="45" cm="1">
        <f t="array" aca="1" ref="J379" ca="1">INDIRECT(ADDRESS($A379,J$4,,,$B379))</f>
        <v>0</v>
      </c>
    </row>
    <row r="380" spans="1:10">
      <c r="A380" s="41">
        <f t="shared" si="13"/>
        <v>170</v>
      </c>
      <c r="B380" s="44" t="str">
        <f t="shared" si="14"/>
        <v>W1</v>
      </c>
      <c r="C380" s="45" cm="1">
        <f t="array" aca="1" ref="C380" ca="1">INDIRECT(ADDRESS($A380,C$4,,,$B380))</f>
        <v>0</v>
      </c>
      <c r="D380" s="45" cm="1">
        <f t="array" aca="1" ref="D380" ca="1">INDIRECT(ADDRESS($A380,D$4,,,$B380))</f>
        <v>0</v>
      </c>
      <c r="E380" s="45" cm="1">
        <f t="array" aca="1" ref="E380" ca="1">INDIRECT(ADDRESS($A380,E$4,,,$B380))</f>
        <v>0</v>
      </c>
      <c r="F380" s="45" cm="1">
        <f t="array" aca="1" ref="F380" ca="1">INDIRECT(ADDRESS($A380,F$4,,,$B380))</f>
        <v>0</v>
      </c>
      <c r="G380" s="45" cm="1">
        <f t="array" aca="1" ref="G380" ca="1">INDIRECT(ADDRESS($A380,G$4,,,$B380))</f>
        <v>0</v>
      </c>
      <c r="H380" s="45" cm="1">
        <f t="array" aca="1" ref="H380" ca="1">INDIRECT(ADDRESS($A380,H$4,,,$B380))</f>
        <v>0</v>
      </c>
      <c r="I380" s="45" cm="1">
        <f t="array" aca="1" ref="I380" ca="1">INDIRECT(ADDRESS($A380,I$4,,,$B380))</f>
        <v>0</v>
      </c>
      <c r="J380" s="45" cm="1">
        <f t="array" aca="1" ref="J380" ca="1">INDIRECT(ADDRESS($A380,J$4,,,$B380))</f>
        <v>0</v>
      </c>
    </row>
    <row r="381" spans="1:10">
      <c r="A381" s="41">
        <f t="shared" si="13"/>
        <v>171</v>
      </c>
      <c r="B381" s="44" t="str">
        <f t="shared" si="14"/>
        <v>W1</v>
      </c>
      <c r="C381" s="45" cm="1">
        <f t="array" aca="1" ref="C381" ca="1">INDIRECT(ADDRESS($A381,C$4,,,$B381))</f>
        <v>0</v>
      </c>
      <c r="D381" s="45" cm="1">
        <f t="array" aca="1" ref="D381" ca="1">INDIRECT(ADDRESS($A381,D$4,,,$B381))</f>
        <v>0</v>
      </c>
      <c r="E381" s="45" cm="1">
        <f t="array" aca="1" ref="E381" ca="1">INDIRECT(ADDRESS($A381,E$4,,,$B381))</f>
        <v>0</v>
      </c>
      <c r="F381" s="45" cm="1">
        <f t="array" aca="1" ref="F381" ca="1">INDIRECT(ADDRESS($A381,F$4,,,$B381))</f>
        <v>0</v>
      </c>
      <c r="G381" s="45" cm="1">
        <f t="array" aca="1" ref="G381" ca="1">INDIRECT(ADDRESS($A381,G$4,,,$B381))</f>
        <v>0</v>
      </c>
      <c r="H381" s="45" cm="1">
        <f t="array" aca="1" ref="H381" ca="1">INDIRECT(ADDRESS($A381,H$4,,,$B381))</f>
        <v>0</v>
      </c>
      <c r="I381" s="45" cm="1">
        <f t="array" aca="1" ref="I381" ca="1">INDIRECT(ADDRESS($A381,I$4,,,$B381))</f>
        <v>0</v>
      </c>
      <c r="J381" s="45" cm="1">
        <f t="array" aca="1" ref="J381" ca="1">INDIRECT(ADDRESS($A381,J$4,,,$B381))</f>
        <v>0</v>
      </c>
    </row>
    <row r="382" spans="1:10">
      <c r="A382" s="41">
        <f t="shared" si="13"/>
        <v>172</v>
      </c>
      <c r="B382" s="44" t="str">
        <f t="shared" si="14"/>
        <v>W1</v>
      </c>
      <c r="C382" s="45" cm="1">
        <f t="array" aca="1" ref="C382" ca="1">INDIRECT(ADDRESS($A382,C$4,,,$B382))</f>
        <v>0</v>
      </c>
      <c r="D382" s="45" cm="1">
        <f t="array" aca="1" ref="D382" ca="1">INDIRECT(ADDRESS($A382,D$4,,,$B382))</f>
        <v>0</v>
      </c>
      <c r="E382" s="45" cm="1">
        <f t="array" aca="1" ref="E382" ca="1">INDIRECT(ADDRESS($A382,E$4,,,$B382))</f>
        <v>0</v>
      </c>
      <c r="F382" s="45" cm="1">
        <f t="array" aca="1" ref="F382" ca="1">INDIRECT(ADDRESS($A382,F$4,,,$B382))</f>
        <v>0</v>
      </c>
      <c r="G382" s="45" cm="1">
        <f t="array" aca="1" ref="G382" ca="1">INDIRECT(ADDRESS($A382,G$4,,,$B382))</f>
        <v>0</v>
      </c>
      <c r="H382" s="45" cm="1">
        <f t="array" aca="1" ref="H382" ca="1">INDIRECT(ADDRESS($A382,H$4,,,$B382))</f>
        <v>0</v>
      </c>
      <c r="I382" s="45" cm="1">
        <f t="array" aca="1" ref="I382" ca="1">INDIRECT(ADDRESS($A382,I$4,,,$B382))</f>
        <v>0</v>
      </c>
      <c r="J382" s="45" cm="1">
        <f t="array" aca="1" ref="J382" ca="1">INDIRECT(ADDRESS($A382,J$4,,,$B382))</f>
        <v>0</v>
      </c>
    </row>
    <row r="383" spans="1:10">
      <c r="A383" s="41">
        <f t="shared" si="13"/>
        <v>173</v>
      </c>
      <c r="B383" s="44" t="str">
        <f t="shared" si="14"/>
        <v>W1</v>
      </c>
      <c r="C383" s="45" cm="1">
        <f t="array" aca="1" ref="C383" ca="1">INDIRECT(ADDRESS($A383,C$4,,,$B383))</f>
        <v>0</v>
      </c>
      <c r="D383" s="45" cm="1">
        <f t="array" aca="1" ref="D383" ca="1">INDIRECT(ADDRESS($A383,D$4,,,$B383))</f>
        <v>0</v>
      </c>
      <c r="E383" s="45" cm="1">
        <f t="array" aca="1" ref="E383" ca="1">INDIRECT(ADDRESS($A383,E$4,,,$B383))</f>
        <v>0</v>
      </c>
      <c r="F383" s="45" cm="1">
        <f t="array" aca="1" ref="F383" ca="1">INDIRECT(ADDRESS($A383,F$4,,,$B383))</f>
        <v>0</v>
      </c>
      <c r="G383" s="45" cm="1">
        <f t="array" aca="1" ref="G383" ca="1">INDIRECT(ADDRESS($A383,G$4,,,$B383))</f>
        <v>0</v>
      </c>
      <c r="H383" s="45" cm="1">
        <f t="array" aca="1" ref="H383" ca="1">INDIRECT(ADDRESS($A383,H$4,,,$B383))</f>
        <v>0</v>
      </c>
      <c r="I383" s="45" cm="1">
        <f t="array" aca="1" ref="I383" ca="1">INDIRECT(ADDRESS($A383,I$4,,,$B383))</f>
        <v>0</v>
      </c>
      <c r="J383" s="45" cm="1">
        <f t="array" aca="1" ref="J383" ca="1">INDIRECT(ADDRESS($A383,J$4,,,$B383))</f>
        <v>0</v>
      </c>
    </row>
    <row r="384" spans="1:10">
      <c r="A384" s="41">
        <f t="shared" si="13"/>
        <v>174</v>
      </c>
      <c r="B384" s="44" t="str">
        <f t="shared" si="14"/>
        <v>W1</v>
      </c>
      <c r="C384" s="45" cm="1">
        <f t="array" aca="1" ref="C384" ca="1">INDIRECT(ADDRESS($A384,C$4,,,$B384))</f>
        <v>0</v>
      </c>
      <c r="D384" s="45" cm="1">
        <f t="array" aca="1" ref="D384" ca="1">INDIRECT(ADDRESS($A384,D$4,,,$B384))</f>
        <v>0</v>
      </c>
      <c r="E384" s="45" cm="1">
        <f t="array" aca="1" ref="E384" ca="1">INDIRECT(ADDRESS($A384,E$4,,,$B384))</f>
        <v>0</v>
      </c>
      <c r="F384" s="45" cm="1">
        <f t="array" aca="1" ref="F384" ca="1">INDIRECT(ADDRESS($A384,F$4,,,$B384))</f>
        <v>0</v>
      </c>
      <c r="G384" s="45" cm="1">
        <f t="array" aca="1" ref="G384" ca="1">INDIRECT(ADDRESS($A384,G$4,,,$B384))</f>
        <v>0</v>
      </c>
      <c r="H384" s="45" cm="1">
        <f t="array" aca="1" ref="H384" ca="1">INDIRECT(ADDRESS($A384,H$4,,,$B384))</f>
        <v>0</v>
      </c>
      <c r="I384" s="45" cm="1">
        <f t="array" aca="1" ref="I384" ca="1">INDIRECT(ADDRESS($A384,I$4,,,$B384))</f>
        <v>0</v>
      </c>
      <c r="J384" s="45" cm="1">
        <f t="array" aca="1" ref="J384" ca="1">INDIRECT(ADDRESS($A384,J$4,,,$B384))</f>
        <v>0</v>
      </c>
    </row>
    <row r="385" spans="1:10">
      <c r="A385" s="41">
        <f t="shared" si="13"/>
        <v>175</v>
      </c>
      <c r="B385" s="44" t="str">
        <f t="shared" si="14"/>
        <v>W1</v>
      </c>
      <c r="C385" s="45" cm="1">
        <f t="array" aca="1" ref="C385" ca="1">INDIRECT(ADDRESS($A385,C$4,,,$B385))</f>
        <v>0</v>
      </c>
      <c r="D385" s="45" cm="1">
        <f t="array" aca="1" ref="D385" ca="1">INDIRECT(ADDRESS($A385,D$4,,,$B385))</f>
        <v>0</v>
      </c>
      <c r="E385" s="45" cm="1">
        <f t="array" aca="1" ref="E385" ca="1">INDIRECT(ADDRESS($A385,E$4,,,$B385))</f>
        <v>0</v>
      </c>
      <c r="F385" s="45" cm="1">
        <f t="array" aca="1" ref="F385" ca="1">INDIRECT(ADDRESS($A385,F$4,,,$B385))</f>
        <v>0</v>
      </c>
      <c r="G385" s="45" cm="1">
        <f t="array" aca="1" ref="G385" ca="1">INDIRECT(ADDRESS($A385,G$4,,,$B385))</f>
        <v>0</v>
      </c>
      <c r="H385" s="45" cm="1">
        <f t="array" aca="1" ref="H385" ca="1">INDIRECT(ADDRESS($A385,H$4,,,$B385))</f>
        <v>0</v>
      </c>
      <c r="I385" s="45" cm="1">
        <f t="array" aca="1" ref="I385" ca="1">INDIRECT(ADDRESS($A385,I$4,,,$B385))</f>
        <v>0</v>
      </c>
      <c r="J385" s="45" cm="1">
        <f t="array" aca="1" ref="J385" ca="1">INDIRECT(ADDRESS($A385,J$4,,,$B385))</f>
        <v>0</v>
      </c>
    </row>
    <row r="386" spans="1:10">
      <c r="A386" s="41">
        <f t="shared" si="13"/>
        <v>176</v>
      </c>
      <c r="B386" s="44" t="str">
        <f t="shared" si="14"/>
        <v>W1</v>
      </c>
      <c r="C386" s="45" cm="1">
        <f t="array" aca="1" ref="C386" ca="1">INDIRECT(ADDRESS($A386,C$4,,,$B386))</f>
        <v>0</v>
      </c>
      <c r="D386" s="45" cm="1">
        <f t="array" aca="1" ref="D386" ca="1">INDIRECT(ADDRESS($A386,D$4,,,$B386))</f>
        <v>0</v>
      </c>
      <c r="E386" s="45" cm="1">
        <f t="array" aca="1" ref="E386" ca="1">INDIRECT(ADDRESS($A386,E$4,,,$B386))</f>
        <v>0</v>
      </c>
      <c r="F386" s="45" cm="1">
        <f t="array" aca="1" ref="F386" ca="1">INDIRECT(ADDRESS($A386,F$4,,,$B386))</f>
        <v>0</v>
      </c>
      <c r="G386" s="45" cm="1">
        <f t="array" aca="1" ref="G386" ca="1">INDIRECT(ADDRESS($A386,G$4,,,$B386))</f>
        <v>0</v>
      </c>
      <c r="H386" s="45" cm="1">
        <f t="array" aca="1" ref="H386" ca="1">INDIRECT(ADDRESS($A386,H$4,,,$B386))</f>
        <v>0</v>
      </c>
      <c r="I386" s="45" cm="1">
        <f t="array" aca="1" ref="I386" ca="1">INDIRECT(ADDRESS($A386,I$4,,,$B386))</f>
        <v>0</v>
      </c>
      <c r="J386" s="45" cm="1">
        <f t="array" aca="1" ref="J386" ca="1">INDIRECT(ADDRESS($A386,J$4,,,$B386))</f>
        <v>0</v>
      </c>
    </row>
    <row r="387" spans="1:10">
      <c r="A387" s="41">
        <f t="shared" si="13"/>
        <v>177</v>
      </c>
      <c r="B387" s="44" t="str">
        <f t="shared" si="14"/>
        <v>W1</v>
      </c>
      <c r="C387" s="45" cm="1">
        <f t="array" aca="1" ref="C387" ca="1">INDIRECT(ADDRESS($A387,C$4,,,$B387))</f>
        <v>0</v>
      </c>
      <c r="D387" s="45" cm="1">
        <f t="array" aca="1" ref="D387" ca="1">INDIRECT(ADDRESS($A387,D$4,,,$B387))</f>
        <v>0</v>
      </c>
      <c r="E387" s="45" cm="1">
        <f t="array" aca="1" ref="E387" ca="1">INDIRECT(ADDRESS($A387,E$4,,,$B387))</f>
        <v>0</v>
      </c>
      <c r="F387" s="45" cm="1">
        <f t="array" aca="1" ref="F387" ca="1">INDIRECT(ADDRESS($A387,F$4,,,$B387))</f>
        <v>0</v>
      </c>
      <c r="G387" s="45" cm="1">
        <f t="array" aca="1" ref="G387" ca="1">INDIRECT(ADDRESS($A387,G$4,,,$B387))</f>
        <v>0</v>
      </c>
      <c r="H387" s="45" cm="1">
        <f t="array" aca="1" ref="H387" ca="1">INDIRECT(ADDRESS($A387,H$4,,,$B387))</f>
        <v>0</v>
      </c>
      <c r="I387" s="45" cm="1">
        <f t="array" aca="1" ref="I387" ca="1">INDIRECT(ADDRESS($A387,I$4,,,$B387))</f>
        <v>0</v>
      </c>
      <c r="J387" s="45" cm="1">
        <f t="array" aca="1" ref="J387" ca="1">INDIRECT(ADDRESS($A387,J$4,,,$B387))</f>
        <v>0</v>
      </c>
    </row>
    <row r="388" spans="1:10">
      <c r="A388" s="41">
        <f t="shared" si="13"/>
        <v>178</v>
      </c>
      <c r="B388" s="44" t="str">
        <f t="shared" si="14"/>
        <v>W1</v>
      </c>
      <c r="C388" s="45" cm="1">
        <f t="array" aca="1" ref="C388" ca="1">INDIRECT(ADDRESS($A388,C$4,,,$B388))</f>
        <v>0</v>
      </c>
      <c r="D388" s="45" cm="1">
        <f t="array" aca="1" ref="D388" ca="1">INDIRECT(ADDRESS($A388,D$4,,,$B388))</f>
        <v>0</v>
      </c>
      <c r="E388" s="45" cm="1">
        <f t="array" aca="1" ref="E388" ca="1">INDIRECT(ADDRESS($A388,E$4,,,$B388))</f>
        <v>0</v>
      </c>
      <c r="F388" s="45" cm="1">
        <f t="array" aca="1" ref="F388" ca="1">INDIRECT(ADDRESS($A388,F$4,,,$B388))</f>
        <v>0</v>
      </c>
      <c r="G388" s="45" cm="1">
        <f t="array" aca="1" ref="G388" ca="1">INDIRECT(ADDRESS($A388,G$4,,,$B388))</f>
        <v>0</v>
      </c>
      <c r="H388" s="45" cm="1">
        <f t="array" aca="1" ref="H388" ca="1">INDIRECT(ADDRESS($A388,H$4,,,$B388))</f>
        <v>0</v>
      </c>
      <c r="I388" s="45" cm="1">
        <f t="array" aca="1" ref="I388" ca="1">INDIRECT(ADDRESS($A388,I$4,,,$B388))</f>
        <v>0</v>
      </c>
      <c r="J388" s="45" cm="1">
        <f t="array" aca="1" ref="J388" ca="1">INDIRECT(ADDRESS($A388,J$4,,,$B388))</f>
        <v>0</v>
      </c>
    </row>
    <row r="389" spans="1:10">
      <c r="A389" s="41">
        <f t="shared" si="13"/>
        <v>179</v>
      </c>
      <c r="B389" s="44" t="str">
        <f t="shared" si="14"/>
        <v>W1</v>
      </c>
      <c r="C389" s="45" cm="1">
        <f t="array" aca="1" ref="C389" ca="1">INDIRECT(ADDRESS($A389,C$4,,,$B389))</f>
        <v>0</v>
      </c>
      <c r="D389" s="45" cm="1">
        <f t="array" aca="1" ref="D389" ca="1">INDIRECT(ADDRESS($A389,D$4,,,$B389))</f>
        <v>0</v>
      </c>
      <c r="E389" s="45" cm="1">
        <f t="array" aca="1" ref="E389" ca="1">INDIRECT(ADDRESS($A389,E$4,,,$B389))</f>
        <v>0</v>
      </c>
      <c r="F389" s="45" cm="1">
        <f t="array" aca="1" ref="F389" ca="1">INDIRECT(ADDRESS($A389,F$4,,,$B389))</f>
        <v>0</v>
      </c>
      <c r="G389" s="45" cm="1">
        <f t="array" aca="1" ref="G389" ca="1">INDIRECT(ADDRESS($A389,G$4,,,$B389))</f>
        <v>0</v>
      </c>
      <c r="H389" s="45" cm="1">
        <f t="array" aca="1" ref="H389" ca="1">INDIRECT(ADDRESS($A389,H$4,,,$B389))</f>
        <v>0</v>
      </c>
      <c r="I389" s="45" cm="1">
        <f t="array" aca="1" ref="I389" ca="1">INDIRECT(ADDRESS($A389,I$4,,,$B389))</f>
        <v>0</v>
      </c>
      <c r="J389" s="45" cm="1">
        <f t="array" aca="1" ref="J389" ca="1">INDIRECT(ADDRESS($A389,J$4,,,$B389))</f>
        <v>0</v>
      </c>
    </row>
    <row r="390" spans="1:10">
      <c r="A390" s="41">
        <f t="shared" si="13"/>
        <v>180</v>
      </c>
      <c r="B390" s="44" t="str">
        <f t="shared" si="14"/>
        <v>W1</v>
      </c>
      <c r="C390" s="45" cm="1">
        <f t="array" aca="1" ref="C390" ca="1">INDIRECT(ADDRESS($A390,C$4,,,$B390))</f>
        <v>0</v>
      </c>
      <c r="D390" s="45" cm="1">
        <f t="array" aca="1" ref="D390" ca="1">INDIRECT(ADDRESS($A390,D$4,,,$B390))</f>
        <v>0</v>
      </c>
      <c r="E390" s="45" cm="1">
        <f t="array" aca="1" ref="E390" ca="1">INDIRECT(ADDRESS($A390,E$4,,,$B390))</f>
        <v>0</v>
      </c>
      <c r="F390" s="45" cm="1">
        <f t="array" aca="1" ref="F390" ca="1">INDIRECT(ADDRESS($A390,F$4,,,$B390))</f>
        <v>0</v>
      </c>
      <c r="G390" s="45" cm="1">
        <f t="array" aca="1" ref="G390" ca="1">INDIRECT(ADDRESS($A390,G$4,,,$B390))</f>
        <v>0</v>
      </c>
      <c r="H390" s="45" cm="1">
        <f t="array" aca="1" ref="H390" ca="1">INDIRECT(ADDRESS($A390,H$4,,,$B390))</f>
        <v>0</v>
      </c>
      <c r="I390" s="45" cm="1">
        <f t="array" aca="1" ref="I390" ca="1">INDIRECT(ADDRESS($A390,I$4,,,$B390))</f>
        <v>0</v>
      </c>
      <c r="J390" s="45" cm="1">
        <f t="array" aca="1" ref="J390" ca="1">INDIRECT(ADDRESS($A390,J$4,,,$B390))</f>
        <v>0</v>
      </c>
    </row>
    <row r="391" spans="1:10">
      <c r="A391" s="41">
        <f t="shared" si="13"/>
        <v>181</v>
      </c>
      <c r="B391" s="44" t="str">
        <f t="shared" si="14"/>
        <v>W1</v>
      </c>
      <c r="C391" s="45" cm="1">
        <f t="array" aca="1" ref="C391" ca="1">INDIRECT(ADDRESS($A391,C$4,,,$B391))</f>
        <v>0</v>
      </c>
      <c r="D391" s="45" cm="1">
        <f t="array" aca="1" ref="D391" ca="1">INDIRECT(ADDRESS($A391,D$4,,,$B391))</f>
        <v>0</v>
      </c>
      <c r="E391" s="45" cm="1">
        <f t="array" aca="1" ref="E391" ca="1">INDIRECT(ADDRESS($A391,E$4,,,$B391))</f>
        <v>0</v>
      </c>
      <c r="F391" s="45" cm="1">
        <f t="array" aca="1" ref="F391" ca="1">INDIRECT(ADDRESS($A391,F$4,,,$B391))</f>
        <v>0</v>
      </c>
      <c r="G391" s="45" cm="1">
        <f t="array" aca="1" ref="G391" ca="1">INDIRECT(ADDRESS($A391,G$4,,,$B391))</f>
        <v>0</v>
      </c>
      <c r="H391" s="45" cm="1">
        <f t="array" aca="1" ref="H391" ca="1">INDIRECT(ADDRESS($A391,H$4,,,$B391))</f>
        <v>0</v>
      </c>
      <c r="I391" s="45" cm="1">
        <f t="array" aca="1" ref="I391" ca="1">INDIRECT(ADDRESS($A391,I$4,,,$B391))</f>
        <v>0</v>
      </c>
      <c r="J391" s="45" cm="1">
        <f t="array" aca="1" ref="J391" ca="1">INDIRECT(ADDRESS($A391,J$4,,,$B391))</f>
        <v>0</v>
      </c>
    </row>
    <row r="392" spans="1:10">
      <c r="A392" s="41">
        <f t="shared" si="13"/>
        <v>182</v>
      </c>
      <c r="B392" s="44" t="str">
        <f t="shared" si="14"/>
        <v>W1</v>
      </c>
      <c r="C392" s="45" cm="1">
        <f t="array" aca="1" ref="C392" ca="1">INDIRECT(ADDRESS($A392,C$4,,,$B392))</f>
        <v>0</v>
      </c>
      <c r="D392" s="45" cm="1">
        <f t="array" aca="1" ref="D392" ca="1">INDIRECT(ADDRESS($A392,D$4,,,$B392))</f>
        <v>0</v>
      </c>
      <c r="E392" s="45" cm="1">
        <f t="array" aca="1" ref="E392" ca="1">INDIRECT(ADDRESS($A392,E$4,,,$B392))</f>
        <v>0</v>
      </c>
      <c r="F392" s="45" cm="1">
        <f t="array" aca="1" ref="F392" ca="1">INDIRECT(ADDRESS($A392,F$4,,,$B392))</f>
        <v>0</v>
      </c>
      <c r="G392" s="45" cm="1">
        <f t="array" aca="1" ref="G392" ca="1">INDIRECT(ADDRESS($A392,G$4,,,$B392))</f>
        <v>0</v>
      </c>
      <c r="H392" s="45" cm="1">
        <f t="array" aca="1" ref="H392" ca="1">INDIRECT(ADDRESS($A392,H$4,,,$B392))</f>
        <v>0</v>
      </c>
      <c r="I392" s="45" cm="1">
        <f t="array" aca="1" ref="I392" ca="1">INDIRECT(ADDRESS($A392,I$4,,,$B392))</f>
        <v>0</v>
      </c>
      <c r="J392" s="45" cm="1">
        <f t="array" aca="1" ref="J392" ca="1">INDIRECT(ADDRESS($A392,J$4,,,$B392))</f>
        <v>0</v>
      </c>
    </row>
    <row r="393" spans="1:10">
      <c r="A393" s="41">
        <f t="shared" si="13"/>
        <v>183</v>
      </c>
      <c r="B393" s="44" t="str">
        <f t="shared" si="14"/>
        <v>W1</v>
      </c>
      <c r="C393" s="45" cm="1">
        <f t="array" aca="1" ref="C393" ca="1">INDIRECT(ADDRESS($A393,C$4,,,$B393))</f>
        <v>0</v>
      </c>
      <c r="D393" s="45" cm="1">
        <f t="array" aca="1" ref="D393" ca="1">INDIRECT(ADDRESS($A393,D$4,,,$B393))</f>
        <v>0</v>
      </c>
      <c r="E393" s="45" cm="1">
        <f t="array" aca="1" ref="E393" ca="1">INDIRECT(ADDRESS($A393,E$4,,,$B393))</f>
        <v>0</v>
      </c>
      <c r="F393" s="45" cm="1">
        <f t="array" aca="1" ref="F393" ca="1">INDIRECT(ADDRESS($A393,F$4,,,$B393))</f>
        <v>0</v>
      </c>
      <c r="G393" s="45" cm="1">
        <f t="array" aca="1" ref="G393" ca="1">INDIRECT(ADDRESS($A393,G$4,,,$B393))</f>
        <v>0</v>
      </c>
      <c r="H393" s="45" cm="1">
        <f t="array" aca="1" ref="H393" ca="1">INDIRECT(ADDRESS($A393,H$4,,,$B393))</f>
        <v>0</v>
      </c>
      <c r="I393" s="45" cm="1">
        <f t="array" aca="1" ref="I393" ca="1">INDIRECT(ADDRESS($A393,I$4,,,$B393))</f>
        <v>0</v>
      </c>
      <c r="J393" s="45" cm="1">
        <f t="array" aca="1" ref="J393" ca="1">INDIRECT(ADDRESS($A393,J$4,,,$B393))</f>
        <v>0</v>
      </c>
    </row>
    <row r="394" spans="1:10">
      <c r="A394" s="41">
        <f t="shared" si="13"/>
        <v>184</v>
      </c>
      <c r="B394" s="44" t="str">
        <f t="shared" si="14"/>
        <v>W1</v>
      </c>
      <c r="C394" s="45" cm="1">
        <f t="array" aca="1" ref="C394" ca="1">INDIRECT(ADDRESS($A394,C$4,,,$B394))</f>
        <v>0</v>
      </c>
      <c r="D394" s="45" cm="1">
        <f t="array" aca="1" ref="D394" ca="1">INDIRECT(ADDRESS($A394,D$4,,,$B394))</f>
        <v>0</v>
      </c>
      <c r="E394" s="45" cm="1">
        <f t="array" aca="1" ref="E394" ca="1">INDIRECT(ADDRESS($A394,E$4,,,$B394))</f>
        <v>0</v>
      </c>
      <c r="F394" s="45" cm="1">
        <f t="array" aca="1" ref="F394" ca="1">INDIRECT(ADDRESS($A394,F$4,,,$B394))</f>
        <v>0</v>
      </c>
      <c r="G394" s="45" cm="1">
        <f t="array" aca="1" ref="G394" ca="1">INDIRECT(ADDRESS($A394,G$4,,,$B394))</f>
        <v>0</v>
      </c>
      <c r="H394" s="45" cm="1">
        <f t="array" aca="1" ref="H394" ca="1">INDIRECT(ADDRESS($A394,H$4,,,$B394))</f>
        <v>0</v>
      </c>
      <c r="I394" s="45" cm="1">
        <f t="array" aca="1" ref="I394" ca="1">INDIRECT(ADDRESS($A394,I$4,,,$B394))</f>
        <v>0</v>
      </c>
      <c r="J394" s="45" cm="1">
        <f t="array" aca="1" ref="J394" ca="1">INDIRECT(ADDRESS($A394,J$4,,,$B394))</f>
        <v>0</v>
      </c>
    </row>
    <row r="395" spans="1:10">
      <c r="A395" s="41">
        <f t="shared" si="13"/>
        <v>185</v>
      </c>
      <c r="B395" s="44" t="str">
        <f t="shared" si="14"/>
        <v>W1</v>
      </c>
      <c r="C395" s="45" cm="1">
        <f t="array" aca="1" ref="C395" ca="1">INDIRECT(ADDRESS($A395,C$4,,,$B395))</f>
        <v>0</v>
      </c>
      <c r="D395" s="45" cm="1">
        <f t="array" aca="1" ref="D395" ca="1">INDIRECT(ADDRESS($A395,D$4,,,$B395))</f>
        <v>0</v>
      </c>
      <c r="E395" s="45" cm="1">
        <f t="array" aca="1" ref="E395" ca="1">INDIRECT(ADDRESS($A395,E$4,,,$B395))</f>
        <v>0</v>
      </c>
      <c r="F395" s="45" cm="1">
        <f t="array" aca="1" ref="F395" ca="1">INDIRECT(ADDRESS($A395,F$4,,,$B395))</f>
        <v>0</v>
      </c>
      <c r="G395" s="45" cm="1">
        <f t="array" aca="1" ref="G395" ca="1">INDIRECT(ADDRESS($A395,G$4,,,$B395))</f>
        <v>0</v>
      </c>
      <c r="H395" s="45" cm="1">
        <f t="array" aca="1" ref="H395" ca="1">INDIRECT(ADDRESS($A395,H$4,,,$B395))</f>
        <v>0</v>
      </c>
      <c r="I395" s="45" cm="1">
        <f t="array" aca="1" ref="I395" ca="1">INDIRECT(ADDRESS($A395,I$4,,,$B395))</f>
        <v>0</v>
      </c>
      <c r="J395" s="45" cm="1">
        <f t="array" aca="1" ref="J395" ca="1">INDIRECT(ADDRESS($A395,J$4,,,$B395))</f>
        <v>0</v>
      </c>
    </row>
    <row r="396" spans="1:10">
      <c r="A396" s="41">
        <f t="shared" si="13"/>
        <v>186</v>
      </c>
      <c r="B396" s="44" t="str">
        <f t="shared" si="14"/>
        <v>W1</v>
      </c>
      <c r="C396" s="45" cm="1">
        <f t="array" aca="1" ref="C396" ca="1">INDIRECT(ADDRESS($A396,C$4,,,$B396))</f>
        <v>0</v>
      </c>
      <c r="D396" s="45" cm="1">
        <f t="array" aca="1" ref="D396" ca="1">INDIRECT(ADDRESS($A396,D$4,,,$B396))</f>
        <v>0</v>
      </c>
      <c r="E396" s="45" cm="1">
        <f t="array" aca="1" ref="E396" ca="1">INDIRECT(ADDRESS($A396,E$4,,,$B396))</f>
        <v>0</v>
      </c>
      <c r="F396" s="45" cm="1">
        <f t="array" aca="1" ref="F396" ca="1">INDIRECT(ADDRESS($A396,F$4,,,$B396))</f>
        <v>0</v>
      </c>
      <c r="G396" s="45" cm="1">
        <f t="array" aca="1" ref="G396" ca="1">INDIRECT(ADDRESS($A396,G$4,,,$B396))</f>
        <v>0</v>
      </c>
      <c r="H396" s="45" cm="1">
        <f t="array" aca="1" ref="H396" ca="1">INDIRECT(ADDRESS($A396,H$4,,,$B396))</f>
        <v>0</v>
      </c>
      <c r="I396" s="45" cm="1">
        <f t="array" aca="1" ref="I396" ca="1">INDIRECT(ADDRESS($A396,I$4,,,$B396))</f>
        <v>0</v>
      </c>
      <c r="J396" s="45" cm="1">
        <f t="array" aca="1" ref="J396" ca="1">INDIRECT(ADDRESS($A396,J$4,,,$B396))</f>
        <v>0</v>
      </c>
    </row>
    <row r="397" spans="1:10">
      <c r="A397" s="41">
        <f t="shared" si="13"/>
        <v>187</v>
      </c>
      <c r="B397" s="44" t="str">
        <f t="shared" si="14"/>
        <v>W1</v>
      </c>
      <c r="C397" s="45" cm="1">
        <f t="array" aca="1" ref="C397" ca="1">INDIRECT(ADDRESS($A397,C$4,,,$B397))</f>
        <v>0</v>
      </c>
      <c r="D397" s="45" cm="1">
        <f t="array" aca="1" ref="D397" ca="1">INDIRECT(ADDRESS($A397,D$4,,,$B397))</f>
        <v>0</v>
      </c>
      <c r="E397" s="45" cm="1">
        <f t="array" aca="1" ref="E397" ca="1">INDIRECT(ADDRESS($A397,E$4,,,$B397))</f>
        <v>0</v>
      </c>
      <c r="F397" s="45" cm="1">
        <f t="array" aca="1" ref="F397" ca="1">INDIRECT(ADDRESS($A397,F$4,,,$B397))</f>
        <v>0</v>
      </c>
      <c r="G397" s="45" cm="1">
        <f t="array" aca="1" ref="G397" ca="1">INDIRECT(ADDRESS($A397,G$4,,,$B397))</f>
        <v>0</v>
      </c>
      <c r="H397" s="45" cm="1">
        <f t="array" aca="1" ref="H397" ca="1">INDIRECT(ADDRESS($A397,H$4,,,$B397))</f>
        <v>0</v>
      </c>
      <c r="I397" s="45" cm="1">
        <f t="array" aca="1" ref="I397" ca="1">INDIRECT(ADDRESS($A397,I$4,,,$B397))</f>
        <v>0</v>
      </c>
      <c r="J397" s="45" cm="1">
        <f t="array" aca="1" ref="J397" ca="1">INDIRECT(ADDRESS($A397,J$4,,,$B397))</f>
        <v>0</v>
      </c>
    </row>
    <row r="398" spans="1:10">
      <c r="A398" s="41">
        <f t="shared" si="13"/>
        <v>188</v>
      </c>
      <c r="B398" s="44" t="str">
        <f t="shared" si="14"/>
        <v>W1</v>
      </c>
      <c r="C398" s="45" cm="1">
        <f t="array" aca="1" ref="C398" ca="1">INDIRECT(ADDRESS($A398,C$4,,,$B398))</f>
        <v>0</v>
      </c>
      <c r="D398" s="45" cm="1">
        <f t="array" aca="1" ref="D398" ca="1">INDIRECT(ADDRESS($A398,D$4,,,$B398))</f>
        <v>0</v>
      </c>
      <c r="E398" s="45" cm="1">
        <f t="array" aca="1" ref="E398" ca="1">INDIRECT(ADDRESS($A398,E$4,,,$B398))</f>
        <v>0</v>
      </c>
      <c r="F398" s="45" cm="1">
        <f t="array" aca="1" ref="F398" ca="1">INDIRECT(ADDRESS($A398,F$4,,,$B398))</f>
        <v>0</v>
      </c>
      <c r="G398" s="45" cm="1">
        <f t="array" aca="1" ref="G398" ca="1">INDIRECT(ADDRESS($A398,G$4,,,$B398))</f>
        <v>0</v>
      </c>
      <c r="H398" s="45" cm="1">
        <f t="array" aca="1" ref="H398" ca="1">INDIRECT(ADDRESS($A398,H$4,,,$B398))</f>
        <v>0</v>
      </c>
      <c r="I398" s="45" cm="1">
        <f t="array" aca="1" ref="I398" ca="1">INDIRECT(ADDRESS($A398,I$4,,,$B398))</f>
        <v>0</v>
      </c>
      <c r="J398" s="45" cm="1">
        <f t="array" aca="1" ref="J398" ca="1">INDIRECT(ADDRESS($A398,J$4,,,$B398))</f>
        <v>0</v>
      </c>
    </row>
    <row r="399" spans="1:10">
      <c r="A399" s="41">
        <f t="shared" si="13"/>
        <v>189</v>
      </c>
      <c r="B399" s="44" t="str">
        <f t="shared" si="14"/>
        <v>W1</v>
      </c>
      <c r="C399" s="45" cm="1">
        <f t="array" aca="1" ref="C399" ca="1">INDIRECT(ADDRESS($A399,C$4,,,$B399))</f>
        <v>0</v>
      </c>
      <c r="D399" s="45" cm="1">
        <f t="array" aca="1" ref="D399" ca="1">INDIRECT(ADDRESS($A399,D$4,,,$B399))</f>
        <v>0</v>
      </c>
      <c r="E399" s="45" cm="1">
        <f t="array" aca="1" ref="E399" ca="1">INDIRECT(ADDRESS($A399,E$4,,,$B399))</f>
        <v>0</v>
      </c>
      <c r="F399" s="45" cm="1">
        <f t="array" aca="1" ref="F399" ca="1">INDIRECT(ADDRESS($A399,F$4,,,$B399))</f>
        <v>0</v>
      </c>
      <c r="G399" s="45" cm="1">
        <f t="array" aca="1" ref="G399" ca="1">INDIRECT(ADDRESS($A399,G$4,,,$B399))</f>
        <v>0</v>
      </c>
      <c r="H399" s="45" cm="1">
        <f t="array" aca="1" ref="H399" ca="1">INDIRECT(ADDRESS($A399,H$4,,,$B399))</f>
        <v>0</v>
      </c>
      <c r="I399" s="45" cm="1">
        <f t="array" aca="1" ref="I399" ca="1">INDIRECT(ADDRESS($A399,I$4,,,$B399))</f>
        <v>0</v>
      </c>
      <c r="J399" s="45" cm="1">
        <f t="array" aca="1" ref="J399" ca="1">INDIRECT(ADDRESS($A399,J$4,,,$B399))</f>
        <v>0</v>
      </c>
    </row>
    <row r="400" spans="1:10">
      <c r="A400" s="41">
        <f t="shared" si="13"/>
        <v>190</v>
      </c>
      <c r="B400" s="44" t="str">
        <f t="shared" si="14"/>
        <v>W1</v>
      </c>
      <c r="C400" s="45" cm="1">
        <f t="array" aca="1" ref="C400" ca="1">INDIRECT(ADDRESS($A400,C$4,,,$B400))</f>
        <v>0</v>
      </c>
      <c r="D400" s="45" cm="1">
        <f t="array" aca="1" ref="D400" ca="1">INDIRECT(ADDRESS($A400,D$4,,,$B400))</f>
        <v>0</v>
      </c>
      <c r="E400" s="45" cm="1">
        <f t="array" aca="1" ref="E400" ca="1">INDIRECT(ADDRESS($A400,E$4,,,$B400))</f>
        <v>0</v>
      </c>
      <c r="F400" s="45" cm="1">
        <f t="array" aca="1" ref="F400" ca="1">INDIRECT(ADDRESS($A400,F$4,,,$B400))</f>
        <v>0</v>
      </c>
      <c r="G400" s="45" cm="1">
        <f t="array" aca="1" ref="G400" ca="1">INDIRECT(ADDRESS($A400,G$4,,,$B400))</f>
        <v>0</v>
      </c>
      <c r="H400" s="45" cm="1">
        <f t="array" aca="1" ref="H400" ca="1">INDIRECT(ADDRESS($A400,H$4,,,$B400))</f>
        <v>0</v>
      </c>
      <c r="I400" s="45" cm="1">
        <f t="array" aca="1" ref="I400" ca="1">INDIRECT(ADDRESS($A400,I$4,,,$B400))</f>
        <v>0</v>
      </c>
      <c r="J400" s="45" cm="1">
        <f t="array" aca="1" ref="J400" ca="1">INDIRECT(ADDRESS($A400,J$4,,,$B400))</f>
        <v>0</v>
      </c>
    </row>
    <row r="401" spans="1:10">
      <c r="A401" s="41">
        <f t="shared" si="13"/>
        <v>191</v>
      </c>
      <c r="B401" s="44" t="str">
        <f t="shared" si="14"/>
        <v>W1</v>
      </c>
      <c r="C401" s="45" cm="1">
        <f t="array" aca="1" ref="C401" ca="1">INDIRECT(ADDRESS($A401,C$4,,,$B401))</f>
        <v>0</v>
      </c>
      <c r="D401" s="45" cm="1">
        <f t="array" aca="1" ref="D401" ca="1">INDIRECT(ADDRESS($A401,D$4,,,$B401))</f>
        <v>0</v>
      </c>
      <c r="E401" s="45" cm="1">
        <f t="array" aca="1" ref="E401" ca="1">INDIRECT(ADDRESS($A401,E$4,,,$B401))</f>
        <v>0</v>
      </c>
      <c r="F401" s="45" cm="1">
        <f t="array" aca="1" ref="F401" ca="1">INDIRECT(ADDRESS($A401,F$4,,,$B401))</f>
        <v>0</v>
      </c>
      <c r="G401" s="45" cm="1">
        <f t="array" aca="1" ref="G401" ca="1">INDIRECT(ADDRESS($A401,G$4,,,$B401))</f>
        <v>0</v>
      </c>
      <c r="H401" s="45" cm="1">
        <f t="array" aca="1" ref="H401" ca="1">INDIRECT(ADDRESS($A401,H$4,,,$B401))</f>
        <v>0</v>
      </c>
      <c r="I401" s="45" cm="1">
        <f t="array" aca="1" ref="I401" ca="1">INDIRECT(ADDRESS($A401,I$4,,,$B401))</f>
        <v>0</v>
      </c>
      <c r="J401" s="45" cm="1">
        <f t="array" aca="1" ref="J401" ca="1">INDIRECT(ADDRESS($A401,J$4,,,$B401))</f>
        <v>0</v>
      </c>
    </row>
    <row r="402" spans="1:10">
      <c r="A402" s="41">
        <f t="shared" si="13"/>
        <v>192</v>
      </c>
      <c r="B402" s="44" t="str">
        <f t="shared" si="14"/>
        <v>W1</v>
      </c>
      <c r="C402" s="45" cm="1">
        <f t="array" aca="1" ref="C402" ca="1">INDIRECT(ADDRESS($A402,C$4,,,$B402))</f>
        <v>0</v>
      </c>
      <c r="D402" s="45" cm="1">
        <f t="array" aca="1" ref="D402" ca="1">INDIRECT(ADDRESS($A402,D$4,,,$B402))</f>
        <v>0</v>
      </c>
      <c r="E402" s="45" cm="1">
        <f t="array" aca="1" ref="E402" ca="1">INDIRECT(ADDRESS($A402,E$4,,,$B402))</f>
        <v>0</v>
      </c>
      <c r="F402" s="45" cm="1">
        <f t="array" aca="1" ref="F402" ca="1">INDIRECT(ADDRESS($A402,F$4,,,$B402))</f>
        <v>0</v>
      </c>
      <c r="G402" s="45" cm="1">
        <f t="array" aca="1" ref="G402" ca="1">INDIRECT(ADDRESS($A402,G$4,,,$B402))</f>
        <v>0</v>
      </c>
      <c r="H402" s="45" cm="1">
        <f t="array" aca="1" ref="H402" ca="1">INDIRECT(ADDRESS($A402,H$4,,,$B402))</f>
        <v>0</v>
      </c>
      <c r="I402" s="45" cm="1">
        <f t="array" aca="1" ref="I402" ca="1">INDIRECT(ADDRESS($A402,I$4,,,$B402))</f>
        <v>0</v>
      </c>
      <c r="J402" s="45" cm="1">
        <f t="array" aca="1" ref="J402" ca="1">INDIRECT(ADDRESS($A402,J$4,,,$B402))</f>
        <v>0</v>
      </c>
    </row>
    <row r="403" spans="1:10">
      <c r="A403" s="41">
        <f t="shared" si="13"/>
        <v>193</v>
      </c>
      <c r="B403" s="44" t="str">
        <f t="shared" si="14"/>
        <v>W1</v>
      </c>
      <c r="C403" s="45" cm="1">
        <f t="array" aca="1" ref="C403" ca="1">INDIRECT(ADDRESS($A403,C$4,,,$B403))</f>
        <v>0</v>
      </c>
      <c r="D403" s="45" cm="1">
        <f t="array" aca="1" ref="D403" ca="1">INDIRECT(ADDRESS($A403,D$4,,,$B403))</f>
        <v>0</v>
      </c>
      <c r="E403" s="45" cm="1">
        <f t="array" aca="1" ref="E403" ca="1">INDIRECT(ADDRESS($A403,E$4,,,$B403))</f>
        <v>0</v>
      </c>
      <c r="F403" s="45" cm="1">
        <f t="array" aca="1" ref="F403" ca="1">INDIRECT(ADDRESS($A403,F$4,,,$B403))</f>
        <v>0</v>
      </c>
      <c r="G403" s="45" cm="1">
        <f t="array" aca="1" ref="G403" ca="1">INDIRECT(ADDRESS($A403,G$4,,,$B403))</f>
        <v>0</v>
      </c>
      <c r="H403" s="45" cm="1">
        <f t="array" aca="1" ref="H403" ca="1">INDIRECT(ADDRESS($A403,H$4,,,$B403))</f>
        <v>0</v>
      </c>
      <c r="I403" s="45" cm="1">
        <f t="array" aca="1" ref="I403" ca="1">INDIRECT(ADDRESS($A403,I$4,,,$B403))</f>
        <v>0</v>
      </c>
      <c r="J403" s="45" cm="1">
        <f t="array" aca="1" ref="J403" ca="1">INDIRECT(ADDRESS($A403,J$4,,,$B403))</f>
        <v>0</v>
      </c>
    </row>
    <row r="404" spans="1:10">
      <c r="A404" s="41">
        <f t="shared" si="13"/>
        <v>194</v>
      </c>
      <c r="B404" s="44" t="str">
        <f t="shared" si="14"/>
        <v>W1</v>
      </c>
      <c r="C404" s="45" cm="1">
        <f t="array" aca="1" ref="C404" ca="1">INDIRECT(ADDRESS($A404,C$4,,,$B404))</f>
        <v>0</v>
      </c>
      <c r="D404" s="45" cm="1">
        <f t="array" aca="1" ref="D404" ca="1">INDIRECT(ADDRESS($A404,D$4,,,$B404))</f>
        <v>0</v>
      </c>
      <c r="E404" s="45" cm="1">
        <f t="array" aca="1" ref="E404" ca="1">INDIRECT(ADDRESS($A404,E$4,,,$B404))</f>
        <v>0</v>
      </c>
      <c r="F404" s="45" cm="1">
        <f t="array" aca="1" ref="F404" ca="1">INDIRECT(ADDRESS($A404,F$4,,,$B404))</f>
        <v>0</v>
      </c>
      <c r="G404" s="45" cm="1">
        <f t="array" aca="1" ref="G404" ca="1">INDIRECT(ADDRESS($A404,G$4,,,$B404))</f>
        <v>0</v>
      </c>
      <c r="H404" s="45" cm="1">
        <f t="array" aca="1" ref="H404" ca="1">INDIRECT(ADDRESS($A404,H$4,,,$B404))</f>
        <v>0</v>
      </c>
      <c r="I404" s="45" cm="1">
        <f t="array" aca="1" ref="I404" ca="1">INDIRECT(ADDRESS($A404,I$4,,,$B404))</f>
        <v>0</v>
      </c>
      <c r="J404" s="45" cm="1">
        <f t="array" aca="1" ref="J404" ca="1">INDIRECT(ADDRESS($A404,J$4,,,$B404))</f>
        <v>0</v>
      </c>
    </row>
    <row r="405" spans="1:10">
      <c r="A405" s="41">
        <f t="shared" si="13"/>
        <v>195</v>
      </c>
      <c r="B405" s="44" t="str">
        <f t="shared" si="14"/>
        <v>W1</v>
      </c>
      <c r="C405" s="45" cm="1">
        <f t="array" aca="1" ref="C405" ca="1">INDIRECT(ADDRESS($A405,C$4,,,$B405))</f>
        <v>0</v>
      </c>
      <c r="D405" s="45" cm="1">
        <f t="array" aca="1" ref="D405" ca="1">INDIRECT(ADDRESS($A405,D$4,,,$B405))</f>
        <v>0</v>
      </c>
      <c r="E405" s="45" cm="1">
        <f t="array" aca="1" ref="E405" ca="1">INDIRECT(ADDRESS($A405,E$4,,,$B405))</f>
        <v>0</v>
      </c>
      <c r="F405" s="45" cm="1">
        <f t="array" aca="1" ref="F405" ca="1">INDIRECT(ADDRESS($A405,F$4,,,$B405))</f>
        <v>0</v>
      </c>
      <c r="G405" s="45" cm="1">
        <f t="array" aca="1" ref="G405" ca="1">INDIRECT(ADDRESS($A405,G$4,,,$B405))</f>
        <v>0</v>
      </c>
      <c r="H405" s="45" cm="1">
        <f t="array" aca="1" ref="H405" ca="1">INDIRECT(ADDRESS($A405,H$4,,,$B405))</f>
        <v>0</v>
      </c>
      <c r="I405" s="45" cm="1">
        <f t="array" aca="1" ref="I405" ca="1">INDIRECT(ADDRESS($A405,I$4,,,$B405))</f>
        <v>0</v>
      </c>
      <c r="J405" s="45" cm="1">
        <f t="array" aca="1" ref="J405" ca="1">INDIRECT(ADDRESS($A405,J$4,,,$B405))</f>
        <v>0</v>
      </c>
    </row>
    <row r="406" spans="1:10">
      <c r="A406" s="41">
        <f t="shared" si="13"/>
        <v>196</v>
      </c>
      <c r="B406" s="44" t="str">
        <f t="shared" si="14"/>
        <v>W1</v>
      </c>
      <c r="C406" s="45" cm="1">
        <f t="array" aca="1" ref="C406" ca="1">INDIRECT(ADDRESS($A406,C$4,,,$B406))</f>
        <v>0</v>
      </c>
      <c r="D406" s="45" cm="1">
        <f t="array" aca="1" ref="D406" ca="1">INDIRECT(ADDRESS($A406,D$4,,,$B406))</f>
        <v>0</v>
      </c>
      <c r="E406" s="45" cm="1">
        <f t="array" aca="1" ref="E406" ca="1">INDIRECT(ADDRESS($A406,E$4,,,$B406))</f>
        <v>0</v>
      </c>
      <c r="F406" s="45" cm="1">
        <f t="array" aca="1" ref="F406" ca="1">INDIRECT(ADDRESS($A406,F$4,,,$B406))</f>
        <v>0</v>
      </c>
      <c r="G406" s="45" cm="1">
        <f t="array" aca="1" ref="G406" ca="1">INDIRECT(ADDRESS($A406,G$4,,,$B406))</f>
        <v>0</v>
      </c>
      <c r="H406" s="45" cm="1">
        <f t="array" aca="1" ref="H406" ca="1">INDIRECT(ADDRESS($A406,H$4,,,$B406))</f>
        <v>0</v>
      </c>
      <c r="I406" s="45" cm="1">
        <f t="array" aca="1" ref="I406" ca="1">INDIRECT(ADDRESS($A406,I$4,,,$B406))</f>
        <v>0</v>
      </c>
      <c r="J406" s="45" cm="1">
        <f t="array" aca="1" ref="J406" ca="1">INDIRECT(ADDRESS($A406,J$4,,,$B406))</f>
        <v>0</v>
      </c>
    </row>
    <row r="407" spans="1:10">
      <c r="A407" s="41">
        <f t="shared" si="13"/>
        <v>197</v>
      </c>
      <c r="B407" s="44" t="str">
        <f t="shared" si="14"/>
        <v>W1</v>
      </c>
      <c r="C407" s="45" cm="1">
        <f t="array" aca="1" ref="C407" ca="1">INDIRECT(ADDRESS($A407,C$4,,,$B407))</f>
        <v>0</v>
      </c>
      <c r="D407" s="45" cm="1">
        <f t="array" aca="1" ref="D407" ca="1">INDIRECT(ADDRESS($A407,D$4,,,$B407))</f>
        <v>0</v>
      </c>
      <c r="E407" s="45" cm="1">
        <f t="array" aca="1" ref="E407" ca="1">INDIRECT(ADDRESS($A407,E$4,,,$B407))</f>
        <v>0</v>
      </c>
      <c r="F407" s="45" cm="1">
        <f t="array" aca="1" ref="F407" ca="1">INDIRECT(ADDRESS($A407,F$4,,,$B407))</f>
        <v>0</v>
      </c>
      <c r="G407" s="45" cm="1">
        <f t="array" aca="1" ref="G407" ca="1">INDIRECT(ADDRESS($A407,G$4,,,$B407))</f>
        <v>0</v>
      </c>
      <c r="H407" s="45" cm="1">
        <f t="array" aca="1" ref="H407" ca="1">INDIRECT(ADDRESS($A407,H$4,,,$B407))</f>
        <v>0</v>
      </c>
      <c r="I407" s="45" cm="1">
        <f t="array" aca="1" ref="I407" ca="1">INDIRECT(ADDRESS($A407,I$4,,,$B407))</f>
        <v>0</v>
      </c>
      <c r="J407" s="45" cm="1">
        <f t="array" aca="1" ref="J407" ca="1">INDIRECT(ADDRESS($A407,J$4,,,$B407))</f>
        <v>0</v>
      </c>
    </row>
    <row r="408" spans="1:10">
      <c r="A408" s="41">
        <f t="shared" si="13"/>
        <v>198</v>
      </c>
      <c r="B408" s="44" t="str">
        <f t="shared" si="14"/>
        <v>W1</v>
      </c>
      <c r="C408" s="45" cm="1">
        <f t="array" aca="1" ref="C408" ca="1">INDIRECT(ADDRESS($A408,C$4,,,$B408))</f>
        <v>0</v>
      </c>
      <c r="D408" s="45" cm="1">
        <f t="array" aca="1" ref="D408" ca="1">INDIRECT(ADDRESS($A408,D$4,,,$B408))</f>
        <v>0</v>
      </c>
      <c r="E408" s="45" cm="1">
        <f t="array" aca="1" ref="E408" ca="1">INDIRECT(ADDRESS($A408,E$4,,,$B408))</f>
        <v>0</v>
      </c>
      <c r="F408" s="45" cm="1">
        <f t="array" aca="1" ref="F408" ca="1">INDIRECT(ADDRESS($A408,F$4,,,$B408))</f>
        <v>0</v>
      </c>
      <c r="G408" s="45" cm="1">
        <f t="array" aca="1" ref="G408" ca="1">INDIRECT(ADDRESS($A408,G$4,,,$B408))</f>
        <v>0</v>
      </c>
      <c r="H408" s="45" cm="1">
        <f t="array" aca="1" ref="H408" ca="1">INDIRECT(ADDRESS($A408,H$4,,,$B408))</f>
        <v>0</v>
      </c>
      <c r="I408" s="45" cm="1">
        <f t="array" aca="1" ref="I408" ca="1">INDIRECT(ADDRESS($A408,I$4,,,$B408))</f>
        <v>0</v>
      </c>
      <c r="J408" s="45" cm="1">
        <f t="array" aca="1" ref="J408" ca="1">INDIRECT(ADDRESS($A408,J$4,,,$B408))</f>
        <v>0</v>
      </c>
    </row>
    <row r="409" spans="1:10">
      <c r="A409" s="41">
        <f t="shared" si="13"/>
        <v>199</v>
      </c>
      <c r="B409" s="44" t="str">
        <f t="shared" si="14"/>
        <v>W1</v>
      </c>
      <c r="C409" s="45" cm="1">
        <f t="array" aca="1" ref="C409" ca="1">INDIRECT(ADDRESS($A409,C$4,,,$B409))</f>
        <v>0</v>
      </c>
      <c r="D409" s="45" cm="1">
        <f t="array" aca="1" ref="D409" ca="1">INDIRECT(ADDRESS($A409,D$4,,,$B409))</f>
        <v>0</v>
      </c>
      <c r="E409" s="45" cm="1">
        <f t="array" aca="1" ref="E409" ca="1">INDIRECT(ADDRESS($A409,E$4,,,$B409))</f>
        <v>0</v>
      </c>
      <c r="F409" s="45" cm="1">
        <f t="array" aca="1" ref="F409" ca="1">INDIRECT(ADDRESS($A409,F$4,,,$B409))</f>
        <v>0</v>
      </c>
      <c r="G409" s="45" cm="1">
        <f t="array" aca="1" ref="G409" ca="1">INDIRECT(ADDRESS($A409,G$4,,,$B409))</f>
        <v>0</v>
      </c>
      <c r="H409" s="45" cm="1">
        <f t="array" aca="1" ref="H409" ca="1">INDIRECT(ADDRESS($A409,H$4,,,$B409))</f>
        <v>0</v>
      </c>
      <c r="I409" s="45" cm="1">
        <f t="array" aca="1" ref="I409" ca="1">INDIRECT(ADDRESS($A409,I$4,,,$B409))</f>
        <v>0</v>
      </c>
      <c r="J409" s="45" cm="1">
        <f t="array" aca="1" ref="J409" ca="1">INDIRECT(ADDRESS($A409,J$4,,,$B409))</f>
        <v>0</v>
      </c>
    </row>
    <row r="410" spans="1:10">
      <c r="A410" s="41">
        <f t="shared" si="13"/>
        <v>200</v>
      </c>
      <c r="B410" s="44" t="str">
        <f t="shared" si="14"/>
        <v>W1</v>
      </c>
      <c r="C410" s="45" cm="1">
        <f t="array" aca="1" ref="C410" ca="1">INDIRECT(ADDRESS($A410,C$4,,,$B410))</f>
        <v>0</v>
      </c>
      <c r="D410" s="45" cm="1">
        <f t="array" aca="1" ref="D410" ca="1">INDIRECT(ADDRESS($A410,D$4,,,$B410))</f>
        <v>0</v>
      </c>
      <c r="E410" s="45" cm="1">
        <f t="array" aca="1" ref="E410" ca="1">INDIRECT(ADDRESS($A410,E$4,,,$B410))</f>
        <v>0</v>
      </c>
      <c r="F410" s="45" cm="1">
        <f t="array" aca="1" ref="F410" ca="1">INDIRECT(ADDRESS($A410,F$4,,,$B410))</f>
        <v>0</v>
      </c>
      <c r="G410" s="45" cm="1">
        <f t="array" aca="1" ref="G410" ca="1">INDIRECT(ADDRESS($A410,G$4,,,$B410))</f>
        <v>0</v>
      </c>
      <c r="H410" s="45" cm="1">
        <f t="array" aca="1" ref="H410" ca="1">INDIRECT(ADDRESS($A410,H$4,,,$B410))</f>
        <v>0</v>
      </c>
      <c r="I410" s="45" cm="1">
        <f t="array" aca="1" ref="I410" ca="1">INDIRECT(ADDRESS($A410,I$4,,,$B410))</f>
        <v>0</v>
      </c>
      <c r="J410" s="45" cm="1">
        <f t="array" aca="1" ref="J410" ca="1">INDIRECT(ADDRESS($A410,J$4,,,$B410))</f>
        <v>0</v>
      </c>
    </row>
    <row r="411" spans="1:10">
      <c r="A411" s="41">
        <f t="shared" si="13"/>
        <v>201</v>
      </c>
      <c r="B411" s="44" t="str">
        <f t="shared" si="14"/>
        <v>W1</v>
      </c>
      <c r="C411" s="45" cm="1">
        <f t="array" aca="1" ref="C411" ca="1">INDIRECT(ADDRESS($A411,C$4,,,$B411))</f>
        <v>0</v>
      </c>
      <c r="D411" s="45" cm="1">
        <f t="array" aca="1" ref="D411" ca="1">INDIRECT(ADDRESS($A411,D$4,,,$B411))</f>
        <v>0</v>
      </c>
      <c r="E411" s="45" cm="1">
        <f t="array" aca="1" ref="E411" ca="1">INDIRECT(ADDRESS($A411,E$4,,,$B411))</f>
        <v>0</v>
      </c>
      <c r="F411" s="45" cm="1">
        <f t="array" aca="1" ref="F411" ca="1">INDIRECT(ADDRESS($A411,F$4,,,$B411))</f>
        <v>0</v>
      </c>
      <c r="G411" s="45" cm="1">
        <f t="array" aca="1" ref="G411" ca="1">INDIRECT(ADDRESS($A411,G$4,,,$B411))</f>
        <v>0</v>
      </c>
      <c r="H411" s="45" cm="1">
        <f t="array" aca="1" ref="H411" ca="1">INDIRECT(ADDRESS($A411,H$4,,,$B411))</f>
        <v>0</v>
      </c>
      <c r="I411" s="45" cm="1">
        <f t="array" aca="1" ref="I411" ca="1">INDIRECT(ADDRESS($A411,I$4,,,$B411))</f>
        <v>0</v>
      </c>
      <c r="J411" s="45" cm="1">
        <f t="array" aca="1" ref="J411" ca="1">INDIRECT(ADDRESS($A411,J$4,,,$B411))</f>
        <v>0</v>
      </c>
    </row>
    <row r="412" spans="1:10">
      <c r="A412" s="41">
        <f t="shared" si="13"/>
        <v>202</v>
      </c>
      <c r="B412" s="44" t="str">
        <f t="shared" si="14"/>
        <v>W1</v>
      </c>
      <c r="C412" s="45" cm="1">
        <f t="array" aca="1" ref="C412" ca="1">INDIRECT(ADDRESS($A412,C$4,,,$B412))</f>
        <v>0</v>
      </c>
      <c r="D412" s="45" cm="1">
        <f t="array" aca="1" ref="D412" ca="1">INDIRECT(ADDRESS($A412,D$4,,,$B412))</f>
        <v>0</v>
      </c>
      <c r="E412" s="45" cm="1">
        <f t="array" aca="1" ref="E412" ca="1">INDIRECT(ADDRESS($A412,E$4,,,$B412))</f>
        <v>0</v>
      </c>
      <c r="F412" s="45" cm="1">
        <f t="array" aca="1" ref="F412" ca="1">INDIRECT(ADDRESS($A412,F$4,,,$B412))</f>
        <v>0</v>
      </c>
      <c r="G412" s="45" cm="1">
        <f t="array" aca="1" ref="G412" ca="1">INDIRECT(ADDRESS($A412,G$4,,,$B412))</f>
        <v>0</v>
      </c>
      <c r="H412" s="45" cm="1">
        <f t="array" aca="1" ref="H412" ca="1">INDIRECT(ADDRESS($A412,H$4,,,$B412))</f>
        <v>0</v>
      </c>
      <c r="I412" s="45" cm="1">
        <f t="array" aca="1" ref="I412" ca="1">INDIRECT(ADDRESS($A412,I$4,,,$B412))</f>
        <v>0</v>
      </c>
      <c r="J412" s="45" cm="1">
        <f t="array" aca="1" ref="J412" ca="1">INDIRECT(ADDRESS($A412,J$4,,,$B412))</f>
        <v>0</v>
      </c>
    </row>
    <row r="413" spans="1:10">
      <c r="A413" s="41">
        <f t="shared" si="13"/>
        <v>203</v>
      </c>
      <c r="B413" s="44" t="str">
        <f t="shared" si="14"/>
        <v>W1</v>
      </c>
      <c r="C413" s="45" cm="1">
        <f t="array" aca="1" ref="C413" ca="1">INDIRECT(ADDRESS($A413,C$4,,,$B413))</f>
        <v>0</v>
      </c>
      <c r="D413" s="45" cm="1">
        <f t="array" aca="1" ref="D413" ca="1">INDIRECT(ADDRESS($A413,D$4,,,$B413))</f>
        <v>0</v>
      </c>
      <c r="E413" s="45" cm="1">
        <f t="array" aca="1" ref="E413" ca="1">INDIRECT(ADDRESS($A413,E$4,,,$B413))</f>
        <v>0</v>
      </c>
      <c r="F413" s="45" cm="1">
        <f t="array" aca="1" ref="F413" ca="1">INDIRECT(ADDRESS($A413,F$4,,,$B413))</f>
        <v>0</v>
      </c>
      <c r="G413" s="45" cm="1">
        <f t="array" aca="1" ref="G413" ca="1">INDIRECT(ADDRESS($A413,G$4,,,$B413))</f>
        <v>0</v>
      </c>
      <c r="H413" s="45" cm="1">
        <f t="array" aca="1" ref="H413" ca="1">INDIRECT(ADDRESS($A413,H$4,,,$B413))</f>
        <v>0</v>
      </c>
      <c r="I413" s="45" cm="1">
        <f t="array" aca="1" ref="I413" ca="1">INDIRECT(ADDRESS($A413,I$4,,,$B413))</f>
        <v>0</v>
      </c>
      <c r="J413" s="45" cm="1">
        <f t="array" aca="1" ref="J413" ca="1">INDIRECT(ADDRESS($A413,J$4,,,$B413))</f>
        <v>0</v>
      </c>
    </row>
    <row r="414" spans="1:10">
      <c r="A414" s="41">
        <f t="shared" si="13"/>
        <v>204</v>
      </c>
      <c r="B414" s="44" t="str">
        <f t="shared" si="14"/>
        <v>W1</v>
      </c>
      <c r="C414" s="45" cm="1">
        <f t="array" aca="1" ref="C414" ca="1">INDIRECT(ADDRESS($A414,C$4,,,$B414))</f>
        <v>0</v>
      </c>
      <c r="D414" s="45" cm="1">
        <f t="array" aca="1" ref="D414" ca="1">INDIRECT(ADDRESS($A414,D$4,,,$B414))</f>
        <v>0</v>
      </c>
      <c r="E414" s="45" cm="1">
        <f t="array" aca="1" ref="E414" ca="1">INDIRECT(ADDRESS($A414,E$4,,,$B414))</f>
        <v>0</v>
      </c>
      <c r="F414" s="45" cm="1">
        <f t="array" aca="1" ref="F414" ca="1">INDIRECT(ADDRESS($A414,F$4,,,$B414))</f>
        <v>0</v>
      </c>
      <c r="G414" s="45" cm="1">
        <f t="array" aca="1" ref="G414" ca="1">INDIRECT(ADDRESS($A414,G$4,,,$B414))</f>
        <v>0</v>
      </c>
      <c r="H414" s="45" cm="1">
        <f t="array" aca="1" ref="H414" ca="1">INDIRECT(ADDRESS($A414,H$4,,,$B414))</f>
        <v>0</v>
      </c>
      <c r="I414" s="45" cm="1">
        <f t="array" aca="1" ref="I414" ca="1">INDIRECT(ADDRESS($A414,I$4,,,$B414))</f>
        <v>0</v>
      </c>
      <c r="J414" s="45" cm="1">
        <f t="array" aca="1" ref="J414" ca="1">INDIRECT(ADDRESS($A414,J$4,,,$B414))</f>
        <v>0</v>
      </c>
    </row>
    <row r="415" spans="1:10">
      <c r="A415" s="41">
        <f t="shared" si="13"/>
        <v>205</v>
      </c>
      <c r="B415" s="44" t="str">
        <f t="shared" si="14"/>
        <v>W1</v>
      </c>
      <c r="C415" s="45" cm="1">
        <f t="array" aca="1" ref="C415" ca="1">INDIRECT(ADDRESS($A415,C$4,,,$B415))</f>
        <v>0</v>
      </c>
      <c r="D415" s="45" cm="1">
        <f t="array" aca="1" ref="D415" ca="1">INDIRECT(ADDRESS($A415,D$4,,,$B415))</f>
        <v>0</v>
      </c>
      <c r="E415" s="45" cm="1">
        <f t="array" aca="1" ref="E415" ca="1">INDIRECT(ADDRESS($A415,E$4,,,$B415))</f>
        <v>0</v>
      </c>
      <c r="F415" s="45" cm="1">
        <f t="array" aca="1" ref="F415" ca="1">INDIRECT(ADDRESS($A415,F$4,,,$B415))</f>
        <v>0</v>
      </c>
      <c r="G415" s="45" cm="1">
        <f t="array" aca="1" ref="G415" ca="1">INDIRECT(ADDRESS($A415,G$4,,,$B415))</f>
        <v>0</v>
      </c>
      <c r="H415" s="45" cm="1">
        <f t="array" aca="1" ref="H415" ca="1">INDIRECT(ADDRESS($A415,H$4,,,$B415))</f>
        <v>0</v>
      </c>
      <c r="I415" s="45" cm="1">
        <f t="array" aca="1" ref="I415" ca="1">INDIRECT(ADDRESS($A415,I$4,,,$B415))</f>
        <v>0</v>
      </c>
      <c r="J415" s="45" cm="1">
        <f t="array" aca="1" ref="J415" ca="1">INDIRECT(ADDRESS($A415,J$4,,,$B415))</f>
        <v>0</v>
      </c>
    </row>
    <row r="416" spans="1:10">
      <c r="A416" s="41">
        <f t="shared" si="13"/>
        <v>206</v>
      </c>
      <c r="B416" s="44" t="str">
        <f t="shared" si="14"/>
        <v>W1</v>
      </c>
      <c r="C416" s="45" cm="1">
        <f t="array" aca="1" ref="C416" ca="1">INDIRECT(ADDRESS($A416,C$4,,,$B416))</f>
        <v>0</v>
      </c>
      <c r="D416" s="45" cm="1">
        <f t="array" aca="1" ref="D416" ca="1">INDIRECT(ADDRESS($A416,D$4,,,$B416))</f>
        <v>0</v>
      </c>
      <c r="E416" s="45" cm="1">
        <f t="array" aca="1" ref="E416" ca="1">INDIRECT(ADDRESS($A416,E$4,,,$B416))</f>
        <v>0</v>
      </c>
      <c r="F416" s="45" cm="1">
        <f t="array" aca="1" ref="F416" ca="1">INDIRECT(ADDRESS($A416,F$4,,,$B416))</f>
        <v>0</v>
      </c>
      <c r="G416" s="45" cm="1">
        <f t="array" aca="1" ref="G416" ca="1">INDIRECT(ADDRESS($A416,G$4,,,$B416))</f>
        <v>0</v>
      </c>
      <c r="H416" s="45" cm="1">
        <f t="array" aca="1" ref="H416" ca="1">INDIRECT(ADDRESS($A416,H$4,,,$B416))</f>
        <v>0</v>
      </c>
      <c r="I416" s="45" cm="1">
        <f t="array" aca="1" ref="I416" ca="1">INDIRECT(ADDRESS($A416,I$4,,,$B416))</f>
        <v>0</v>
      </c>
      <c r="J416" s="45" cm="1">
        <f t="array" aca="1" ref="J416" ca="1">INDIRECT(ADDRESS($A416,J$4,,,$B416))</f>
        <v>0</v>
      </c>
    </row>
    <row r="417" spans="1:10">
      <c r="A417" s="41">
        <f t="shared" si="13"/>
        <v>207</v>
      </c>
      <c r="B417" s="44" t="str">
        <f t="shared" si="14"/>
        <v>W1</v>
      </c>
      <c r="C417" s="45" cm="1">
        <f t="array" aca="1" ref="C417" ca="1">INDIRECT(ADDRESS($A417,C$4,,,$B417))</f>
        <v>0</v>
      </c>
      <c r="D417" s="45" cm="1">
        <f t="array" aca="1" ref="D417" ca="1">INDIRECT(ADDRESS($A417,D$4,,,$B417))</f>
        <v>0</v>
      </c>
      <c r="E417" s="45" cm="1">
        <f t="array" aca="1" ref="E417" ca="1">INDIRECT(ADDRESS($A417,E$4,,,$B417))</f>
        <v>0</v>
      </c>
      <c r="F417" s="45" cm="1">
        <f t="array" aca="1" ref="F417" ca="1">INDIRECT(ADDRESS($A417,F$4,,,$B417))</f>
        <v>0</v>
      </c>
      <c r="G417" s="45" cm="1">
        <f t="array" aca="1" ref="G417" ca="1">INDIRECT(ADDRESS($A417,G$4,,,$B417))</f>
        <v>0</v>
      </c>
      <c r="H417" s="45" cm="1">
        <f t="array" aca="1" ref="H417" ca="1">INDIRECT(ADDRESS($A417,H$4,,,$B417))</f>
        <v>0</v>
      </c>
      <c r="I417" s="45" cm="1">
        <f t="array" aca="1" ref="I417" ca="1">INDIRECT(ADDRESS($A417,I$4,,,$B417))</f>
        <v>0</v>
      </c>
      <c r="J417" s="45" cm="1">
        <f t="array" aca="1" ref="J417" ca="1">INDIRECT(ADDRESS($A417,J$4,,,$B417))</f>
        <v>0</v>
      </c>
    </row>
    <row r="418" spans="1:10">
      <c r="A418" s="41">
        <f t="shared" si="13"/>
        <v>208</v>
      </c>
      <c r="B418" s="44" t="str">
        <f t="shared" si="14"/>
        <v>W1</v>
      </c>
      <c r="C418" s="45" cm="1">
        <f t="array" aca="1" ref="C418" ca="1">INDIRECT(ADDRESS($A418,C$4,,,$B418))</f>
        <v>0</v>
      </c>
      <c r="D418" s="45" cm="1">
        <f t="array" aca="1" ref="D418" ca="1">INDIRECT(ADDRESS($A418,D$4,,,$B418))</f>
        <v>0</v>
      </c>
      <c r="E418" s="45" cm="1">
        <f t="array" aca="1" ref="E418" ca="1">INDIRECT(ADDRESS($A418,E$4,,,$B418))</f>
        <v>0</v>
      </c>
      <c r="F418" s="45" cm="1">
        <f t="array" aca="1" ref="F418" ca="1">INDIRECT(ADDRESS($A418,F$4,,,$B418))</f>
        <v>0</v>
      </c>
      <c r="G418" s="45" cm="1">
        <f t="array" aca="1" ref="G418" ca="1">INDIRECT(ADDRESS($A418,G$4,,,$B418))</f>
        <v>0</v>
      </c>
      <c r="H418" s="45" cm="1">
        <f t="array" aca="1" ref="H418" ca="1">INDIRECT(ADDRESS($A418,H$4,,,$B418))</f>
        <v>0</v>
      </c>
      <c r="I418" s="45" cm="1">
        <f t="array" aca="1" ref="I418" ca="1">INDIRECT(ADDRESS($A418,I$4,,,$B418))</f>
        <v>0</v>
      </c>
      <c r="J418" s="45" cm="1">
        <f t="array" aca="1" ref="J418" ca="1">INDIRECT(ADDRESS($A418,J$4,,,$B418))</f>
        <v>0</v>
      </c>
    </row>
    <row r="419" spans="1:10">
      <c r="A419" s="41">
        <f t="shared" si="13"/>
        <v>209</v>
      </c>
      <c r="B419" s="44" t="str">
        <f t="shared" si="14"/>
        <v>W1</v>
      </c>
      <c r="C419" s="45" cm="1">
        <f t="array" aca="1" ref="C419" ca="1">INDIRECT(ADDRESS($A419,C$4,,,$B419))</f>
        <v>0</v>
      </c>
      <c r="D419" s="45" cm="1">
        <f t="array" aca="1" ref="D419" ca="1">INDIRECT(ADDRESS($A419,D$4,,,$B419))</f>
        <v>0</v>
      </c>
      <c r="E419" s="45" cm="1">
        <f t="array" aca="1" ref="E419" ca="1">INDIRECT(ADDRESS($A419,E$4,,,$B419))</f>
        <v>0</v>
      </c>
      <c r="F419" s="45" cm="1">
        <f t="array" aca="1" ref="F419" ca="1">INDIRECT(ADDRESS($A419,F$4,,,$B419))</f>
        <v>0</v>
      </c>
      <c r="G419" s="45" cm="1">
        <f t="array" aca="1" ref="G419" ca="1">INDIRECT(ADDRESS($A419,G$4,,,$B419))</f>
        <v>0</v>
      </c>
      <c r="H419" s="45" cm="1">
        <f t="array" aca="1" ref="H419" ca="1">INDIRECT(ADDRESS($A419,H$4,,,$B419))</f>
        <v>0</v>
      </c>
      <c r="I419" s="45" cm="1">
        <f t="array" aca="1" ref="I419" ca="1">INDIRECT(ADDRESS($A419,I$4,,,$B419))</f>
        <v>0</v>
      </c>
      <c r="J419" s="45" cm="1">
        <f t="array" aca="1" ref="J419" ca="1">INDIRECT(ADDRESS($A419,J$4,,,$B419))</f>
        <v>0</v>
      </c>
    </row>
    <row r="420" spans="1:10">
      <c r="A420" s="41">
        <f t="shared" si="13"/>
        <v>210</v>
      </c>
      <c r="B420" s="44" t="str">
        <f t="shared" si="14"/>
        <v>W1</v>
      </c>
      <c r="C420" s="45" cm="1">
        <f t="array" aca="1" ref="C420" ca="1">INDIRECT(ADDRESS($A420,C$4,,,$B420))</f>
        <v>0</v>
      </c>
      <c r="D420" s="45" cm="1">
        <f t="array" aca="1" ref="D420" ca="1">INDIRECT(ADDRESS($A420,D$4,,,$B420))</f>
        <v>0</v>
      </c>
      <c r="E420" s="45" cm="1">
        <f t="array" aca="1" ref="E420" ca="1">INDIRECT(ADDRESS($A420,E$4,,,$B420))</f>
        <v>0</v>
      </c>
      <c r="F420" s="45" cm="1">
        <f t="array" aca="1" ref="F420" ca="1">INDIRECT(ADDRESS($A420,F$4,,,$B420))</f>
        <v>0</v>
      </c>
      <c r="G420" s="45" cm="1">
        <f t="array" aca="1" ref="G420" ca="1">INDIRECT(ADDRESS($A420,G$4,,,$B420))</f>
        <v>0</v>
      </c>
      <c r="H420" s="45" cm="1">
        <f t="array" aca="1" ref="H420" ca="1">INDIRECT(ADDRESS($A420,H$4,,,$B420))</f>
        <v>0</v>
      </c>
      <c r="I420" s="45" cm="1">
        <f t="array" aca="1" ref="I420" ca="1">INDIRECT(ADDRESS($A420,I$4,,,$B420))</f>
        <v>0</v>
      </c>
      <c r="J420" s="45" cm="1">
        <f t="array" aca="1" ref="J420" ca="1">INDIRECT(ADDRESS($A420,J$4,,,$B420))</f>
        <v>0</v>
      </c>
    </row>
    <row r="421" spans="1:10">
      <c r="A421" s="41">
        <f t="shared" si="13"/>
        <v>211</v>
      </c>
      <c r="B421" s="44" t="str">
        <f t="shared" si="14"/>
        <v>W1</v>
      </c>
      <c r="C421" s="45" cm="1">
        <f t="array" aca="1" ref="C421" ca="1">INDIRECT(ADDRESS($A421,C$4,,,$B421))</f>
        <v>0</v>
      </c>
      <c r="D421" s="45" cm="1">
        <f t="array" aca="1" ref="D421" ca="1">INDIRECT(ADDRESS($A421,D$4,,,$B421))</f>
        <v>0</v>
      </c>
      <c r="E421" s="45" cm="1">
        <f t="array" aca="1" ref="E421" ca="1">INDIRECT(ADDRESS($A421,E$4,,,$B421))</f>
        <v>0</v>
      </c>
      <c r="F421" s="45" cm="1">
        <f t="array" aca="1" ref="F421" ca="1">INDIRECT(ADDRESS($A421,F$4,,,$B421))</f>
        <v>0</v>
      </c>
      <c r="G421" s="45" cm="1">
        <f t="array" aca="1" ref="G421" ca="1">INDIRECT(ADDRESS($A421,G$4,,,$B421))</f>
        <v>0</v>
      </c>
      <c r="H421" s="45" cm="1">
        <f t="array" aca="1" ref="H421" ca="1">INDIRECT(ADDRESS($A421,H$4,,,$B421))</f>
        <v>0</v>
      </c>
      <c r="I421" s="45" cm="1">
        <f t="array" aca="1" ref="I421" ca="1">INDIRECT(ADDRESS($A421,I$4,,,$B421))</f>
        <v>0</v>
      </c>
      <c r="J421" s="45" cm="1">
        <f t="array" aca="1" ref="J421" ca="1">INDIRECT(ADDRESS($A421,J$4,,,$B421))</f>
        <v>0</v>
      </c>
    </row>
    <row r="422" spans="1:10">
      <c r="A422" s="41">
        <f t="shared" si="13"/>
        <v>212</v>
      </c>
      <c r="B422" s="44" t="str">
        <f t="shared" si="14"/>
        <v>W1</v>
      </c>
      <c r="C422" s="45" cm="1">
        <f t="array" aca="1" ref="C422" ca="1">INDIRECT(ADDRESS($A422,C$4,,,$B422))</f>
        <v>0</v>
      </c>
      <c r="D422" s="45" cm="1">
        <f t="array" aca="1" ref="D422" ca="1">INDIRECT(ADDRESS($A422,D$4,,,$B422))</f>
        <v>0</v>
      </c>
      <c r="E422" s="45" cm="1">
        <f t="array" aca="1" ref="E422" ca="1">INDIRECT(ADDRESS($A422,E$4,,,$B422))</f>
        <v>0</v>
      </c>
      <c r="F422" s="45" cm="1">
        <f t="array" aca="1" ref="F422" ca="1">INDIRECT(ADDRESS($A422,F$4,,,$B422))</f>
        <v>0</v>
      </c>
      <c r="G422" s="45" cm="1">
        <f t="array" aca="1" ref="G422" ca="1">INDIRECT(ADDRESS($A422,G$4,,,$B422))</f>
        <v>0</v>
      </c>
      <c r="H422" s="45" cm="1">
        <f t="array" aca="1" ref="H422" ca="1">INDIRECT(ADDRESS($A422,H$4,,,$B422))</f>
        <v>0</v>
      </c>
      <c r="I422" s="45" cm="1">
        <f t="array" aca="1" ref="I422" ca="1">INDIRECT(ADDRESS($A422,I$4,,,$B422))</f>
        <v>0</v>
      </c>
      <c r="J422" s="45" cm="1">
        <f t="array" aca="1" ref="J422" ca="1">INDIRECT(ADDRESS($A422,J$4,,,$B422))</f>
        <v>0</v>
      </c>
    </row>
    <row r="423" spans="1:10">
      <c r="A423" s="41">
        <f t="shared" si="13"/>
        <v>213</v>
      </c>
      <c r="B423" s="44" t="str">
        <f t="shared" si="14"/>
        <v>W1</v>
      </c>
      <c r="C423" s="45" cm="1">
        <f t="array" aca="1" ref="C423" ca="1">INDIRECT(ADDRESS($A423,C$4,,,$B423))</f>
        <v>0</v>
      </c>
      <c r="D423" s="45" cm="1">
        <f t="array" aca="1" ref="D423" ca="1">INDIRECT(ADDRESS($A423,D$4,,,$B423))</f>
        <v>0</v>
      </c>
      <c r="E423" s="45" cm="1">
        <f t="array" aca="1" ref="E423" ca="1">INDIRECT(ADDRESS($A423,E$4,,,$B423))</f>
        <v>0</v>
      </c>
      <c r="F423" s="45" cm="1">
        <f t="array" aca="1" ref="F423" ca="1">INDIRECT(ADDRESS($A423,F$4,,,$B423))</f>
        <v>0</v>
      </c>
      <c r="G423" s="45" cm="1">
        <f t="array" aca="1" ref="G423" ca="1">INDIRECT(ADDRESS($A423,G$4,,,$B423))</f>
        <v>0</v>
      </c>
      <c r="H423" s="45" cm="1">
        <f t="array" aca="1" ref="H423" ca="1">INDIRECT(ADDRESS($A423,H$4,,,$B423))</f>
        <v>0</v>
      </c>
      <c r="I423" s="45" cm="1">
        <f t="array" aca="1" ref="I423" ca="1">INDIRECT(ADDRESS($A423,I$4,,,$B423))</f>
        <v>0</v>
      </c>
      <c r="J423" s="45" cm="1">
        <f t="array" aca="1" ref="J423" ca="1">INDIRECT(ADDRESS($A423,J$4,,,$B423))</f>
        <v>0</v>
      </c>
    </row>
    <row r="424" spans="1:10">
      <c r="A424" s="41">
        <f t="shared" si="13"/>
        <v>214</v>
      </c>
      <c r="B424" s="44" t="str">
        <f t="shared" si="14"/>
        <v>W1</v>
      </c>
      <c r="C424" s="45" cm="1">
        <f t="array" aca="1" ref="C424" ca="1">INDIRECT(ADDRESS($A424,C$4,,,$B424))</f>
        <v>0</v>
      </c>
      <c r="D424" s="45" cm="1">
        <f t="array" aca="1" ref="D424" ca="1">INDIRECT(ADDRESS($A424,D$4,,,$B424))</f>
        <v>0</v>
      </c>
      <c r="E424" s="45" cm="1">
        <f t="array" aca="1" ref="E424" ca="1">INDIRECT(ADDRESS($A424,E$4,,,$B424))</f>
        <v>0</v>
      </c>
      <c r="F424" s="45" cm="1">
        <f t="array" aca="1" ref="F424" ca="1">INDIRECT(ADDRESS($A424,F$4,,,$B424))</f>
        <v>0</v>
      </c>
      <c r="G424" s="45" cm="1">
        <f t="array" aca="1" ref="G424" ca="1">INDIRECT(ADDRESS($A424,G$4,,,$B424))</f>
        <v>0</v>
      </c>
      <c r="H424" s="45" cm="1">
        <f t="array" aca="1" ref="H424" ca="1">INDIRECT(ADDRESS($A424,H$4,,,$B424))</f>
        <v>0</v>
      </c>
      <c r="I424" s="45" cm="1">
        <f t="array" aca="1" ref="I424" ca="1">INDIRECT(ADDRESS($A424,I$4,,,$B424))</f>
        <v>0</v>
      </c>
      <c r="J424" s="45" cm="1">
        <f t="array" aca="1" ref="J424" ca="1">INDIRECT(ADDRESS($A424,J$4,,,$B424))</f>
        <v>0</v>
      </c>
    </row>
    <row r="425" spans="1:10">
      <c r="A425" s="41">
        <f t="shared" si="13"/>
        <v>215</v>
      </c>
      <c r="B425" s="44" t="str">
        <f t="shared" si="14"/>
        <v>W1</v>
      </c>
      <c r="C425" s="45" cm="1">
        <f t="array" aca="1" ref="C425" ca="1">INDIRECT(ADDRESS($A425,C$4,,,$B425))</f>
        <v>0</v>
      </c>
      <c r="D425" s="45" cm="1">
        <f t="array" aca="1" ref="D425" ca="1">INDIRECT(ADDRESS($A425,D$4,,,$B425))</f>
        <v>0</v>
      </c>
      <c r="E425" s="45" cm="1">
        <f t="array" aca="1" ref="E425" ca="1">INDIRECT(ADDRESS($A425,E$4,,,$B425))</f>
        <v>0</v>
      </c>
      <c r="F425" s="45" cm="1">
        <f t="array" aca="1" ref="F425" ca="1">INDIRECT(ADDRESS($A425,F$4,,,$B425))</f>
        <v>0</v>
      </c>
      <c r="G425" s="45" cm="1">
        <f t="array" aca="1" ref="G425" ca="1">INDIRECT(ADDRESS($A425,G$4,,,$B425))</f>
        <v>0</v>
      </c>
      <c r="H425" s="45" cm="1">
        <f t="array" aca="1" ref="H425" ca="1">INDIRECT(ADDRESS($A425,H$4,,,$B425))</f>
        <v>0</v>
      </c>
      <c r="I425" s="45" cm="1">
        <f t="array" aca="1" ref="I425" ca="1">INDIRECT(ADDRESS($A425,I$4,,,$B425))</f>
        <v>0</v>
      </c>
      <c r="J425" s="45" cm="1">
        <f t="array" aca="1" ref="J425" ca="1">INDIRECT(ADDRESS($A425,J$4,,,$B425))</f>
        <v>0</v>
      </c>
    </row>
    <row r="426" spans="1:10">
      <c r="A426" s="41">
        <f t="shared" si="13"/>
        <v>216</v>
      </c>
      <c r="B426" s="44" t="str">
        <f t="shared" si="14"/>
        <v>W1</v>
      </c>
      <c r="C426" s="45" cm="1">
        <f t="array" aca="1" ref="C426" ca="1">INDIRECT(ADDRESS($A426,C$4,,,$B426))</f>
        <v>0</v>
      </c>
      <c r="D426" s="45" cm="1">
        <f t="array" aca="1" ref="D426" ca="1">INDIRECT(ADDRESS($A426,D$4,,,$B426))</f>
        <v>0</v>
      </c>
      <c r="E426" s="45" cm="1">
        <f t="array" aca="1" ref="E426" ca="1">INDIRECT(ADDRESS($A426,E$4,,,$B426))</f>
        <v>0</v>
      </c>
      <c r="F426" s="45" cm="1">
        <f t="array" aca="1" ref="F426" ca="1">INDIRECT(ADDRESS($A426,F$4,,,$B426))</f>
        <v>0</v>
      </c>
      <c r="G426" s="45" cm="1">
        <f t="array" aca="1" ref="G426" ca="1">INDIRECT(ADDRESS($A426,G$4,,,$B426))</f>
        <v>0</v>
      </c>
      <c r="H426" s="45" cm="1">
        <f t="array" aca="1" ref="H426" ca="1">INDIRECT(ADDRESS($A426,H$4,,,$B426))</f>
        <v>0</v>
      </c>
      <c r="I426" s="45" cm="1">
        <f t="array" aca="1" ref="I426" ca="1">INDIRECT(ADDRESS($A426,I$4,,,$B426))</f>
        <v>0</v>
      </c>
      <c r="J426" s="45" cm="1">
        <f t="array" aca="1" ref="J426" ca="1">INDIRECT(ADDRESS($A426,J$4,,,$B426))</f>
        <v>0</v>
      </c>
    </row>
    <row r="427" spans="1:10">
      <c r="A427" s="41">
        <f t="shared" ref="A427:A461" si="15">+A199</f>
        <v>217</v>
      </c>
      <c r="B427" s="44" t="str">
        <f t="shared" ref="B427:B461" si="16">+$E$2</f>
        <v>W1</v>
      </c>
      <c r="C427" s="45" cm="1">
        <f t="array" aca="1" ref="C427" ca="1">INDIRECT(ADDRESS($A427,C$4,,,$B427))</f>
        <v>0</v>
      </c>
      <c r="D427" s="45" cm="1">
        <f t="array" aca="1" ref="D427" ca="1">INDIRECT(ADDRESS($A427,D$4,,,$B427))</f>
        <v>0</v>
      </c>
      <c r="E427" s="45" cm="1">
        <f t="array" aca="1" ref="E427" ca="1">INDIRECT(ADDRESS($A427,E$4,,,$B427))</f>
        <v>0</v>
      </c>
      <c r="F427" s="45" cm="1">
        <f t="array" aca="1" ref="F427" ca="1">INDIRECT(ADDRESS($A427,F$4,,,$B427))</f>
        <v>0</v>
      </c>
      <c r="G427" s="45" cm="1">
        <f t="array" aca="1" ref="G427" ca="1">INDIRECT(ADDRESS($A427,G$4,,,$B427))</f>
        <v>0</v>
      </c>
      <c r="H427" s="45" cm="1">
        <f t="array" aca="1" ref="H427" ca="1">INDIRECT(ADDRESS($A427,H$4,,,$B427))</f>
        <v>0</v>
      </c>
      <c r="I427" s="45" cm="1">
        <f t="array" aca="1" ref="I427" ca="1">INDIRECT(ADDRESS($A427,I$4,,,$B427))</f>
        <v>0</v>
      </c>
      <c r="J427" s="45" cm="1">
        <f t="array" aca="1" ref="J427" ca="1">INDIRECT(ADDRESS($A427,J$4,,,$B427))</f>
        <v>0</v>
      </c>
    </row>
    <row r="428" spans="1:10">
      <c r="A428" s="41">
        <f t="shared" si="15"/>
        <v>218</v>
      </c>
      <c r="B428" s="44" t="str">
        <f t="shared" si="16"/>
        <v>W1</v>
      </c>
      <c r="C428" s="45" cm="1">
        <f t="array" aca="1" ref="C428" ca="1">INDIRECT(ADDRESS($A428,C$4,,,$B428))</f>
        <v>0</v>
      </c>
      <c r="D428" s="45" cm="1">
        <f t="array" aca="1" ref="D428" ca="1">INDIRECT(ADDRESS($A428,D$4,,,$B428))</f>
        <v>0</v>
      </c>
      <c r="E428" s="45" cm="1">
        <f t="array" aca="1" ref="E428" ca="1">INDIRECT(ADDRESS($A428,E$4,,,$B428))</f>
        <v>0</v>
      </c>
      <c r="F428" s="45" cm="1">
        <f t="array" aca="1" ref="F428" ca="1">INDIRECT(ADDRESS($A428,F$4,,,$B428))</f>
        <v>0</v>
      </c>
      <c r="G428" s="45" cm="1">
        <f t="array" aca="1" ref="G428" ca="1">INDIRECT(ADDRESS($A428,G$4,,,$B428))</f>
        <v>0</v>
      </c>
      <c r="H428" s="45" cm="1">
        <f t="array" aca="1" ref="H428" ca="1">INDIRECT(ADDRESS($A428,H$4,,,$B428))</f>
        <v>0</v>
      </c>
      <c r="I428" s="45" cm="1">
        <f t="array" aca="1" ref="I428" ca="1">INDIRECT(ADDRESS($A428,I$4,,,$B428))</f>
        <v>0</v>
      </c>
      <c r="J428" s="45" cm="1">
        <f t="array" aca="1" ref="J428" ca="1">INDIRECT(ADDRESS($A428,J$4,,,$B428))</f>
        <v>0</v>
      </c>
    </row>
    <row r="429" spans="1:10">
      <c r="A429" s="41">
        <f t="shared" si="15"/>
        <v>219</v>
      </c>
      <c r="B429" s="44" t="str">
        <f t="shared" si="16"/>
        <v>W1</v>
      </c>
      <c r="C429" s="45" cm="1">
        <f t="array" aca="1" ref="C429" ca="1">INDIRECT(ADDRESS($A429,C$4,,,$B429))</f>
        <v>0</v>
      </c>
      <c r="D429" s="45" cm="1">
        <f t="array" aca="1" ref="D429" ca="1">INDIRECT(ADDRESS($A429,D$4,,,$B429))</f>
        <v>0</v>
      </c>
      <c r="E429" s="45" cm="1">
        <f t="array" aca="1" ref="E429" ca="1">INDIRECT(ADDRESS($A429,E$4,,,$B429))</f>
        <v>0</v>
      </c>
      <c r="F429" s="45" cm="1">
        <f t="array" aca="1" ref="F429" ca="1">INDIRECT(ADDRESS($A429,F$4,,,$B429))</f>
        <v>0</v>
      </c>
      <c r="G429" s="45" cm="1">
        <f t="array" aca="1" ref="G429" ca="1">INDIRECT(ADDRESS($A429,G$4,,,$B429))</f>
        <v>0</v>
      </c>
      <c r="H429" s="45" cm="1">
        <f t="array" aca="1" ref="H429" ca="1">INDIRECT(ADDRESS($A429,H$4,,,$B429))</f>
        <v>0</v>
      </c>
      <c r="I429" s="45" cm="1">
        <f t="array" aca="1" ref="I429" ca="1">INDIRECT(ADDRESS($A429,I$4,,,$B429))</f>
        <v>0</v>
      </c>
      <c r="J429" s="45" cm="1">
        <f t="array" aca="1" ref="J429" ca="1">INDIRECT(ADDRESS($A429,J$4,,,$B429))</f>
        <v>0</v>
      </c>
    </row>
    <row r="430" spans="1:10">
      <c r="A430" s="41">
        <f t="shared" si="15"/>
        <v>220</v>
      </c>
      <c r="B430" s="44" t="str">
        <f t="shared" si="16"/>
        <v>W1</v>
      </c>
      <c r="C430" s="45" cm="1">
        <f t="array" aca="1" ref="C430" ca="1">INDIRECT(ADDRESS($A430,C$4,,,$B430))</f>
        <v>0</v>
      </c>
      <c r="D430" s="45" cm="1">
        <f t="array" aca="1" ref="D430" ca="1">INDIRECT(ADDRESS($A430,D$4,,,$B430))</f>
        <v>0</v>
      </c>
      <c r="E430" s="45" cm="1">
        <f t="array" aca="1" ref="E430" ca="1">INDIRECT(ADDRESS($A430,E$4,,,$B430))</f>
        <v>0</v>
      </c>
      <c r="F430" s="45" cm="1">
        <f t="array" aca="1" ref="F430" ca="1">INDIRECT(ADDRESS($A430,F$4,,,$B430))</f>
        <v>0</v>
      </c>
      <c r="G430" s="45" cm="1">
        <f t="array" aca="1" ref="G430" ca="1">INDIRECT(ADDRESS($A430,G$4,,,$B430))</f>
        <v>0</v>
      </c>
      <c r="H430" s="45" cm="1">
        <f t="array" aca="1" ref="H430" ca="1">INDIRECT(ADDRESS($A430,H$4,,,$B430))</f>
        <v>0</v>
      </c>
      <c r="I430" s="45" cm="1">
        <f t="array" aca="1" ref="I430" ca="1">INDIRECT(ADDRESS($A430,I$4,,,$B430))</f>
        <v>0</v>
      </c>
      <c r="J430" s="45" cm="1">
        <f t="array" aca="1" ref="J430" ca="1">INDIRECT(ADDRESS($A430,J$4,,,$B430))</f>
        <v>0</v>
      </c>
    </row>
    <row r="431" spans="1:10">
      <c r="A431" s="41">
        <f t="shared" si="15"/>
        <v>221</v>
      </c>
      <c r="B431" s="44" t="str">
        <f t="shared" si="16"/>
        <v>W1</v>
      </c>
      <c r="C431" s="45" cm="1">
        <f t="array" aca="1" ref="C431" ca="1">INDIRECT(ADDRESS($A431,C$4,,,$B431))</f>
        <v>0</v>
      </c>
      <c r="D431" s="45" cm="1">
        <f t="array" aca="1" ref="D431" ca="1">INDIRECT(ADDRESS($A431,D$4,,,$B431))</f>
        <v>0</v>
      </c>
      <c r="E431" s="45" cm="1">
        <f t="array" aca="1" ref="E431" ca="1">INDIRECT(ADDRESS($A431,E$4,,,$B431))</f>
        <v>0</v>
      </c>
      <c r="F431" s="45" cm="1">
        <f t="array" aca="1" ref="F431" ca="1">INDIRECT(ADDRESS($A431,F$4,,,$B431))</f>
        <v>0</v>
      </c>
      <c r="G431" s="45" cm="1">
        <f t="array" aca="1" ref="G431" ca="1">INDIRECT(ADDRESS($A431,G$4,,,$B431))</f>
        <v>0</v>
      </c>
      <c r="H431" s="45" cm="1">
        <f t="array" aca="1" ref="H431" ca="1">INDIRECT(ADDRESS($A431,H$4,,,$B431))</f>
        <v>0</v>
      </c>
      <c r="I431" s="45" cm="1">
        <f t="array" aca="1" ref="I431" ca="1">INDIRECT(ADDRESS($A431,I$4,,,$B431))</f>
        <v>0</v>
      </c>
      <c r="J431" s="45" cm="1">
        <f t="array" aca="1" ref="J431" ca="1">INDIRECT(ADDRESS($A431,J$4,,,$B431))</f>
        <v>0</v>
      </c>
    </row>
    <row r="432" spans="1:10">
      <c r="A432" s="41">
        <f t="shared" si="15"/>
        <v>222</v>
      </c>
      <c r="B432" s="44" t="str">
        <f t="shared" si="16"/>
        <v>W1</v>
      </c>
      <c r="C432" s="45" cm="1">
        <f t="array" aca="1" ref="C432" ca="1">INDIRECT(ADDRESS($A432,C$4,,,$B432))</f>
        <v>0</v>
      </c>
      <c r="D432" s="45" cm="1">
        <f t="array" aca="1" ref="D432" ca="1">INDIRECT(ADDRESS($A432,D$4,,,$B432))</f>
        <v>0</v>
      </c>
      <c r="E432" s="45" cm="1">
        <f t="array" aca="1" ref="E432" ca="1">INDIRECT(ADDRESS($A432,E$4,,,$B432))</f>
        <v>0</v>
      </c>
      <c r="F432" s="45" cm="1">
        <f t="array" aca="1" ref="F432" ca="1">INDIRECT(ADDRESS($A432,F$4,,,$B432))</f>
        <v>0</v>
      </c>
      <c r="G432" s="45" cm="1">
        <f t="array" aca="1" ref="G432" ca="1">INDIRECT(ADDRESS($A432,G$4,,,$B432))</f>
        <v>0</v>
      </c>
      <c r="H432" s="45" cm="1">
        <f t="array" aca="1" ref="H432" ca="1">INDIRECT(ADDRESS($A432,H$4,,,$B432))</f>
        <v>0</v>
      </c>
      <c r="I432" s="45" cm="1">
        <f t="array" aca="1" ref="I432" ca="1">INDIRECT(ADDRESS($A432,I$4,,,$B432))</f>
        <v>0</v>
      </c>
      <c r="J432" s="45" cm="1">
        <f t="array" aca="1" ref="J432" ca="1">INDIRECT(ADDRESS($A432,J$4,,,$B432))</f>
        <v>0</v>
      </c>
    </row>
    <row r="433" spans="1:10">
      <c r="A433" s="41">
        <f t="shared" si="15"/>
        <v>223</v>
      </c>
      <c r="B433" s="44" t="str">
        <f t="shared" si="16"/>
        <v>W1</v>
      </c>
      <c r="C433" s="45" cm="1">
        <f t="array" aca="1" ref="C433" ca="1">INDIRECT(ADDRESS($A433,C$4,,,$B433))</f>
        <v>0</v>
      </c>
      <c r="D433" s="45" cm="1">
        <f t="array" aca="1" ref="D433" ca="1">INDIRECT(ADDRESS($A433,D$4,,,$B433))</f>
        <v>0</v>
      </c>
      <c r="E433" s="45" cm="1">
        <f t="array" aca="1" ref="E433" ca="1">INDIRECT(ADDRESS($A433,E$4,,,$B433))</f>
        <v>0</v>
      </c>
      <c r="F433" s="45" cm="1">
        <f t="array" aca="1" ref="F433" ca="1">INDIRECT(ADDRESS($A433,F$4,,,$B433))</f>
        <v>0</v>
      </c>
      <c r="G433" s="45" cm="1">
        <f t="array" aca="1" ref="G433" ca="1">INDIRECT(ADDRESS($A433,G$4,,,$B433))</f>
        <v>0</v>
      </c>
      <c r="H433" s="45" cm="1">
        <f t="array" aca="1" ref="H433" ca="1">INDIRECT(ADDRESS($A433,H$4,,,$B433))</f>
        <v>0</v>
      </c>
      <c r="I433" s="45" cm="1">
        <f t="array" aca="1" ref="I433" ca="1">INDIRECT(ADDRESS($A433,I$4,,,$B433))</f>
        <v>0</v>
      </c>
      <c r="J433" s="45" cm="1">
        <f t="array" aca="1" ref="J433" ca="1">INDIRECT(ADDRESS($A433,J$4,,,$B433))</f>
        <v>0</v>
      </c>
    </row>
    <row r="434" spans="1:10">
      <c r="A434" s="41">
        <f t="shared" si="15"/>
        <v>224</v>
      </c>
      <c r="B434" s="44" t="str">
        <f t="shared" si="16"/>
        <v>W1</v>
      </c>
      <c r="C434" s="45" cm="1">
        <f t="array" aca="1" ref="C434" ca="1">INDIRECT(ADDRESS($A434,C$4,,,$B434))</f>
        <v>0</v>
      </c>
      <c r="D434" s="45" cm="1">
        <f t="array" aca="1" ref="D434" ca="1">INDIRECT(ADDRESS($A434,D$4,,,$B434))</f>
        <v>0</v>
      </c>
      <c r="E434" s="45" cm="1">
        <f t="array" aca="1" ref="E434" ca="1">INDIRECT(ADDRESS($A434,E$4,,,$B434))</f>
        <v>0</v>
      </c>
      <c r="F434" s="45" cm="1">
        <f t="array" aca="1" ref="F434" ca="1">INDIRECT(ADDRESS($A434,F$4,,,$B434))</f>
        <v>0</v>
      </c>
      <c r="G434" s="45" cm="1">
        <f t="array" aca="1" ref="G434" ca="1">INDIRECT(ADDRESS($A434,G$4,,,$B434))</f>
        <v>0</v>
      </c>
      <c r="H434" s="45" cm="1">
        <f t="array" aca="1" ref="H434" ca="1">INDIRECT(ADDRESS($A434,H$4,,,$B434))</f>
        <v>0</v>
      </c>
      <c r="I434" s="45" cm="1">
        <f t="array" aca="1" ref="I434" ca="1">INDIRECT(ADDRESS($A434,I$4,,,$B434))</f>
        <v>0</v>
      </c>
      <c r="J434" s="45" cm="1">
        <f t="array" aca="1" ref="J434" ca="1">INDIRECT(ADDRESS($A434,J$4,,,$B434))</f>
        <v>0</v>
      </c>
    </row>
    <row r="435" spans="1:10">
      <c r="A435" s="41">
        <f t="shared" si="15"/>
        <v>225</v>
      </c>
      <c r="B435" s="44" t="str">
        <f t="shared" si="16"/>
        <v>W1</v>
      </c>
      <c r="C435" s="45" cm="1">
        <f t="array" aca="1" ref="C435" ca="1">INDIRECT(ADDRESS($A435,C$4,,,$B435))</f>
        <v>0</v>
      </c>
      <c r="D435" s="45" cm="1">
        <f t="array" aca="1" ref="D435" ca="1">INDIRECT(ADDRESS($A435,D$4,,,$B435))</f>
        <v>0</v>
      </c>
      <c r="E435" s="45" cm="1">
        <f t="array" aca="1" ref="E435" ca="1">INDIRECT(ADDRESS($A435,E$4,,,$B435))</f>
        <v>0</v>
      </c>
      <c r="F435" s="45" cm="1">
        <f t="array" aca="1" ref="F435" ca="1">INDIRECT(ADDRESS($A435,F$4,,,$B435))</f>
        <v>0</v>
      </c>
      <c r="G435" s="45" cm="1">
        <f t="array" aca="1" ref="G435" ca="1">INDIRECT(ADDRESS($A435,G$4,,,$B435))</f>
        <v>0</v>
      </c>
      <c r="H435" s="45" cm="1">
        <f t="array" aca="1" ref="H435" ca="1">INDIRECT(ADDRESS($A435,H$4,,,$B435))</f>
        <v>0</v>
      </c>
      <c r="I435" s="45" cm="1">
        <f t="array" aca="1" ref="I435" ca="1">INDIRECT(ADDRESS($A435,I$4,,,$B435))</f>
        <v>0</v>
      </c>
      <c r="J435" s="45" cm="1">
        <f t="array" aca="1" ref="J435" ca="1">INDIRECT(ADDRESS($A435,J$4,,,$B435))</f>
        <v>0</v>
      </c>
    </row>
    <row r="436" spans="1:10">
      <c r="A436" s="41">
        <f t="shared" si="15"/>
        <v>226</v>
      </c>
      <c r="B436" s="44" t="str">
        <f t="shared" si="16"/>
        <v>W1</v>
      </c>
      <c r="C436" s="45" cm="1">
        <f t="array" aca="1" ref="C436" ca="1">INDIRECT(ADDRESS($A436,C$4,,,$B436))</f>
        <v>0</v>
      </c>
      <c r="D436" s="45" cm="1">
        <f t="array" aca="1" ref="D436" ca="1">INDIRECT(ADDRESS($A436,D$4,,,$B436))</f>
        <v>0</v>
      </c>
      <c r="E436" s="45" cm="1">
        <f t="array" aca="1" ref="E436" ca="1">INDIRECT(ADDRESS($A436,E$4,,,$B436))</f>
        <v>0</v>
      </c>
      <c r="F436" s="45" cm="1">
        <f t="array" aca="1" ref="F436" ca="1">INDIRECT(ADDRESS($A436,F$4,,,$B436))</f>
        <v>0</v>
      </c>
      <c r="G436" s="45" cm="1">
        <f t="array" aca="1" ref="G436" ca="1">INDIRECT(ADDRESS($A436,G$4,,,$B436))</f>
        <v>0</v>
      </c>
      <c r="H436" s="45" cm="1">
        <f t="array" aca="1" ref="H436" ca="1">INDIRECT(ADDRESS($A436,H$4,,,$B436))</f>
        <v>0</v>
      </c>
      <c r="I436" s="45" cm="1">
        <f t="array" aca="1" ref="I436" ca="1">INDIRECT(ADDRESS($A436,I$4,,,$B436))</f>
        <v>0</v>
      </c>
      <c r="J436" s="45" cm="1">
        <f t="array" aca="1" ref="J436" ca="1">INDIRECT(ADDRESS($A436,J$4,,,$B436))</f>
        <v>0</v>
      </c>
    </row>
    <row r="437" spans="1:10">
      <c r="A437" s="41">
        <f t="shared" si="15"/>
        <v>227</v>
      </c>
      <c r="B437" s="44" t="str">
        <f t="shared" si="16"/>
        <v>W1</v>
      </c>
      <c r="C437" s="45" cm="1">
        <f t="array" aca="1" ref="C437" ca="1">INDIRECT(ADDRESS($A437,C$4,,,$B437))</f>
        <v>0</v>
      </c>
      <c r="D437" s="45" cm="1">
        <f t="array" aca="1" ref="D437" ca="1">INDIRECT(ADDRESS($A437,D$4,,,$B437))</f>
        <v>0</v>
      </c>
      <c r="E437" s="45" cm="1">
        <f t="array" aca="1" ref="E437" ca="1">INDIRECT(ADDRESS($A437,E$4,,,$B437))</f>
        <v>0</v>
      </c>
      <c r="F437" s="45" cm="1">
        <f t="array" aca="1" ref="F437" ca="1">INDIRECT(ADDRESS($A437,F$4,,,$B437))</f>
        <v>0</v>
      </c>
      <c r="G437" s="45" cm="1">
        <f t="array" aca="1" ref="G437" ca="1">INDIRECT(ADDRESS($A437,G$4,,,$B437))</f>
        <v>0</v>
      </c>
      <c r="H437" s="45" cm="1">
        <f t="array" aca="1" ref="H437" ca="1">INDIRECT(ADDRESS($A437,H$4,,,$B437))</f>
        <v>0</v>
      </c>
      <c r="I437" s="45" cm="1">
        <f t="array" aca="1" ref="I437" ca="1">INDIRECT(ADDRESS($A437,I$4,,,$B437))</f>
        <v>0</v>
      </c>
      <c r="J437" s="45" cm="1">
        <f t="array" aca="1" ref="J437" ca="1">INDIRECT(ADDRESS($A437,J$4,,,$B437))</f>
        <v>0</v>
      </c>
    </row>
    <row r="438" spans="1:10">
      <c r="A438" s="41">
        <f t="shared" si="15"/>
        <v>228</v>
      </c>
      <c r="B438" s="44" t="str">
        <f t="shared" si="16"/>
        <v>W1</v>
      </c>
      <c r="C438" s="45" cm="1">
        <f t="array" aca="1" ref="C438" ca="1">INDIRECT(ADDRESS($A438,C$4,,,$B438))</f>
        <v>0</v>
      </c>
      <c r="D438" s="45" cm="1">
        <f t="array" aca="1" ref="D438" ca="1">INDIRECT(ADDRESS($A438,D$4,,,$B438))</f>
        <v>0</v>
      </c>
      <c r="E438" s="45" cm="1">
        <f t="array" aca="1" ref="E438" ca="1">INDIRECT(ADDRESS($A438,E$4,,,$B438))</f>
        <v>0</v>
      </c>
      <c r="F438" s="45" cm="1">
        <f t="array" aca="1" ref="F438" ca="1">INDIRECT(ADDRESS($A438,F$4,,,$B438))</f>
        <v>0</v>
      </c>
      <c r="G438" s="45" cm="1">
        <f t="array" aca="1" ref="G438" ca="1">INDIRECT(ADDRESS($A438,G$4,,,$B438))</f>
        <v>0</v>
      </c>
      <c r="H438" s="45" cm="1">
        <f t="array" aca="1" ref="H438" ca="1">INDIRECT(ADDRESS($A438,H$4,,,$B438))</f>
        <v>0</v>
      </c>
      <c r="I438" s="45" cm="1">
        <f t="array" aca="1" ref="I438" ca="1">INDIRECT(ADDRESS($A438,I$4,,,$B438))</f>
        <v>0</v>
      </c>
      <c r="J438" s="45" cm="1">
        <f t="array" aca="1" ref="J438" ca="1">INDIRECT(ADDRESS($A438,J$4,,,$B438))</f>
        <v>0</v>
      </c>
    </row>
    <row r="439" spans="1:10">
      <c r="A439" s="41">
        <f t="shared" si="15"/>
        <v>229</v>
      </c>
      <c r="B439" s="44" t="str">
        <f t="shared" si="16"/>
        <v>W1</v>
      </c>
      <c r="C439" s="45" cm="1">
        <f t="array" aca="1" ref="C439" ca="1">INDIRECT(ADDRESS($A439,C$4,,,$B439))</f>
        <v>0</v>
      </c>
      <c r="D439" s="45" cm="1">
        <f t="array" aca="1" ref="D439" ca="1">INDIRECT(ADDRESS($A439,D$4,,,$B439))</f>
        <v>0</v>
      </c>
      <c r="E439" s="45" cm="1">
        <f t="array" aca="1" ref="E439" ca="1">INDIRECT(ADDRESS($A439,E$4,,,$B439))</f>
        <v>0</v>
      </c>
      <c r="F439" s="45" cm="1">
        <f t="array" aca="1" ref="F439" ca="1">INDIRECT(ADDRESS($A439,F$4,,,$B439))</f>
        <v>0</v>
      </c>
      <c r="G439" s="45" cm="1">
        <f t="array" aca="1" ref="G439" ca="1">INDIRECT(ADDRESS($A439,G$4,,,$B439))</f>
        <v>0</v>
      </c>
      <c r="H439" s="45" cm="1">
        <f t="array" aca="1" ref="H439" ca="1">INDIRECT(ADDRESS($A439,H$4,,,$B439))</f>
        <v>0</v>
      </c>
      <c r="I439" s="45" cm="1">
        <f t="array" aca="1" ref="I439" ca="1">INDIRECT(ADDRESS($A439,I$4,,,$B439))</f>
        <v>0</v>
      </c>
      <c r="J439" s="45" cm="1">
        <f t="array" aca="1" ref="J439" ca="1">INDIRECT(ADDRESS($A439,J$4,,,$B439))</f>
        <v>0</v>
      </c>
    </row>
    <row r="440" spans="1:10">
      <c r="A440" s="41">
        <f t="shared" si="15"/>
        <v>230</v>
      </c>
      <c r="B440" s="44" t="str">
        <f t="shared" si="16"/>
        <v>W1</v>
      </c>
      <c r="C440" s="45" cm="1">
        <f t="array" aca="1" ref="C440" ca="1">INDIRECT(ADDRESS($A440,C$4,,,$B440))</f>
        <v>0</v>
      </c>
      <c r="D440" s="45" cm="1">
        <f t="array" aca="1" ref="D440" ca="1">INDIRECT(ADDRESS($A440,D$4,,,$B440))</f>
        <v>0</v>
      </c>
      <c r="E440" s="45" cm="1">
        <f t="array" aca="1" ref="E440" ca="1">INDIRECT(ADDRESS($A440,E$4,,,$B440))</f>
        <v>0</v>
      </c>
      <c r="F440" s="45" cm="1">
        <f t="array" aca="1" ref="F440" ca="1">INDIRECT(ADDRESS($A440,F$4,,,$B440))</f>
        <v>0</v>
      </c>
      <c r="G440" s="45" cm="1">
        <f t="array" aca="1" ref="G440" ca="1">INDIRECT(ADDRESS($A440,G$4,,,$B440))</f>
        <v>0</v>
      </c>
      <c r="H440" s="45" cm="1">
        <f t="array" aca="1" ref="H440" ca="1">INDIRECT(ADDRESS($A440,H$4,,,$B440))</f>
        <v>0</v>
      </c>
      <c r="I440" s="45" cm="1">
        <f t="array" aca="1" ref="I440" ca="1">INDIRECT(ADDRESS($A440,I$4,,,$B440))</f>
        <v>0</v>
      </c>
      <c r="J440" s="45" cm="1">
        <f t="array" aca="1" ref="J440" ca="1">INDIRECT(ADDRESS($A440,J$4,,,$B440))</f>
        <v>0</v>
      </c>
    </row>
    <row r="441" spans="1:10">
      <c r="A441" s="41">
        <f t="shared" si="15"/>
        <v>231</v>
      </c>
      <c r="B441" s="44" t="str">
        <f t="shared" si="16"/>
        <v>W1</v>
      </c>
      <c r="C441" s="45" cm="1">
        <f t="array" aca="1" ref="C441" ca="1">INDIRECT(ADDRESS($A441,C$4,,,$B441))</f>
        <v>0</v>
      </c>
      <c r="D441" s="45" cm="1">
        <f t="array" aca="1" ref="D441" ca="1">INDIRECT(ADDRESS($A441,D$4,,,$B441))</f>
        <v>0</v>
      </c>
      <c r="E441" s="45" cm="1">
        <f t="array" aca="1" ref="E441" ca="1">INDIRECT(ADDRESS($A441,E$4,,,$B441))</f>
        <v>0</v>
      </c>
      <c r="F441" s="45" cm="1">
        <f t="array" aca="1" ref="F441" ca="1">INDIRECT(ADDRESS($A441,F$4,,,$B441))</f>
        <v>0</v>
      </c>
      <c r="G441" s="45" cm="1">
        <f t="array" aca="1" ref="G441" ca="1">INDIRECT(ADDRESS($A441,G$4,,,$B441))</f>
        <v>0</v>
      </c>
      <c r="H441" s="45" cm="1">
        <f t="array" aca="1" ref="H441" ca="1">INDIRECT(ADDRESS($A441,H$4,,,$B441))</f>
        <v>0</v>
      </c>
      <c r="I441" s="45" cm="1">
        <f t="array" aca="1" ref="I441" ca="1">INDIRECT(ADDRESS($A441,I$4,,,$B441))</f>
        <v>0</v>
      </c>
      <c r="J441" s="45" cm="1">
        <f t="array" aca="1" ref="J441" ca="1">INDIRECT(ADDRESS($A441,J$4,,,$B441))</f>
        <v>0</v>
      </c>
    </row>
    <row r="442" spans="1:10">
      <c r="A442" s="41">
        <f t="shared" si="15"/>
        <v>232</v>
      </c>
      <c r="B442" s="44" t="str">
        <f t="shared" si="16"/>
        <v>W1</v>
      </c>
      <c r="C442" s="45" cm="1">
        <f t="array" aca="1" ref="C442" ca="1">INDIRECT(ADDRESS($A442,C$4,,,$B442))</f>
        <v>0</v>
      </c>
      <c r="D442" s="45" cm="1">
        <f t="array" aca="1" ref="D442" ca="1">INDIRECT(ADDRESS($A442,D$4,,,$B442))</f>
        <v>0</v>
      </c>
      <c r="E442" s="45" cm="1">
        <f t="array" aca="1" ref="E442" ca="1">INDIRECT(ADDRESS($A442,E$4,,,$B442))</f>
        <v>0</v>
      </c>
      <c r="F442" s="45" cm="1">
        <f t="array" aca="1" ref="F442" ca="1">INDIRECT(ADDRESS($A442,F$4,,,$B442))</f>
        <v>0</v>
      </c>
      <c r="G442" s="45" cm="1">
        <f t="array" aca="1" ref="G442" ca="1">INDIRECT(ADDRESS($A442,G$4,,,$B442))</f>
        <v>0</v>
      </c>
      <c r="H442" s="45" cm="1">
        <f t="array" aca="1" ref="H442" ca="1">INDIRECT(ADDRESS($A442,H$4,,,$B442))</f>
        <v>0</v>
      </c>
      <c r="I442" s="45" cm="1">
        <f t="array" aca="1" ref="I442" ca="1">INDIRECT(ADDRESS($A442,I$4,,,$B442))</f>
        <v>0</v>
      </c>
      <c r="J442" s="45" cm="1">
        <f t="array" aca="1" ref="J442" ca="1">INDIRECT(ADDRESS($A442,J$4,,,$B442))</f>
        <v>0</v>
      </c>
    </row>
    <row r="443" spans="1:10">
      <c r="A443" s="41">
        <f t="shared" si="15"/>
        <v>233</v>
      </c>
      <c r="B443" s="44" t="str">
        <f t="shared" si="16"/>
        <v>W1</v>
      </c>
      <c r="C443" s="45" cm="1">
        <f t="array" aca="1" ref="C443" ca="1">INDIRECT(ADDRESS($A443,C$4,,,$B443))</f>
        <v>0</v>
      </c>
      <c r="D443" s="45" cm="1">
        <f t="array" aca="1" ref="D443" ca="1">INDIRECT(ADDRESS($A443,D$4,,,$B443))</f>
        <v>0</v>
      </c>
      <c r="E443" s="45" cm="1">
        <f t="array" aca="1" ref="E443" ca="1">INDIRECT(ADDRESS($A443,E$4,,,$B443))</f>
        <v>0</v>
      </c>
      <c r="F443" s="45" cm="1">
        <f t="array" aca="1" ref="F443" ca="1">INDIRECT(ADDRESS($A443,F$4,,,$B443))</f>
        <v>0</v>
      </c>
      <c r="G443" s="45" cm="1">
        <f t="array" aca="1" ref="G443" ca="1">INDIRECT(ADDRESS($A443,G$4,,,$B443))</f>
        <v>0</v>
      </c>
      <c r="H443" s="45" cm="1">
        <f t="array" aca="1" ref="H443" ca="1">INDIRECT(ADDRESS($A443,H$4,,,$B443))</f>
        <v>0</v>
      </c>
      <c r="I443" s="45" cm="1">
        <f t="array" aca="1" ref="I443" ca="1">INDIRECT(ADDRESS($A443,I$4,,,$B443))</f>
        <v>0</v>
      </c>
      <c r="J443" s="45" cm="1">
        <f t="array" aca="1" ref="J443" ca="1">INDIRECT(ADDRESS($A443,J$4,,,$B443))</f>
        <v>0</v>
      </c>
    </row>
    <row r="444" spans="1:10">
      <c r="A444" s="41">
        <f t="shared" si="15"/>
        <v>234</v>
      </c>
      <c r="B444" s="44" t="str">
        <f t="shared" si="16"/>
        <v>W1</v>
      </c>
      <c r="C444" s="45" cm="1">
        <f t="array" aca="1" ref="C444" ca="1">INDIRECT(ADDRESS($A444,C$4,,,$B444))</f>
        <v>0</v>
      </c>
      <c r="D444" s="45" cm="1">
        <f t="array" aca="1" ref="D444" ca="1">INDIRECT(ADDRESS($A444,D$4,,,$B444))</f>
        <v>0</v>
      </c>
      <c r="E444" s="45" cm="1">
        <f t="array" aca="1" ref="E444" ca="1">INDIRECT(ADDRESS($A444,E$4,,,$B444))</f>
        <v>0</v>
      </c>
      <c r="F444" s="45" cm="1">
        <f t="array" aca="1" ref="F444" ca="1">INDIRECT(ADDRESS($A444,F$4,,,$B444))</f>
        <v>0</v>
      </c>
      <c r="G444" s="45" cm="1">
        <f t="array" aca="1" ref="G444" ca="1">INDIRECT(ADDRESS($A444,G$4,,,$B444))</f>
        <v>0</v>
      </c>
      <c r="H444" s="45" cm="1">
        <f t="array" aca="1" ref="H444" ca="1">INDIRECT(ADDRESS($A444,H$4,,,$B444))</f>
        <v>0</v>
      </c>
      <c r="I444" s="45" cm="1">
        <f t="array" aca="1" ref="I444" ca="1">INDIRECT(ADDRESS($A444,I$4,,,$B444))</f>
        <v>0</v>
      </c>
      <c r="J444" s="45" cm="1">
        <f t="array" aca="1" ref="J444" ca="1">INDIRECT(ADDRESS($A444,J$4,,,$B444))</f>
        <v>0</v>
      </c>
    </row>
    <row r="445" spans="1:10">
      <c r="A445" s="41">
        <f t="shared" si="15"/>
        <v>235</v>
      </c>
      <c r="B445" s="44" t="str">
        <f t="shared" si="16"/>
        <v>W1</v>
      </c>
      <c r="C445" s="45" cm="1">
        <f t="array" aca="1" ref="C445" ca="1">INDIRECT(ADDRESS($A445,C$4,,,$B445))</f>
        <v>0</v>
      </c>
      <c r="D445" s="45" cm="1">
        <f t="array" aca="1" ref="D445" ca="1">INDIRECT(ADDRESS($A445,D$4,,,$B445))</f>
        <v>0</v>
      </c>
      <c r="E445" s="45" cm="1">
        <f t="array" aca="1" ref="E445" ca="1">INDIRECT(ADDRESS($A445,E$4,,,$B445))</f>
        <v>0</v>
      </c>
      <c r="F445" s="45" cm="1">
        <f t="array" aca="1" ref="F445" ca="1">INDIRECT(ADDRESS($A445,F$4,,,$B445))</f>
        <v>0</v>
      </c>
      <c r="G445" s="45" cm="1">
        <f t="array" aca="1" ref="G445" ca="1">INDIRECT(ADDRESS($A445,G$4,,,$B445))</f>
        <v>0</v>
      </c>
      <c r="H445" s="45" cm="1">
        <f t="array" aca="1" ref="H445" ca="1">INDIRECT(ADDRESS($A445,H$4,,,$B445))</f>
        <v>0</v>
      </c>
      <c r="I445" s="45" cm="1">
        <f t="array" aca="1" ref="I445" ca="1">INDIRECT(ADDRESS($A445,I$4,,,$B445))</f>
        <v>0</v>
      </c>
      <c r="J445" s="45" cm="1">
        <f t="array" aca="1" ref="J445" ca="1">INDIRECT(ADDRESS($A445,J$4,,,$B445))</f>
        <v>0</v>
      </c>
    </row>
    <row r="446" spans="1:10">
      <c r="A446" s="41">
        <f t="shared" si="15"/>
        <v>236</v>
      </c>
      <c r="B446" s="44" t="str">
        <f t="shared" si="16"/>
        <v>W1</v>
      </c>
      <c r="C446" s="45" cm="1">
        <f t="array" aca="1" ref="C446" ca="1">INDIRECT(ADDRESS($A446,C$4,,,$B446))</f>
        <v>0</v>
      </c>
      <c r="D446" s="45" cm="1">
        <f t="array" aca="1" ref="D446" ca="1">INDIRECT(ADDRESS($A446,D$4,,,$B446))</f>
        <v>0</v>
      </c>
      <c r="E446" s="45" cm="1">
        <f t="array" aca="1" ref="E446" ca="1">INDIRECT(ADDRESS($A446,E$4,,,$B446))</f>
        <v>0</v>
      </c>
      <c r="F446" s="45" cm="1">
        <f t="array" aca="1" ref="F446" ca="1">INDIRECT(ADDRESS($A446,F$4,,,$B446))</f>
        <v>0</v>
      </c>
      <c r="G446" s="45" cm="1">
        <f t="array" aca="1" ref="G446" ca="1">INDIRECT(ADDRESS($A446,G$4,,,$B446))</f>
        <v>0</v>
      </c>
      <c r="H446" s="45" cm="1">
        <f t="array" aca="1" ref="H446" ca="1">INDIRECT(ADDRESS($A446,H$4,,,$B446))</f>
        <v>0</v>
      </c>
      <c r="I446" s="45" cm="1">
        <f t="array" aca="1" ref="I446" ca="1">INDIRECT(ADDRESS($A446,I$4,,,$B446))</f>
        <v>0</v>
      </c>
      <c r="J446" s="45" cm="1">
        <f t="array" aca="1" ref="J446" ca="1">INDIRECT(ADDRESS($A446,J$4,,,$B446))</f>
        <v>0</v>
      </c>
    </row>
    <row r="447" spans="1:10">
      <c r="A447" s="41">
        <f t="shared" si="15"/>
        <v>237</v>
      </c>
      <c r="B447" s="44" t="str">
        <f t="shared" si="16"/>
        <v>W1</v>
      </c>
      <c r="C447" s="45" cm="1">
        <f t="array" aca="1" ref="C447" ca="1">INDIRECT(ADDRESS($A447,C$4,,,$B447))</f>
        <v>0</v>
      </c>
      <c r="D447" s="45" cm="1">
        <f t="array" aca="1" ref="D447" ca="1">INDIRECT(ADDRESS($A447,D$4,,,$B447))</f>
        <v>0</v>
      </c>
      <c r="E447" s="45" cm="1">
        <f t="array" aca="1" ref="E447" ca="1">INDIRECT(ADDRESS($A447,E$4,,,$B447))</f>
        <v>0</v>
      </c>
      <c r="F447" s="45" cm="1">
        <f t="array" aca="1" ref="F447" ca="1">INDIRECT(ADDRESS($A447,F$4,,,$B447))</f>
        <v>0</v>
      </c>
      <c r="G447" s="45" cm="1">
        <f t="array" aca="1" ref="G447" ca="1">INDIRECT(ADDRESS($A447,G$4,,,$B447))</f>
        <v>0</v>
      </c>
      <c r="H447" s="45" cm="1">
        <f t="array" aca="1" ref="H447" ca="1">INDIRECT(ADDRESS($A447,H$4,,,$B447))</f>
        <v>0</v>
      </c>
      <c r="I447" s="45" cm="1">
        <f t="array" aca="1" ref="I447" ca="1">INDIRECT(ADDRESS($A447,I$4,,,$B447))</f>
        <v>0</v>
      </c>
      <c r="J447" s="45" cm="1">
        <f t="array" aca="1" ref="J447" ca="1">INDIRECT(ADDRESS($A447,J$4,,,$B447))</f>
        <v>0</v>
      </c>
    </row>
    <row r="448" spans="1:10">
      <c r="A448" s="41">
        <f t="shared" si="15"/>
        <v>238</v>
      </c>
      <c r="B448" s="44" t="str">
        <f t="shared" si="16"/>
        <v>W1</v>
      </c>
      <c r="C448" s="45" cm="1">
        <f t="array" aca="1" ref="C448" ca="1">INDIRECT(ADDRESS($A448,C$4,,,$B448))</f>
        <v>0</v>
      </c>
      <c r="D448" s="45" cm="1">
        <f t="array" aca="1" ref="D448" ca="1">INDIRECT(ADDRESS($A448,D$4,,,$B448))</f>
        <v>0</v>
      </c>
      <c r="E448" s="45" cm="1">
        <f t="array" aca="1" ref="E448" ca="1">INDIRECT(ADDRESS($A448,E$4,,,$B448))</f>
        <v>0</v>
      </c>
      <c r="F448" s="45" cm="1">
        <f t="array" aca="1" ref="F448" ca="1">INDIRECT(ADDRESS($A448,F$4,,,$B448))</f>
        <v>0</v>
      </c>
      <c r="G448" s="45" cm="1">
        <f t="array" aca="1" ref="G448" ca="1">INDIRECT(ADDRESS($A448,G$4,,,$B448))</f>
        <v>0</v>
      </c>
      <c r="H448" s="45" cm="1">
        <f t="array" aca="1" ref="H448" ca="1">INDIRECT(ADDRESS($A448,H$4,,,$B448))</f>
        <v>0</v>
      </c>
      <c r="I448" s="45" cm="1">
        <f t="array" aca="1" ref="I448" ca="1">INDIRECT(ADDRESS($A448,I$4,,,$B448))</f>
        <v>0</v>
      </c>
      <c r="J448" s="45" cm="1">
        <f t="array" aca="1" ref="J448" ca="1">INDIRECT(ADDRESS($A448,J$4,,,$B448))</f>
        <v>0</v>
      </c>
    </row>
    <row r="449" spans="1:10">
      <c r="A449" s="41">
        <f t="shared" si="15"/>
        <v>239</v>
      </c>
      <c r="B449" s="44" t="str">
        <f t="shared" si="16"/>
        <v>W1</v>
      </c>
      <c r="C449" s="45" cm="1">
        <f t="array" aca="1" ref="C449" ca="1">INDIRECT(ADDRESS($A449,C$4,,,$B449))</f>
        <v>0</v>
      </c>
      <c r="D449" s="45" cm="1">
        <f t="array" aca="1" ref="D449" ca="1">INDIRECT(ADDRESS($A449,D$4,,,$B449))</f>
        <v>0</v>
      </c>
      <c r="E449" s="45" cm="1">
        <f t="array" aca="1" ref="E449" ca="1">INDIRECT(ADDRESS($A449,E$4,,,$B449))</f>
        <v>0</v>
      </c>
      <c r="F449" s="45" cm="1">
        <f t="array" aca="1" ref="F449" ca="1">INDIRECT(ADDRESS($A449,F$4,,,$B449))</f>
        <v>0</v>
      </c>
      <c r="G449" s="45" cm="1">
        <f t="array" aca="1" ref="G449" ca="1">INDIRECT(ADDRESS($A449,G$4,,,$B449))</f>
        <v>0</v>
      </c>
      <c r="H449" s="45" cm="1">
        <f t="array" aca="1" ref="H449" ca="1">INDIRECT(ADDRESS($A449,H$4,,,$B449))</f>
        <v>0</v>
      </c>
      <c r="I449" s="45" cm="1">
        <f t="array" aca="1" ref="I449" ca="1">INDIRECT(ADDRESS($A449,I$4,,,$B449))</f>
        <v>0</v>
      </c>
      <c r="J449" s="45" cm="1">
        <f t="array" aca="1" ref="J449" ca="1">INDIRECT(ADDRESS($A449,J$4,,,$B449))</f>
        <v>0</v>
      </c>
    </row>
    <row r="450" spans="1:10">
      <c r="A450" s="41">
        <f t="shared" si="15"/>
        <v>240</v>
      </c>
      <c r="B450" s="44" t="str">
        <f t="shared" si="16"/>
        <v>W1</v>
      </c>
      <c r="C450" s="45" cm="1">
        <f t="array" aca="1" ref="C450" ca="1">INDIRECT(ADDRESS($A450,C$4,,,$B450))</f>
        <v>0</v>
      </c>
      <c r="D450" s="45" cm="1">
        <f t="array" aca="1" ref="D450" ca="1">INDIRECT(ADDRESS($A450,D$4,,,$B450))</f>
        <v>0</v>
      </c>
      <c r="E450" s="45" cm="1">
        <f t="array" aca="1" ref="E450" ca="1">INDIRECT(ADDRESS($A450,E$4,,,$B450))</f>
        <v>0</v>
      </c>
      <c r="F450" s="45" cm="1">
        <f t="array" aca="1" ref="F450" ca="1">INDIRECT(ADDRESS($A450,F$4,,,$B450))</f>
        <v>0</v>
      </c>
      <c r="G450" s="45" cm="1">
        <f t="array" aca="1" ref="G450" ca="1">INDIRECT(ADDRESS($A450,G$4,,,$B450))</f>
        <v>0</v>
      </c>
      <c r="H450" s="45" cm="1">
        <f t="array" aca="1" ref="H450" ca="1">INDIRECT(ADDRESS($A450,H$4,,,$B450))</f>
        <v>0</v>
      </c>
      <c r="I450" s="45" cm="1">
        <f t="array" aca="1" ref="I450" ca="1">INDIRECT(ADDRESS($A450,I$4,,,$B450))</f>
        <v>0</v>
      </c>
      <c r="J450" s="45" cm="1">
        <f t="array" aca="1" ref="J450" ca="1">INDIRECT(ADDRESS($A450,J$4,,,$B450))</f>
        <v>0</v>
      </c>
    </row>
    <row r="451" spans="1:10">
      <c r="A451" s="41">
        <f t="shared" si="15"/>
        <v>241</v>
      </c>
      <c r="B451" s="44" t="str">
        <f t="shared" si="16"/>
        <v>W1</v>
      </c>
      <c r="C451" s="45" cm="1">
        <f t="array" aca="1" ref="C451" ca="1">INDIRECT(ADDRESS($A451,C$4,,,$B451))</f>
        <v>0</v>
      </c>
      <c r="D451" s="45" cm="1">
        <f t="array" aca="1" ref="D451" ca="1">INDIRECT(ADDRESS($A451,D$4,,,$B451))</f>
        <v>0</v>
      </c>
      <c r="E451" s="45" cm="1">
        <f t="array" aca="1" ref="E451" ca="1">INDIRECT(ADDRESS($A451,E$4,,,$B451))</f>
        <v>0</v>
      </c>
      <c r="F451" s="45" cm="1">
        <f t="array" aca="1" ref="F451" ca="1">INDIRECT(ADDRESS($A451,F$4,,,$B451))</f>
        <v>0</v>
      </c>
      <c r="G451" s="45" cm="1">
        <f t="array" aca="1" ref="G451" ca="1">INDIRECT(ADDRESS($A451,G$4,,,$B451))</f>
        <v>0</v>
      </c>
      <c r="H451" s="45" cm="1">
        <f t="array" aca="1" ref="H451" ca="1">INDIRECT(ADDRESS($A451,H$4,,,$B451))</f>
        <v>0</v>
      </c>
      <c r="I451" s="45" cm="1">
        <f t="array" aca="1" ref="I451" ca="1">INDIRECT(ADDRESS($A451,I$4,,,$B451))</f>
        <v>0</v>
      </c>
      <c r="J451" s="45" cm="1">
        <f t="array" aca="1" ref="J451" ca="1">INDIRECT(ADDRESS($A451,J$4,,,$B451))</f>
        <v>0</v>
      </c>
    </row>
    <row r="452" spans="1:10">
      <c r="A452" s="41">
        <f t="shared" si="15"/>
        <v>242</v>
      </c>
      <c r="B452" s="44" t="str">
        <f t="shared" si="16"/>
        <v>W1</v>
      </c>
      <c r="C452" s="45" cm="1">
        <f t="array" aca="1" ref="C452" ca="1">INDIRECT(ADDRESS($A452,C$4,,,$B452))</f>
        <v>0</v>
      </c>
      <c r="D452" s="45" cm="1">
        <f t="array" aca="1" ref="D452" ca="1">INDIRECT(ADDRESS($A452,D$4,,,$B452))</f>
        <v>0</v>
      </c>
      <c r="E452" s="45" cm="1">
        <f t="array" aca="1" ref="E452" ca="1">INDIRECT(ADDRESS($A452,E$4,,,$B452))</f>
        <v>0</v>
      </c>
      <c r="F452" s="45" cm="1">
        <f t="array" aca="1" ref="F452" ca="1">INDIRECT(ADDRESS($A452,F$4,,,$B452))</f>
        <v>0</v>
      </c>
      <c r="G452" s="45" cm="1">
        <f t="array" aca="1" ref="G452" ca="1">INDIRECT(ADDRESS($A452,G$4,,,$B452))</f>
        <v>0</v>
      </c>
      <c r="H452" s="45" cm="1">
        <f t="array" aca="1" ref="H452" ca="1">INDIRECT(ADDRESS($A452,H$4,,,$B452))</f>
        <v>0</v>
      </c>
      <c r="I452" s="45" cm="1">
        <f t="array" aca="1" ref="I452" ca="1">INDIRECT(ADDRESS($A452,I$4,,,$B452))</f>
        <v>0</v>
      </c>
      <c r="J452" s="45" cm="1">
        <f t="array" aca="1" ref="J452" ca="1">INDIRECT(ADDRESS($A452,J$4,,,$B452))</f>
        <v>0</v>
      </c>
    </row>
    <row r="453" spans="1:10">
      <c r="A453" s="41">
        <f t="shared" si="15"/>
        <v>243</v>
      </c>
      <c r="B453" s="44" t="str">
        <f t="shared" si="16"/>
        <v>W1</v>
      </c>
      <c r="C453" s="45" cm="1">
        <f t="array" aca="1" ref="C453" ca="1">INDIRECT(ADDRESS($A453,C$4,,,$B453))</f>
        <v>0</v>
      </c>
      <c r="D453" s="45" cm="1">
        <f t="array" aca="1" ref="D453" ca="1">INDIRECT(ADDRESS($A453,D$4,,,$B453))</f>
        <v>0</v>
      </c>
      <c r="E453" s="45" cm="1">
        <f t="array" aca="1" ref="E453" ca="1">INDIRECT(ADDRESS($A453,E$4,,,$B453))</f>
        <v>0</v>
      </c>
      <c r="F453" s="45" cm="1">
        <f t="array" aca="1" ref="F453" ca="1">INDIRECT(ADDRESS($A453,F$4,,,$B453))</f>
        <v>0</v>
      </c>
      <c r="G453" s="45" cm="1">
        <f t="array" aca="1" ref="G453" ca="1">INDIRECT(ADDRESS($A453,G$4,,,$B453))</f>
        <v>0</v>
      </c>
      <c r="H453" s="45" cm="1">
        <f t="array" aca="1" ref="H453" ca="1">INDIRECT(ADDRESS($A453,H$4,,,$B453))</f>
        <v>0</v>
      </c>
      <c r="I453" s="45" cm="1">
        <f t="array" aca="1" ref="I453" ca="1">INDIRECT(ADDRESS($A453,I$4,,,$B453))</f>
        <v>0</v>
      </c>
      <c r="J453" s="45" cm="1">
        <f t="array" aca="1" ref="J453" ca="1">INDIRECT(ADDRESS($A453,J$4,,,$B453))</f>
        <v>0</v>
      </c>
    </row>
    <row r="454" spans="1:10">
      <c r="A454" s="41">
        <f t="shared" si="15"/>
        <v>244</v>
      </c>
      <c r="B454" s="44" t="str">
        <f t="shared" si="16"/>
        <v>W1</v>
      </c>
      <c r="C454" s="45" cm="1">
        <f t="array" aca="1" ref="C454" ca="1">INDIRECT(ADDRESS($A454,C$4,,,$B454))</f>
        <v>0</v>
      </c>
      <c r="D454" s="45" cm="1">
        <f t="array" aca="1" ref="D454" ca="1">INDIRECT(ADDRESS($A454,D$4,,,$B454))</f>
        <v>0</v>
      </c>
      <c r="E454" s="45" cm="1">
        <f t="array" aca="1" ref="E454" ca="1">INDIRECT(ADDRESS($A454,E$4,,,$B454))</f>
        <v>0</v>
      </c>
      <c r="F454" s="45" cm="1">
        <f t="array" aca="1" ref="F454" ca="1">INDIRECT(ADDRESS($A454,F$4,,,$B454))</f>
        <v>0</v>
      </c>
      <c r="G454" s="45" cm="1">
        <f t="array" aca="1" ref="G454" ca="1">INDIRECT(ADDRESS($A454,G$4,,,$B454))</f>
        <v>0</v>
      </c>
      <c r="H454" s="45" cm="1">
        <f t="array" aca="1" ref="H454" ca="1">INDIRECT(ADDRESS($A454,H$4,,,$B454))</f>
        <v>0</v>
      </c>
      <c r="I454" s="45" cm="1">
        <f t="array" aca="1" ref="I454" ca="1">INDIRECT(ADDRESS($A454,I$4,,,$B454))</f>
        <v>0</v>
      </c>
      <c r="J454" s="45" cm="1">
        <f t="array" aca="1" ref="J454" ca="1">INDIRECT(ADDRESS($A454,J$4,,,$B454))</f>
        <v>0</v>
      </c>
    </row>
    <row r="455" spans="1:10">
      <c r="A455" s="41">
        <f t="shared" si="15"/>
        <v>245</v>
      </c>
      <c r="B455" s="44" t="str">
        <f t="shared" si="16"/>
        <v>W1</v>
      </c>
      <c r="C455" s="45" cm="1">
        <f t="array" aca="1" ref="C455" ca="1">INDIRECT(ADDRESS($A455,C$4,,,$B455))</f>
        <v>0</v>
      </c>
      <c r="D455" s="45" cm="1">
        <f t="array" aca="1" ref="D455" ca="1">INDIRECT(ADDRESS($A455,D$4,,,$B455))</f>
        <v>0</v>
      </c>
      <c r="E455" s="45" cm="1">
        <f t="array" aca="1" ref="E455" ca="1">INDIRECT(ADDRESS($A455,E$4,,,$B455))</f>
        <v>0</v>
      </c>
      <c r="F455" s="45" cm="1">
        <f t="array" aca="1" ref="F455" ca="1">INDIRECT(ADDRESS($A455,F$4,,,$B455))</f>
        <v>0</v>
      </c>
      <c r="G455" s="45" cm="1">
        <f t="array" aca="1" ref="G455" ca="1">INDIRECT(ADDRESS($A455,G$4,,,$B455))</f>
        <v>0</v>
      </c>
      <c r="H455" s="45" cm="1">
        <f t="array" aca="1" ref="H455" ca="1">INDIRECT(ADDRESS($A455,H$4,,,$B455))</f>
        <v>0</v>
      </c>
      <c r="I455" s="45" cm="1">
        <f t="array" aca="1" ref="I455" ca="1">INDIRECT(ADDRESS($A455,I$4,,,$B455))</f>
        <v>0</v>
      </c>
      <c r="J455" s="45" cm="1">
        <f t="array" aca="1" ref="J455" ca="1">INDIRECT(ADDRESS($A455,J$4,,,$B455))</f>
        <v>0</v>
      </c>
    </row>
    <row r="456" spans="1:10">
      <c r="A456" s="41">
        <f t="shared" si="15"/>
        <v>246</v>
      </c>
      <c r="B456" s="44" t="str">
        <f t="shared" si="16"/>
        <v>W1</v>
      </c>
      <c r="C456" s="45" cm="1">
        <f t="array" aca="1" ref="C456" ca="1">INDIRECT(ADDRESS($A456,C$4,,,$B456))</f>
        <v>0</v>
      </c>
      <c r="D456" s="45" cm="1">
        <f t="array" aca="1" ref="D456" ca="1">INDIRECT(ADDRESS($A456,D$4,,,$B456))</f>
        <v>0</v>
      </c>
      <c r="E456" s="45" cm="1">
        <f t="array" aca="1" ref="E456" ca="1">INDIRECT(ADDRESS($A456,E$4,,,$B456))</f>
        <v>0</v>
      </c>
      <c r="F456" s="45" cm="1">
        <f t="array" aca="1" ref="F456" ca="1">INDIRECT(ADDRESS($A456,F$4,,,$B456))</f>
        <v>0</v>
      </c>
      <c r="G456" s="45" cm="1">
        <f t="array" aca="1" ref="G456" ca="1">INDIRECT(ADDRESS($A456,G$4,,,$B456))</f>
        <v>0</v>
      </c>
      <c r="H456" s="45" cm="1">
        <f t="array" aca="1" ref="H456" ca="1">INDIRECT(ADDRESS($A456,H$4,,,$B456))</f>
        <v>0</v>
      </c>
      <c r="I456" s="45" cm="1">
        <f t="array" aca="1" ref="I456" ca="1">INDIRECT(ADDRESS($A456,I$4,,,$B456))</f>
        <v>0</v>
      </c>
      <c r="J456" s="45" cm="1">
        <f t="array" aca="1" ref="J456" ca="1">INDIRECT(ADDRESS($A456,J$4,,,$B456))</f>
        <v>0</v>
      </c>
    </row>
    <row r="457" spans="1:10">
      <c r="A457" s="41">
        <f t="shared" si="15"/>
        <v>247</v>
      </c>
      <c r="B457" s="44" t="str">
        <f t="shared" si="16"/>
        <v>W1</v>
      </c>
      <c r="C457" s="45" cm="1">
        <f t="array" aca="1" ref="C457" ca="1">INDIRECT(ADDRESS($A457,C$4,,,$B457))</f>
        <v>0</v>
      </c>
      <c r="D457" s="45" cm="1">
        <f t="array" aca="1" ref="D457" ca="1">INDIRECT(ADDRESS($A457,D$4,,,$B457))</f>
        <v>0</v>
      </c>
      <c r="E457" s="45" cm="1">
        <f t="array" aca="1" ref="E457" ca="1">INDIRECT(ADDRESS($A457,E$4,,,$B457))</f>
        <v>0</v>
      </c>
      <c r="F457" s="45" cm="1">
        <f t="array" aca="1" ref="F457" ca="1">INDIRECT(ADDRESS($A457,F$4,,,$B457))</f>
        <v>0</v>
      </c>
      <c r="G457" s="45" cm="1">
        <f t="array" aca="1" ref="G457" ca="1">INDIRECT(ADDRESS($A457,G$4,,,$B457))</f>
        <v>0</v>
      </c>
      <c r="H457" s="45" cm="1">
        <f t="array" aca="1" ref="H457" ca="1">INDIRECT(ADDRESS($A457,H$4,,,$B457))</f>
        <v>0</v>
      </c>
      <c r="I457" s="45" cm="1">
        <f t="array" aca="1" ref="I457" ca="1">INDIRECT(ADDRESS($A457,I$4,,,$B457))</f>
        <v>0</v>
      </c>
      <c r="J457" s="45" cm="1">
        <f t="array" aca="1" ref="J457" ca="1">INDIRECT(ADDRESS($A457,J$4,,,$B457))</f>
        <v>0</v>
      </c>
    </row>
    <row r="458" spans="1:10">
      <c r="A458" s="41">
        <f t="shared" si="15"/>
        <v>248</v>
      </c>
      <c r="B458" s="44" t="str">
        <f t="shared" si="16"/>
        <v>W1</v>
      </c>
      <c r="C458" s="45" cm="1">
        <f t="array" aca="1" ref="C458" ca="1">INDIRECT(ADDRESS($A458,C$4,,,$B458))</f>
        <v>0</v>
      </c>
      <c r="D458" s="45" cm="1">
        <f t="array" aca="1" ref="D458" ca="1">INDIRECT(ADDRESS($A458,D$4,,,$B458))</f>
        <v>0</v>
      </c>
      <c r="E458" s="45" cm="1">
        <f t="array" aca="1" ref="E458" ca="1">INDIRECT(ADDRESS($A458,E$4,,,$B458))</f>
        <v>0</v>
      </c>
      <c r="F458" s="45" cm="1">
        <f t="array" aca="1" ref="F458" ca="1">INDIRECT(ADDRESS($A458,F$4,,,$B458))</f>
        <v>0</v>
      </c>
      <c r="G458" s="45" cm="1">
        <f t="array" aca="1" ref="G458" ca="1">INDIRECT(ADDRESS($A458,G$4,,,$B458))</f>
        <v>0</v>
      </c>
      <c r="H458" s="45" cm="1">
        <f t="array" aca="1" ref="H458" ca="1">INDIRECT(ADDRESS($A458,H$4,,,$B458))</f>
        <v>0</v>
      </c>
      <c r="I458" s="45" cm="1">
        <f t="array" aca="1" ref="I458" ca="1">INDIRECT(ADDRESS($A458,I$4,,,$B458))</f>
        <v>0</v>
      </c>
      <c r="J458" s="45" cm="1">
        <f t="array" aca="1" ref="J458" ca="1">INDIRECT(ADDRESS($A458,J$4,,,$B458))</f>
        <v>0</v>
      </c>
    </row>
    <row r="459" spans="1:10">
      <c r="A459" s="41">
        <f t="shared" si="15"/>
        <v>249</v>
      </c>
      <c r="B459" s="44" t="str">
        <f t="shared" si="16"/>
        <v>W1</v>
      </c>
      <c r="C459" s="45" cm="1">
        <f t="array" aca="1" ref="C459" ca="1">INDIRECT(ADDRESS($A459,C$4,,,$B459))</f>
        <v>0</v>
      </c>
      <c r="D459" s="45" cm="1">
        <f t="array" aca="1" ref="D459" ca="1">INDIRECT(ADDRESS($A459,D$4,,,$B459))</f>
        <v>0</v>
      </c>
      <c r="E459" s="45" cm="1">
        <f t="array" aca="1" ref="E459" ca="1">INDIRECT(ADDRESS($A459,E$4,,,$B459))</f>
        <v>0</v>
      </c>
      <c r="F459" s="45" cm="1">
        <f t="array" aca="1" ref="F459" ca="1">INDIRECT(ADDRESS($A459,F$4,,,$B459))</f>
        <v>0</v>
      </c>
      <c r="G459" s="45" cm="1">
        <f t="array" aca="1" ref="G459" ca="1">INDIRECT(ADDRESS($A459,G$4,,,$B459))</f>
        <v>0</v>
      </c>
      <c r="H459" s="45" cm="1">
        <f t="array" aca="1" ref="H459" ca="1">INDIRECT(ADDRESS($A459,H$4,,,$B459))</f>
        <v>0</v>
      </c>
      <c r="I459" s="45" cm="1">
        <f t="array" aca="1" ref="I459" ca="1">INDIRECT(ADDRESS($A459,I$4,,,$B459))</f>
        <v>0</v>
      </c>
      <c r="J459" s="45" cm="1">
        <f t="array" aca="1" ref="J459" ca="1">INDIRECT(ADDRESS($A459,J$4,,,$B459))</f>
        <v>0</v>
      </c>
    </row>
    <row r="460" spans="1:10">
      <c r="A460" s="41">
        <f t="shared" si="15"/>
        <v>250</v>
      </c>
      <c r="B460" s="44" t="str">
        <f t="shared" si="16"/>
        <v>W1</v>
      </c>
      <c r="C460" s="45" cm="1">
        <f t="array" aca="1" ref="C460" ca="1">INDIRECT(ADDRESS($A460,C$4,,,$B460))</f>
        <v>0</v>
      </c>
      <c r="D460" s="45" cm="1">
        <f t="array" aca="1" ref="D460" ca="1">INDIRECT(ADDRESS($A460,D$4,,,$B460))</f>
        <v>0</v>
      </c>
      <c r="E460" s="45" cm="1">
        <f t="array" aca="1" ref="E460" ca="1">INDIRECT(ADDRESS($A460,E$4,,,$B460))</f>
        <v>0</v>
      </c>
      <c r="F460" s="45" cm="1">
        <f t="array" aca="1" ref="F460" ca="1">INDIRECT(ADDRESS($A460,F$4,,,$B460))</f>
        <v>0</v>
      </c>
      <c r="G460" s="45" cm="1">
        <f t="array" aca="1" ref="G460" ca="1">INDIRECT(ADDRESS($A460,G$4,,,$B460))</f>
        <v>0</v>
      </c>
      <c r="H460" s="45" cm="1">
        <f t="array" aca="1" ref="H460" ca="1">INDIRECT(ADDRESS($A460,H$4,,,$B460))</f>
        <v>0</v>
      </c>
      <c r="I460" s="45" cm="1">
        <f t="array" aca="1" ref="I460" ca="1">INDIRECT(ADDRESS($A460,I$4,,,$B460))</f>
        <v>0</v>
      </c>
      <c r="J460" s="45" cm="1">
        <f t="array" aca="1" ref="J460" ca="1">INDIRECT(ADDRESS($A460,J$4,,,$B460))</f>
        <v>0</v>
      </c>
    </row>
    <row r="461" spans="1:10">
      <c r="A461" s="41">
        <f t="shared" si="15"/>
        <v>251</v>
      </c>
      <c r="B461" s="44" t="str">
        <f t="shared" si="16"/>
        <v>W1</v>
      </c>
      <c r="C461" s="45" cm="1">
        <f t="array" aca="1" ref="C461" ca="1">INDIRECT(ADDRESS($A461,C$4,,,$B461))</f>
        <v>0</v>
      </c>
      <c r="D461" s="45" cm="1">
        <f t="array" aca="1" ref="D461" ca="1">INDIRECT(ADDRESS($A461,D$4,,,$B461))</f>
        <v>0</v>
      </c>
      <c r="E461" s="45" cm="1">
        <f t="array" aca="1" ref="E461" ca="1">INDIRECT(ADDRESS($A461,E$4,,,$B461))</f>
        <v>0</v>
      </c>
      <c r="F461" s="45" cm="1">
        <f t="array" aca="1" ref="F461" ca="1">INDIRECT(ADDRESS($A461,F$4,,,$B461))</f>
        <v>0</v>
      </c>
      <c r="G461" s="45" cm="1">
        <f t="array" aca="1" ref="G461" ca="1">INDIRECT(ADDRESS($A461,G$4,,,$B461))</f>
        <v>0</v>
      </c>
      <c r="H461" s="45" cm="1">
        <f t="array" aca="1" ref="H461" ca="1">INDIRECT(ADDRESS($A461,H$4,,,$B461))</f>
        <v>0</v>
      </c>
      <c r="I461" s="45" cm="1">
        <f t="array" aca="1" ref="I461" ca="1">INDIRECT(ADDRESS($A461,I$4,,,$B461))</f>
        <v>0</v>
      </c>
      <c r="J461" s="45" cm="1">
        <f t="array" aca="1" ref="J461" ca="1">INDIRECT(ADDRESS($A461,J$4,,,$B461))</f>
        <v>0</v>
      </c>
    </row>
  </sheetData>
  <phoneticPr fontId="6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131" customWidth="1"/>
    <col min="2" max="2" width="9.109375" style="130" customWidth="1"/>
    <col min="3" max="3" width="1.88671875" style="131" customWidth="1"/>
    <col min="4" max="4" width="21.5546875" style="130" customWidth="1"/>
    <col min="5" max="5" width="6.44140625" style="131" customWidth="1"/>
    <col min="6" max="6" width="19.5546875" style="130" customWidth="1"/>
    <col min="7" max="7" width="2.88671875" style="131" customWidth="1"/>
    <col min="8" max="8" width="27.109375" style="130" bestFit="1" customWidth="1"/>
    <col min="9" max="9" width="2.5546875" style="131" customWidth="1"/>
    <col min="10" max="10" width="21.6640625" style="130" customWidth="1"/>
    <col min="11" max="16384" width="9.109375" style="131"/>
  </cols>
  <sheetData>
    <row r="1" spans="1:10" ht="15.6">
      <c r="A1" s="129" t="s">
        <v>39</v>
      </c>
    </row>
    <row r="3" spans="1:10">
      <c r="A3" s="132" t="s">
        <v>83</v>
      </c>
      <c r="B3" s="133"/>
      <c r="C3" s="132"/>
      <c r="D3" s="133"/>
    </row>
    <row r="4" spans="1:10">
      <c r="A4" s="134"/>
    </row>
    <row r="5" spans="1:10">
      <c r="A5" s="135" t="s">
        <v>74</v>
      </c>
    </row>
    <row r="6" spans="1:10">
      <c r="A6" s="135" t="s">
        <v>182</v>
      </c>
    </row>
    <row r="7" spans="1:10">
      <c r="A7" s="134"/>
    </row>
    <row r="8" spans="1:10">
      <c r="A8" s="207" t="s">
        <v>0</v>
      </c>
      <c r="B8" s="208"/>
      <c r="D8" s="136" t="s">
        <v>176</v>
      </c>
      <c r="E8" s="137"/>
      <c r="F8" s="136" t="s">
        <v>214</v>
      </c>
      <c r="G8" s="138"/>
      <c r="H8" s="136" t="s">
        <v>215</v>
      </c>
      <c r="I8" s="138"/>
      <c r="J8" s="136" t="s">
        <v>216</v>
      </c>
    </row>
    <row r="9" spans="1:10">
      <c r="A9" s="139"/>
      <c r="B9" s="140"/>
      <c r="D9" s="141"/>
      <c r="E9" s="138"/>
      <c r="F9" s="141"/>
      <c r="G9" s="138"/>
      <c r="H9" s="141"/>
      <c r="I9" s="138"/>
      <c r="J9" s="141"/>
    </row>
    <row r="10" spans="1:10">
      <c r="A10" s="142" t="s">
        <v>213</v>
      </c>
      <c r="B10" s="143"/>
      <c r="D10" s="144"/>
      <c r="E10" s="145"/>
      <c r="F10" s="146"/>
      <c r="G10" s="145"/>
      <c r="H10" s="146"/>
      <c r="I10" s="145"/>
      <c r="J10" s="146"/>
    </row>
    <row r="11" spans="1:10">
      <c r="A11" s="139"/>
      <c r="B11" s="140"/>
      <c r="D11" s="146"/>
      <c r="E11" s="145"/>
      <c r="F11" s="146"/>
      <c r="G11" s="145"/>
      <c r="H11" s="146"/>
      <c r="I11" s="145"/>
      <c r="J11" s="146"/>
    </row>
    <row r="12" spans="1:10">
      <c r="A12" s="147" t="s">
        <v>45</v>
      </c>
      <c r="B12" s="140">
        <f>+'W1'!$J$12</f>
        <v>0</v>
      </c>
      <c r="D12" s="146">
        <f>+'W1'!$K$19</f>
        <v>9644.4519000000018</v>
      </c>
      <c r="E12" s="145"/>
      <c r="F12" s="146">
        <f>+B12+D12</f>
        <v>9644.4519000000018</v>
      </c>
      <c r="G12" s="145"/>
      <c r="H12" s="146">
        <f>D12+B12-D10</f>
        <v>9644.4519000000018</v>
      </c>
      <c r="I12" s="145"/>
      <c r="J12" s="146">
        <f>+'W1'!$L$19</f>
        <v>0</v>
      </c>
    </row>
    <row r="13" spans="1:10">
      <c r="A13" s="147" t="s">
        <v>46</v>
      </c>
      <c r="B13" s="140">
        <f>+'W2'!$J$12</f>
        <v>93.912000000000006</v>
      </c>
      <c r="D13" s="146">
        <f>+'W2'!$K$19</f>
        <v>10199.372899999998</v>
      </c>
      <c r="E13" s="145"/>
      <c r="F13" s="146">
        <f>+B13+D13</f>
        <v>10293.284899999999</v>
      </c>
      <c r="G13" s="145"/>
      <c r="H13" s="146">
        <f>F13-F12</f>
        <v>648.8329999999969</v>
      </c>
      <c r="I13" s="145"/>
      <c r="J13" s="146">
        <f>+'W2'!$L$19</f>
        <v>0</v>
      </c>
    </row>
    <row r="14" spans="1:10">
      <c r="A14" s="147" t="s">
        <v>47</v>
      </c>
      <c r="B14" s="140">
        <f>+'W3'!$J$12</f>
        <v>319.11500000000001</v>
      </c>
      <c r="D14" s="146">
        <f>+'W3'!$K$19</f>
        <v>10132.397900000002</v>
      </c>
      <c r="E14" s="145"/>
      <c r="F14" s="146">
        <f>+B14+D14</f>
        <v>10451.512900000002</v>
      </c>
      <c r="G14" s="145"/>
      <c r="H14" s="146">
        <f>F14-F13</f>
        <v>158.22800000000279</v>
      </c>
      <c r="I14" s="145"/>
      <c r="J14" s="146">
        <f>+'W3'!$L$19</f>
        <v>0</v>
      </c>
    </row>
    <row r="15" spans="1:10">
      <c r="A15" s="147" t="s">
        <v>48</v>
      </c>
      <c r="B15" s="140">
        <f>+'W4'!$J$12</f>
        <v>2544.395</v>
      </c>
      <c r="D15" s="146">
        <f>+'W4'!$K$19</f>
        <v>8791.1139000000003</v>
      </c>
      <c r="E15" s="145"/>
      <c r="F15" s="146">
        <f>+B15+D15</f>
        <v>11335.508900000001</v>
      </c>
      <c r="G15" s="145"/>
      <c r="H15" s="146">
        <f>F15-F14</f>
        <v>883.99599999999919</v>
      </c>
      <c r="I15" s="145"/>
      <c r="J15" s="146">
        <f>+'W4'!$L$19</f>
        <v>0</v>
      </c>
    </row>
    <row r="16" spans="1:10">
      <c r="A16" s="147" t="s">
        <v>49</v>
      </c>
      <c r="B16" s="140">
        <f>+'W5'!$J$12</f>
        <v>5825.982</v>
      </c>
      <c r="D16" s="146">
        <f>+'W5'!$K$19</f>
        <v>5833.3499000000011</v>
      </c>
      <c r="E16" s="145"/>
      <c r="F16" s="146">
        <f>+B16+D16</f>
        <v>11659.331900000001</v>
      </c>
      <c r="G16" s="145"/>
      <c r="H16" s="146">
        <f>F16-F15</f>
        <v>323.82300000000032</v>
      </c>
      <c r="I16" s="145"/>
      <c r="J16" s="146">
        <f>+'W5'!$L$19</f>
        <v>0</v>
      </c>
    </row>
    <row r="17" spans="1:10">
      <c r="A17" s="148" t="s">
        <v>70</v>
      </c>
      <c r="B17" s="149"/>
      <c r="D17" s="146"/>
      <c r="E17" s="145"/>
      <c r="F17" s="146"/>
      <c r="G17" s="145"/>
      <c r="H17" s="146"/>
      <c r="I17" s="145"/>
      <c r="J17" s="146"/>
    </row>
    <row r="18" spans="1:10">
      <c r="A18" s="147" t="s">
        <v>50</v>
      </c>
      <c r="B18" s="140">
        <f>+'W6'!$J$12</f>
        <v>171.096</v>
      </c>
      <c r="D18" s="146">
        <f>+'W6'!$K$19</f>
        <v>6587.1139000000003</v>
      </c>
      <c r="E18" s="145"/>
      <c r="F18" s="146">
        <f>+B17+B18+D18</f>
        <v>6758.2098999999998</v>
      </c>
      <c r="G18" s="145"/>
      <c r="H18" s="146">
        <f>F18-F16</f>
        <v>-4901.1220000000012</v>
      </c>
      <c r="I18" s="145"/>
      <c r="J18" s="146">
        <f>+'W6'!$L$19</f>
        <v>0</v>
      </c>
    </row>
    <row r="19" spans="1:10">
      <c r="A19" s="147" t="s">
        <v>51</v>
      </c>
      <c r="B19" s="140">
        <f>+'W7'!$J$12</f>
        <v>328.89699999999999</v>
      </c>
      <c r="D19" s="146">
        <f>+'W7'!$K$19</f>
        <v>6449.4129000000003</v>
      </c>
      <c r="E19" s="145"/>
      <c r="F19" s="146">
        <f>+B17+B19+D19</f>
        <v>6778.3099000000002</v>
      </c>
      <c r="G19" s="145"/>
      <c r="H19" s="146">
        <f>F19-F18</f>
        <v>20.100000000000364</v>
      </c>
      <c r="I19" s="145"/>
      <c r="J19" s="146">
        <f>+'W7'!$L$19</f>
        <v>0</v>
      </c>
    </row>
    <row r="20" spans="1:10">
      <c r="A20" s="147" t="s">
        <v>52</v>
      </c>
      <c r="B20" s="140">
        <f>+'W8'!$J$12</f>
        <v>328.89699999999999</v>
      </c>
      <c r="D20" s="146">
        <f>+'W8'!$K$19</f>
        <v>6449.4129000000003</v>
      </c>
      <c r="E20" s="145"/>
      <c r="F20" s="146">
        <f>+B17+B20+D20</f>
        <v>6778.3099000000002</v>
      </c>
      <c r="G20" s="145"/>
      <c r="H20" s="146">
        <f>F20-F19</f>
        <v>0</v>
      </c>
      <c r="I20" s="145"/>
      <c r="J20" s="146">
        <f>+'W8'!$L$19</f>
        <v>0</v>
      </c>
    </row>
    <row r="21" spans="1:10">
      <c r="A21" s="147" t="s">
        <v>53</v>
      </c>
      <c r="B21" s="140">
        <f>+'W9'!$J$12</f>
        <v>1413.944</v>
      </c>
      <c r="D21" s="146">
        <f>+'W9'!$K$19</f>
        <v>5949.7629000000006</v>
      </c>
      <c r="E21" s="145"/>
      <c r="F21" s="146">
        <f>+B22+B21+D21</f>
        <v>7363.706900000001</v>
      </c>
      <c r="G21" s="145"/>
      <c r="H21" s="146">
        <f>F21-F20</f>
        <v>585.39700000000084</v>
      </c>
      <c r="I21" s="145"/>
      <c r="J21" s="146">
        <f>+'W9'!$L$19</f>
        <v>0</v>
      </c>
    </row>
    <row r="22" spans="1:10">
      <c r="A22" s="148" t="s">
        <v>71</v>
      </c>
      <c r="B22" s="149"/>
      <c r="D22" s="146"/>
      <c r="E22" s="145"/>
      <c r="F22" s="146"/>
      <c r="G22" s="145"/>
      <c r="H22" s="146"/>
      <c r="I22" s="145"/>
      <c r="J22" s="146"/>
    </row>
    <row r="23" spans="1:10">
      <c r="A23" s="147" t="s">
        <v>54</v>
      </c>
      <c r="B23" s="140">
        <f>+'W10'!$J$12</f>
        <v>90.95</v>
      </c>
      <c r="D23" s="146">
        <f>+'W10'!$K$19</f>
        <v>6520.839899999999</v>
      </c>
      <c r="E23" s="145"/>
      <c r="F23" s="146">
        <f>+B22+B23+D23</f>
        <v>6611.7898999999989</v>
      </c>
      <c r="G23" s="145"/>
      <c r="H23" s="146">
        <f>F23-F21</f>
        <v>-751.91700000000219</v>
      </c>
      <c r="I23" s="145"/>
      <c r="J23" s="146">
        <f>+'W10'!$L$19</f>
        <v>0</v>
      </c>
    </row>
    <row r="24" spans="1:10">
      <c r="A24" s="147" t="s">
        <v>55</v>
      </c>
      <c r="B24" s="140">
        <f>+'W11'!$J$12</f>
        <v>414.005</v>
      </c>
      <c r="D24" s="146">
        <f>+'W11'!$K$19</f>
        <v>6530.027900000001</v>
      </c>
      <c r="E24" s="145"/>
      <c r="F24" s="146">
        <f>+B22+B24+D24</f>
        <v>6944.0329000000011</v>
      </c>
      <c r="G24" s="145"/>
      <c r="H24" s="146">
        <f>F24-F23</f>
        <v>332.24300000000221</v>
      </c>
      <c r="I24" s="145"/>
      <c r="J24" s="146">
        <f>+'W11'!$L$19</f>
        <v>0</v>
      </c>
    </row>
    <row r="25" spans="1:10">
      <c r="A25" s="147" t="s">
        <v>56</v>
      </c>
      <c r="B25" s="140">
        <f>+'W12'!$J$12</f>
        <v>673.91799999999989</v>
      </c>
      <c r="D25" s="146">
        <f>+'W12'!$K$19</f>
        <v>6360.777900000001</v>
      </c>
      <c r="E25" s="145"/>
      <c r="F25" s="146">
        <f>+B22+B25+D25</f>
        <v>7034.6959000000006</v>
      </c>
      <c r="G25" s="145"/>
      <c r="H25" s="146">
        <f>F25-F24</f>
        <v>90.662999999999556</v>
      </c>
      <c r="I25" s="145"/>
      <c r="J25" s="146">
        <f>+'W12'!$L$19</f>
        <v>0</v>
      </c>
    </row>
    <row r="26" spans="1:10">
      <c r="A26" s="147" t="s">
        <v>57</v>
      </c>
      <c r="B26" s="140">
        <f>+'W13'!$J$12</f>
        <v>1083.376</v>
      </c>
      <c r="D26" s="146">
        <f>+'W13'!$K$19</f>
        <v>7230.675900000002</v>
      </c>
      <c r="E26" s="145"/>
      <c r="F26" s="146">
        <f>+B22+B26+D26</f>
        <v>8314.0519000000022</v>
      </c>
      <c r="G26" s="145"/>
      <c r="H26" s="146">
        <f>F26-F25</f>
        <v>1279.3560000000016</v>
      </c>
      <c r="I26" s="145"/>
      <c r="J26" s="146">
        <f>+'W13'!$L$19</f>
        <v>0</v>
      </c>
    </row>
    <row r="27" spans="1:10">
      <c r="A27" s="148" t="s">
        <v>72</v>
      </c>
      <c r="B27" s="149"/>
      <c r="D27" s="146"/>
      <c r="E27" s="145"/>
      <c r="F27" s="146"/>
      <c r="G27" s="145"/>
      <c r="H27" s="146"/>
      <c r="I27" s="145"/>
      <c r="J27" s="146"/>
    </row>
    <row r="28" spans="1:10">
      <c r="A28" s="147" t="s">
        <v>58</v>
      </c>
      <c r="B28" s="140">
        <f>+'W14'!$J$12</f>
        <v>0</v>
      </c>
      <c r="D28" s="146">
        <f>+'W14'!$K$19</f>
        <v>8258.6119000000017</v>
      </c>
      <c r="E28" s="145"/>
      <c r="F28" s="146">
        <f>+B27+B28+D28</f>
        <v>8258.6119000000017</v>
      </c>
      <c r="G28" s="145"/>
      <c r="H28" s="146">
        <f>F28-F26</f>
        <v>-55.440000000000509</v>
      </c>
      <c r="I28" s="145"/>
      <c r="J28" s="146">
        <f>+'W14'!$L$19</f>
        <v>0</v>
      </c>
    </row>
    <row r="29" spans="1:10">
      <c r="A29" s="147" t="s">
        <v>59</v>
      </c>
      <c r="B29" s="140">
        <f>+'W15'!$J$12</f>
        <v>962.66300000000001</v>
      </c>
      <c r="D29" s="146">
        <f>+'W15'!$K$19</f>
        <v>7866.7289000000001</v>
      </c>
      <c r="E29" s="145"/>
      <c r="F29" s="146">
        <f>+B27+B29+D29</f>
        <v>8829.3919000000005</v>
      </c>
      <c r="G29" s="145"/>
      <c r="H29" s="146">
        <f>F29-F28</f>
        <v>570.77999999999884</v>
      </c>
      <c r="I29" s="145"/>
      <c r="J29" s="146">
        <f>+'W15'!$L$19</f>
        <v>0</v>
      </c>
    </row>
    <row r="30" spans="1:10">
      <c r="A30" s="147" t="s">
        <v>60</v>
      </c>
      <c r="B30" s="140">
        <f>+'W16'!$J$12</f>
        <v>1383.04</v>
      </c>
      <c r="D30" s="146">
        <f>+'W16'!$K$19</f>
        <v>8315.5249000000003</v>
      </c>
      <c r="E30" s="145"/>
      <c r="F30" s="146">
        <f>+B27+B30+D30</f>
        <v>9698.5649000000012</v>
      </c>
      <c r="G30" s="145"/>
      <c r="H30" s="146">
        <f>F30-F29</f>
        <v>869.17300000000068</v>
      </c>
      <c r="I30" s="145"/>
      <c r="J30" s="146">
        <f>+'W16'!$L$19</f>
        <v>0</v>
      </c>
    </row>
    <row r="31" spans="1:10">
      <c r="A31" s="147" t="s">
        <v>61</v>
      </c>
      <c r="B31" s="140">
        <f>+'W17'!$J$12</f>
        <v>2197.5029999999997</v>
      </c>
      <c r="D31" s="146">
        <f>+'W17'!$K$19</f>
        <v>8317.3289000000004</v>
      </c>
      <c r="E31" s="145"/>
      <c r="F31" s="146">
        <f>+B27+B31+D31</f>
        <v>10514.831900000001</v>
      </c>
      <c r="G31" s="145"/>
      <c r="H31" s="146">
        <f>F31-F30</f>
        <v>816.26699999999983</v>
      </c>
      <c r="I31" s="145"/>
      <c r="J31" s="146">
        <f>+'W17'!$L$19</f>
        <v>0</v>
      </c>
    </row>
    <row r="32" spans="1:10">
      <c r="A32" s="147" t="s">
        <v>62</v>
      </c>
      <c r="B32" s="140">
        <f>+'W18'!$J$12</f>
        <v>2525.6979999999999</v>
      </c>
      <c r="D32" s="146">
        <f>+'W18'!$K$19</f>
        <v>8191.8489000000009</v>
      </c>
      <c r="E32" s="145"/>
      <c r="F32" s="146">
        <f>+B33+B32+D32</f>
        <v>10717.546900000001</v>
      </c>
      <c r="G32" s="145"/>
      <c r="H32" s="146">
        <f>F32-F31</f>
        <v>202.71500000000015</v>
      </c>
      <c r="I32" s="145"/>
      <c r="J32" s="146">
        <f>+'W18'!$L$19</f>
        <v>0</v>
      </c>
    </row>
    <row r="33" spans="1:10">
      <c r="A33" s="148" t="s">
        <v>73</v>
      </c>
      <c r="B33" s="149"/>
      <c r="D33" s="146"/>
      <c r="E33" s="145"/>
      <c r="F33" s="146"/>
      <c r="G33" s="145"/>
      <c r="H33" s="146"/>
      <c r="I33" s="145"/>
      <c r="J33" s="146"/>
    </row>
    <row r="34" spans="1:10">
      <c r="A34" s="147" t="s">
        <v>63</v>
      </c>
      <c r="B34" s="140">
        <f>+'W19'!$J$12</f>
        <v>0</v>
      </c>
      <c r="D34" s="146">
        <f>+'W19'!$K$19</f>
        <v>8385.0489000000016</v>
      </c>
      <c r="E34" s="145"/>
      <c r="F34" s="146">
        <f>+B33+B34+D34</f>
        <v>8385.0489000000016</v>
      </c>
      <c r="G34" s="145"/>
      <c r="H34" s="146">
        <f>F34-F32</f>
        <v>-2332.4979999999996</v>
      </c>
      <c r="I34" s="145"/>
      <c r="J34" s="146">
        <f>+'W19'!$L$19</f>
        <v>0</v>
      </c>
    </row>
    <row r="35" spans="1:10">
      <c r="A35" s="147" t="s">
        <v>64</v>
      </c>
      <c r="B35" s="140">
        <f>+'W20'!$J$12</f>
        <v>261.31200000000001</v>
      </c>
      <c r="D35" s="146">
        <f>+'W20'!$K$19</f>
        <v>8379.9928999999975</v>
      </c>
      <c r="E35" s="145"/>
      <c r="F35" s="146">
        <f>+B33+B35+D35</f>
        <v>8641.3048999999974</v>
      </c>
      <c r="G35" s="145"/>
      <c r="H35" s="146">
        <f>F35-F34</f>
        <v>256.25599999999577</v>
      </c>
      <c r="I35" s="145"/>
      <c r="J35" s="146">
        <f>+'W20'!$L$19</f>
        <v>0</v>
      </c>
    </row>
    <row r="36" spans="1:10">
      <c r="A36" s="147" t="s">
        <v>65</v>
      </c>
      <c r="B36" s="140">
        <f>+'W21'!$J$12</f>
        <v>403.452</v>
      </c>
      <c r="D36" s="146">
        <f>+'W21'!$K$19</f>
        <v>11771.370899999998</v>
      </c>
      <c r="E36" s="145"/>
      <c r="F36" s="146">
        <f>+B33+B36+D36</f>
        <v>12174.822899999997</v>
      </c>
      <c r="G36" s="145"/>
      <c r="H36" s="146">
        <f>F36-F35</f>
        <v>3533.518</v>
      </c>
      <c r="I36" s="145"/>
      <c r="J36" s="146">
        <f>+'W21'!$L$19</f>
        <v>0</v>
      </c>
    </row>
    <row r="37" spans="1:10">
      <c r="A37" s="147" t="s">
        <v>66</v>
      </c>
      <c r="B37" s="140">
        <f>+'W22'!$J$12</f>
        <v>3229.0640000000003</v>
      </c>
      <c r="D37" s="146">
        <f>+'W22'!$K$19</f>
        <v>9063.9429</v>
      </c>
      <c r="E37" s="145"/>
      <c r="F37" s="146">
        <f>+B38+B37+D37</f>
        <v>12293.0069</v>
      </c>
      <c r="G37" s="145"/>
      <c r="H37" s="146">
        <f>F37-F36</f>
        <v>118.18400000000292</v>
      </c>
      <c r="I37" s="145"/>
      <c r="J37" s="146">
        <f>+'W22'!$L$19</f>
        <v>0</v>
      </c>
    </row>
    <row r="38" spans="1:10">
      <c r="A38" s="148" t="s">
        <v>84</v>
      </c>
      <c r="B38" s="149"/>
      <c r="D38" s="146"/>
      <c r="E38" s="145"/>
      <c r="F38" s="146"/>
      <c r="G38" s="145"/>
      <c r="H38" s="146"/>
      <c r="I38" s="145"/>
      <c r="J38" s="146"/>
    </row>
    <row r="39" spans="1:10">
      <c r="A39" s="147" t="s">
        <v>67</v>
      </c>
      <c r="B39" s="140">
        <f>+'W23'!$J$12</f>
        <v>0</v>
      </c>
      <c r="D39" s="146">
        <f>+'W23'!$K$19</f>
        <v>9112.5208999999995</v>
      </c>
      <c r="E39" s="145"/>
      <c r="F39" s="146">
        <f>+B38+B39+D39</f>
        <v>9112.5208999999995</v>
      </c>
      <c r="G39" s="145"/>
      <c r="H39" s="146">
        <f>F39-F37</f>
        <v>-3180.4860000000008</v>
      </c>
      <c r="I39" s="145"/>
      <c r="J39" s="146">
        <f>+'W23'!$L$19</f>
        <v>0</v>
      </c>
    </row>
    <row r="40" spans="1:10">
      <c r="A40" s="147" t="s">
        <v>68</v>
      </c>
      <c r="B40" s="140">
        <f>+'W24'!$J$12</f>
        <v>207.691</v>
      </c>
      <c r="D40" s="146">
        <f>+'W24'!$K$19</f>
        <v>8908.9818999999989</v>
      </c>
      <c r="E40" s="145"/>
      <c r="F40" s="146">
        <f>+B38+B40+D40</f>
        <v>9116.6728999999996</v>
      </c>
      <c r="G40" s="145"/>
      <c r="H40" s="146">
        <f>F40-F39</f>
        <v>4.1520000000000437</v>
      </c>
      <c r="I40" s="145"/>
      <c r="J40" s="146">
        <f>+'W24'!$L$19</f>
        <v>0</v>
      </c>
    </row>
    <row r="41" spans="1:10">
      <c r="A41" s="147" t="s">
        <v>12</v>
      </c>
      <c r="B41" s="140">
        <f>+'W25'!$J$12</f>
        <v>263.63099999999997</v>
      </c>
      <c r="D41" s="146">
        <f>+'W25'!$K$19</f>
        <v>8993.4508999999998</v>
      </c>
      <c r="E41" s="145"/>
      <c r="F41" s="146">
        <f>+B38+B41+D41</f>
        <v>9257.0818999999992</v>
      </c>
      <c r="G41" s="145"/>
      <c r="H41" s="146">
        <f>F41-F40</f>
        <v>140.40899999999965</v>
      </c>
      <c r="I41" s="145"/>
      <c r="J41" s="146">
        <f>+'W25'!$L$19</f>
        <v>0</v>
      </c>
    </row>
    <row r="42" spans="1:10">
      <c r="A42" s="147" t="s">
        <v>69</v>
      </c>
      <c r="B42" s="140">
        <f>+'W26'!$J$12</f>
        <v>571.82600000000002</v>
      </c>
      <c r="D42" s="146">
        <f>+'W26'!$K$19</f>
        <v>8841.2559000000001</v>
      </c>
      <c r="E42" s="145"/>
      <c r="F42" s="146">
        <f>+B38+B42+D42</f>
        <v>9413.081900000001</v>
      </c>
      <c r="G42" s="145"/>
      <c r="H42" s="146">
        <f>F42-F41</f>
        <v>156.00000000000182</v>
      </c>
      <c r="I42" s="145"/>
      <c r="J42" s="146">
        <f>+'W26'!$L$19</f>
        <v>0</v>
      </c>
    </row>
    <row r="43" spans="1:10">
      <c r="A43" s="148" t="s">
        <v>85</v>
      </c>
      <c r="B43" s="149"/>
      <c r="D43" s="146"/>
      <c r="E43" s="145"/>
      <c r="F43" s="146"/>
      <c r="G43" s="145"/>
      <c r="H43" s="146"/>
      <c r="I43" s="145"/>
      <c r="J43" s="146"/>
    </row>
    <row r="44" spans="1:10">
      <c r="A44" s="147" t="s">
        <v>13</v>
      </c>
      <c r="B44" s="140">
        <f>+'W27'!$J$12</f>
        <v>0</v>
      </c>
      <c r="D44" s="146">
        <f>+'W27'!$K$19</f>
        <v>7204.4989000000014</v>
      </c>
      <c r="E44" s="145"/>
      <c r="F44" s="146">
        <f>+B43+B44+D44</f>
        <v>7204.4989000000014</v>
      </c>
      <c r="G44" s="145"/>
      <c r="H44" s="146">
        <f>F44-F42</f>
        <v>-2208.5829999999996</v>
      </c>
      <c r="I44" s="145"/>
      <c r="J44" s="146">
        <f>+'W27'!$L$19</f>
        <v>0</v>
      </c>
    </row>
    <row r="45" spans="1:10">
      <c r="A45" s="147" t="s">
        <v>14</v>
      </c>
      <c r="B45" s="140">
        <f>+'W28'!$J$12</f>
        <v>205.089</v>
      </c>
      <c r="D45" s="146">
        <f>+'W28'!$K$19</f>
        <v>7254.7209000000012</v>
      </c>
      <c r="E45" s="145"/>
      <c r="F45" s="146">
        <f>+B43+B45+D45</f>
        <v>7459.8099000000011</v>
      </c>
      <c r="G45" s="145"/>
      <c r="H45" s="146">
        <f>F45-F44</f>
        <v>255.31099999999969</v>
      </c>
      <c r="I45" s="145"/>
      <c r="J45" s="146">
        <f>+'W28'!$L$19</f>
        <v>0</v>
      </c>
    </row>
    <row r="46" spans="1:10">
      <c r="A46" s="147" t="s">
        <v>15</v>
      </c>
      <c r="B46" s="140">
        <f>+'W29'!$J$12</f>
        <v>251.99700000000001</v>
      </c>
      <c r="D46" s="146">
        <f>+'W29'!$K$19</f>
        <v>7590.045900000001</v>
      </c>
      <c r="E46" s="145"/>
      <c r="F46" s="146">
        <f>+B43+B46+D46</f>
        <v>7842.0429000000013</v>
      </c>
      <c r="G46" s="145"/>
      <c r="H46" s="146">
        <f>F46-F45</f>
        <v>382.23300000000017</v>
      </c>
      <c r="I46" s="145"/>
      <c r="J46" s="146">
        <f>+'W29'!$L$19</f>
        <v>0</v>
      </c>
    </row>
    <row r="47" spans="1:10">
      <c r="A47" s="147" t="s">
        <v>16</v>
      </c>
      <c r="B47" s="140">
        <f>+'W30'!$J$12</f>
        <v>479.99099999999999</v>
      </c>
      <c r="D47" s="146">
        <f>+'W30'!$K$19</f>
        <v>7496.6819000000014</v>
      </c>
      <c r="E47" s="145"/>
      <c r="F47" s="146">
        <f>+B43+B47+D47</f>
        <v>7976.6729000000014</v>
      </c>
      <c r="G47" s="145"/>
      <c r="H47" s="146">
        <f>F47-F46</f>
        <v>134.63000000000011</v>
      </c>
      <c r="I47" s="145"/>
      <c r="J47" s="146">
        <f>+'W30'!$L$19</f>
        <v>0</v>
      </c>
    </row>
    <row r="48" spans="1:10">
      <c r="A48" s="147" t="s">
        <v>17</v>
      </c>
      <c r="B48" s="140">
        <f>+'W31'!$J$12</f>
        <v>3002.8590000000004</v>
      </c>
      <c r="D48" s="146">
        <f>+'W31'!$K$19</f>
        <v>5092.3138999999992</v>
      </c>
      <c r="E48" s="145"/>
      <c r="F48" s="146">
        <f>+B43+B48+D48</f>
        <v>8095.1728999999996</v>
      </c>
      <c r="G48" s="145"/>
      <c r="H48" s="146">
        <f>F48-F47</f>
        <v>118.49999999999818</v>
      </c>
      <c r="I48" s="145"/>
      <c r="J48" s="146">
        <f>+'W31'!$L$19</f>
        <v>0</v>
      </c>
    </row>
    <row r="49" spans="1:10">
      <c r="A49" s="148" t="s">
        <v>86</v>
      </c>
      <c r="B49" s="149"/>
      <c r="D49" s="146"/>
      <c r="E49" s="145"/>
      <c r="F49" s="146"/>
      <c r="G49" s="145"/>
      <c r="H49" s="146"/>
      <c r="I49" s="145"/>
      <c r="J49" s="146"/>
    </row>
    <row r="50" spans="1:10">
      <c r="A50" s="147" t="s">
        <v>18</v>
      </c>
      <c r="B50" s="140">
        <f>+'W32'!$J$12</f>
        <v>51.726999999999997</v>
      </c>
      <c r="D50" s="146">
        <f>+'W32'!$K$19</f>
        <v>5170.4558999999999</v>
      </c>
      <c r="E50" s="145"/>
      <c r="F50" s="146">
        <f>+B49+B50+D50</f>
        <v>5222.1828999999998</v>
      </c>
      <c r="G50" s="145"/>
      <c r="H50" s="146">
        <f>F50-F48</f>
        <v>-2872.99</v>
      </c>
      <c r="I50" s="145"/>
      <c r="J50" s="146">
        <f>+'W32'!$L$19</f>
        <v>0</v>
      </c>
    </row>
    <row r="51" spans="1:10">
      <c r="A51" s="147" t="s">
        <v>19</v>
      </c>
      <c r="B51" s="140">
        <f>+'W33'!$J$12</f>
        <v>62.577999999999996</v>
      </c>
      <c r="D51" s="146">
        <f>+'W33'!$K$19</f>
        <v>5184.6048999999994</v>
      </c>
      <c r="E51" s="145"/>
      <c r="F51" s="146">
        <f>+B49+B51+D51</f>
        <v>5247.1828999999998</v>
      </c>
      <c r="G51" s="145"/>
      <c r="H51" s="146">
        <f>F51-F50</f>
        <v>25</v>
      </c>
      <c r="I51" s="145"/>
      <c r="J51" s="146">
        <f>+'W33'!$L$19</f>
        <v>0</v>
      </c>
    </row>
    <row r="52" spans="1:10">
      <c r="A52" s="147" t="s">
        <v>20</v>
      </c>
      <c r="B52" s="140">
        <f>+'W34'!$J$12</f>
        <v>165.964</v>
      </c>
      <c r="D52" s="146">
        <f>+'W34'!$K$19</f>
        <v>5183.5798999999997</v>
      </c>
      <c r="E52" s="145"/>
      <c r="F52" s="146">
        <f>+B49+B52+D52</f>
        <v>5349.5438999999997</v>
      </c>
      <c r="G52" s="145"/>
      <c r="H52" s="146">
        <f>F52-F51</f>
        <v>102.36099999999988</v>
      </c>
      <c r="I52" s="145"/>
      <c r="J52" s="146">
        <f>+'W34'!$L$19</f>
        <v>0</v>
      </c>
    </row>
    <row r="53" spans="1:10">
      <c r="A53" s="147" t="s">
        <v>21</v>
      </c>
      <c r="B53" s="140">
        <f>+'W35'!$J$12</f>
        <v>2031.3439999999998</v>
      </c>
      <c r="D53" s="146">
        <f>+'W35'!$K$19</f>
        <v>4970.6979000000001</v>
      </c>
      <c r="E53" s="145"/>
      <c r="F53" s="146">
        <f>+B48+B53+D53</f>
        <v>10004.900900000001</v>
      </c>
      <c r="G53" s="145"/>
      <c r="H53" s="146">
        <f>F53-F52</f>
        <v>4655.3570000000009</v>
      </c>
      <c r="I53" s="145"/>
      <c r="J53" s="146">
        <f>+'W35'!$L$19</f>
        <v>0</v>
      </c>
    </row>
    <row r="54" spans="1:10">
      <c r="A54" s="148" t="s">
        <v>87</v>
      </c>
      <c r="B54" s="149"/>
      <c r="D54" s="146"/>
      <c r="E54" s="145"/>
      <c r="F54" s="146"/>
      <c r="G54" s="145"/>
      <c r="H54" s="146"/>
      <c r="I54" s="145"/>
      <c r="J54" s="146"/>
    </row>
    <row r="55" spans="1:10">
      <c r="A55" s="147" t="s">
        <v>22</v>
      </c>
      <c r="B55" s="140">
        <f>+'W36'!$J$12</f>
        <v>0</v>
      </c>
      <c r="D55" s="146">
        <f>+'W36'!$K$19</f>
        <v>5206.3179</v>
      </c>
      <c r="E55" s="145"/>
      <c r="F55" s="146">
        <f>+B54+B55+D55</f>
        <v>5206.3179</v>
      </c>
      <c r="G55" s="145"/>
      <c r="H55" s="146">
        <f>F55-F53</f>
        <v>-4798.5830000000005</v>
      </c>
      <c r="I55" s="145"/>
      <c r="J55" s="146">
        <f>+'W36'!$L$19</f>
        <v>0</v>
      </c>
    </row>
    <row r="56" spans="1:10">
      <c r="A56" s="147" t="s">
        <v>23</v>
      </c>
      <c r="B56" s="140">
        <f>+'W37'!$J$12</f>
        <v>62.591000000000001</v>
      </c>
      <c r="D56" s="146">
        <f>+'W37'!$K$19</f>
        <v>5579.9778999999999</v>
      </c>
      <c r="E56" s="145"/>
      <c r="F56" s="146">
        <f>+B54+B56+D56</f>
        <v>5642.5689000000002</v>
      </c>
      <c r="G56" s="145"/>
      <c r="H56" s="146">
        <f>F56-F55</f>
        <v>436.2510000000002</v>
      </c>
      <c r="I56" s="145"/>
      <c r="J56" s="146">
        <f>+'W37'!$L$19</f>
        <v>0</v>
      </c>
    </row>
    <row r="57" spans="1:10">
      <c r="A57" s="147" t="s">
        <v>24</v>
      </c>
      <c r="B57" s="140">
        <f>+'W38'!$J$12</f>
        <v>122.69499999999999</v>
      </c>
      <c r="D57" s="146">
        <f>+'W38'!$K$19</f>
        <v>5905.5329000000002</v>
      </c>
      <c r="E57" s="145"/>
      <c r="F57" s="146">
        <f>+B54+B57+D57</f>
        <v>6028.2278999999999</v>
      </c>
      <c r="G57" s="145"/>
      <c r="H57" s="146">
        <f>F57-F56</f>
        <v>385.65899999999965</v>
      </c>
      <c r="I57" s="145"/>
      <c r="J57" s="146">
        <f>+'W38'!$L$19</f>
        <v>0</v>
      </c>
    </row>
    <row r="58" spans="1:10">
      <c r="A58" s="147" t="s">
        <v>25</v>
      </c>
      <c r="B58" s="140">
        <f>+'W39'!$J$12</f>
        <v>192.404</v>
      </c>
      <c r="D58" s="146">
        <f>+'W39'!$K$19</f>
        <v>6379.8548999999994</v>
      </c>
      <c r="E58" s="145"/>
      <c r="F58" s="146">
        <f>+B54+B58+D58</f>
        <v>6572.2588999999989</v>
      </c>
      <c r="G58" s="145"/>
      <c r="H58" s="146">
        <f>F58-F57</f>
        <v>544.03099999999904</v>
      </c>
      <c r="I58" s="145"/>
      <c r="J58" s="146">
        <f>+'W39'!$L$19</f>
        <v>0</v>
      </c>
    </row>
    <row r="59" spans="1:10">
      <c r="A59" s="148" t="s">
        <v>88</v>
      </c>
      <c r="B59" s="149"/>
      <c r="D59" s="146"/>
      <c r="E59" s="145"/>
      <c r="F59" s="146"/>
      <c r="G59" s="145"/>
      <c r="H59" s="146"/>
      <c r="I59" s="145"/>
      <c r="J59" s="146"/>
    </row>
    <row r="60" spans="1:10">
      <c r="A60" s="147" t="s">
        <v>26</v>
      </c>
      <c r="B60" s="140">
        <f>+'W40'!$J$12</f>
        <v>0</v>
      </c>
      <c r="D60" s="146">
        <f>+'W40'!$K$19</f>
        <v>0</v>
      </c>
      <c r="E60" s="145"/>
      <c r="F60" s="146">
        <f>+B59+B60+D60</f>
        <v>0</v>
      </c>
      <c r="G60" s="145"/>
      <c r="H60" s="146">
        <f>F60-F58</f>
        <v>-6572.2588999999989</v>
      </c>
      <c r="I60" s="145"/>
      <c r="J60" s="146">
        <f>+'W40'!$L$19</f>
        <v>0</v>
      </c>
    </row>
    <row r="61" spans="1:10">
      <c r="A61" s="147" t="s">
        <v>27</v>
      </c>
      <c r="B61" s="140">
        <f>+'W41'!$J$12</f>
        <v>0</v>
      </c>
      <c r="D61" s="146">
        <f>+'W41'!$K$19</f>
        <v>0</v>
      </c>
      <c r="E61" s="145"/>
      <c r="F61" s="146">
        <f>+B59+B61+D61</f>
        <v>0</v>
      </c>
      <c r="G61" s="145"/>
      <c r="H61" s="146">
        <f>F61-F60</f>
        <v>0</v>
      </c>
      <c r="I61" s="145"/>
      <c r="J61" s="146">
        <f>+'W41'!$L$19</f>
        <v>0</v>
      </c>
    </row>
    <row r="62" spans="1:10">
      <c r="A62" s="147" t="s">
        <v>28</v>
      </c>
      <c r="B62" s="140">
        <f>+'W42'!$J$12</f>
        <v>0</v>
      </c>
      <c r="D62" s="146">
        <f>+'W42'!$K$19</f>
        <v>0</v>
      </c>
      <c r="E62" s="145"/>
      <c r="F62" s="146">
        <f>+B59+B62+D62</f>
        <v>0</v>
      </c>
      <c r="G62" s="145"/>
      <c r="H62" s="146">
        <f>F62-F61</f>
        <v>0</v>
      </c>
      <c r="I62" s="145"/>
      <c r="J62" s="146">
        <f>+'W42'!$L$19</f>
        <v>0</v>
      </c>
    </row>
    <row r="63" spans="1:10">
      <c r="A63" s="147" t="s">
        <v>29</v>
      </c>
      <c r="B63" s="140">
        <f>+'W43'!$J$12</f>
        <v>0</v>
      </c>
      <c r="D63" s="146">
        <f>+'W43'!$K$19</f>
        <v>0</v>
      </c>
      <c r="E63" s="145"/>
      <c r="F63" s="146">
        <f>+B59+B63+D63</f>
        <v>0</v>
      </c>
      <c r="G63" s="145"/>
      <c r="H63" s="146">
        <f>F63-F62</f>
        <v>0</v>
      </c>
      <c r="I63" s="145"/>
      <c r="J63" s="146">
        <f>+'W43'!$L$19</f>
        <v>0</v>
      </c>
    </row>
    <row r="64" spans="1:10">
      <c r="A64" s="147" t="s">
        <v>30</v>
      </c>
      <c r="B64" s="140">
        <f>+'W44'!$J$12</f>
        <v>0</v>
      </c>
      <c r="D64" s="146">
        <f>+'W44'!$K$19</f>
        <v>0</v>
      </c>
      <c r="E64" s="145"/>
      <c r="F64" s="146">
        <f>+B65+B64+D64</f>
        <v>0</v>
      </c>
      <c r="G64" s="145"/>
      <c r="H64" s="146">
        <f>F64-F62</f>
        <v>0</v>
      </c>
      <c r="I64" s="145"/>
      <c r="J64" s="146">
        <f>+'W44'!$L$19</f>
        <v>0</v>
      </c>
    </row>
    <row r="65" spans="1:10">
      <c r="A65" s="148" t="s">
        <v>89</v>
      </c>
      <c r="B65" s="149"/>
      <c r="D65" s="146"/>
      <c r="E65" s="145"/>
      <c r="F65" s="146"/>
      <c r="G65" s="145"/>
      <c r="H65" s="146"/>
      <c r="I65" s="145"/>
      <c r="J65" s="146"/>
    </row>
    <row r="66" spans="1:10">
      <c r="A66" s="147" t="s">
        <v>31</v>
      </c>
      <c r="B66" s="140">
        <f>+'W45'!$J$12</f>
        <v>0</v>
      </c>
      <c r="D66" s="146">
        <f>+'W45'!$K$19</f>
        <v>0</v>
      </c>
      <c r="E66" s="145"/>
      <c r="F66" s="146">
        <f>+B65+B66+D66</f>
        <v>0</v>
      </c>
      <c r="G66" s="145"/>
      <c r="H66" s="146">
        <f>F66-F65</f>
        <v>0</v>
      </c>
      <c r="I66" s="145"/>
      <c r="J66" s="146">
        <f>+'W45'!$L$19</f>
        <v>0</v>
      </c>
    </row>
    <row r="67" spans="1:10">
      <c r="A67" s="147" t="s">
        <v>32</v>
      </c>
      <c r="B67" s="140">
        <f>+'W46'!$J$12</f>
        <v>0</v>
      </c>
      <c r="D67" s="146">
        <f>+'W46'!$K$19</f>
        <v>0</v>
      </c>
      <c r="E67" s="145"/>
      <c r="F67" s="146">
        <f>+B65+B67+D67</f>
        <v>0</v>
      </c>
      <c r="G67" s="145"/>
      <c r="H67" s="146">
        <f>F67-F66</f>
        <v>0</v>
      </c>
      <c r="I67" s="145"/>
      <c r="J67" s="146">
        <f>+'W46'!$L$19</f>
        <v>0</v>
      </c>
    </row>
    <row r="68" spans="1:10">
      <c r="A68" s="147" t="s">
        <v>33</v>
      </c>
      <c r="B68" s="140">
        <f>+'W47'!$J$12</f>
        <v>0</v>
      </c>
      <c r="D68" s="146">
        <f>+'W47'!$K$19</f>
        <v>0</v>
      </c>
      <c r="E68" s="145"/>
      <c r="F68" s="146">
        <f>+B65+B68+D68</f>
        <v>0</v>
      </c>
      <c r="G68" s="145"/>
      <c r="H68" s="146">
        <f>F68-F67</f>
        <v>0</v>
      </c>
      <c r="I68" s="145"/>
      <c r="J68" s="146">
        <f>+'W47'!$L$19</f>
        <v>0</v>
      </c>
    </row>
    <row r="69" spans="1:10">
      <c r="A69" s="147" t="s">
        <v>34</v>
      </c>
      <c r="B69" s="140">
        <f>+'W48'!$J$12</f>
        <v>0</v>
      </c>
      <c r="D69" s="146">
        <f>+'W48'!$K$19</f>
        <v>0</v>
      </c>
      <c r="E69" s="145"/>
      <c r="F69" s="146">
        <f>+B65+B69+D69</f>
        <v>0</v>
      </c>
      <c r="G69" s="145"/>
      <c r="H69" s="146">
        <f>F69-F68</f>
        <v>0</v>
      </c>
      <c r="I69" s="145"/>
      <c r="J69" s="146">
        <f>+'W48'!$L$19</f>
        <v>0</v>
      </c>
    </row>
    <row r="70" spans="1:10">
      <c r="A70" s="148" t="s">
        <v>90</v>
      </c>
      <c r="B70" s="149"/>
      <c r="D70" s="146"/>
      <c r="E70" s="145"/>
      <c r="F70" s="146"/>
      <c r="G70" s="145"/>
      <c r="H70" s="146"/>
      <c r="I70" s="145"/>
      <c r="J70" s="146"/>
    </row>
    <row r="71" spans="1:10">
      <c r="A71" s="147" t="s">
        <v>35</v>
      </c>
      <c r="B71" s="140">
        <f>+'W49'!$J$12</f>
        <v>0</v>
      </c>
      <c r="D71" s="146">
        <f>+'W49'!$K$19</f>
        <v>0</v>
      </c>
      <c r="E71" s="145"/>
      <c r="F71" s="146">
        <f>+B70+B71+D71</f>
        <v>0</v>
      </c>
      <c r="G71" s="145"/>
      <c r="H71" s="146">
        <f>F71-F69</f>
        <v>0</v>
      </c>
      <c r="I71" s="145"/>
      <c r="J71" s="146">
        <f>+'W49'!$L$19</f>
        <v>0</v>
      </c>
    </row>
    <row r="72" spans="1:10">
      <c r="A72" s="147" t="s">
        <v>36</v>
      </c>
      <c r="B72" s="140">
        <f>+'W50'!$J$12</f>
        <v>0</v>
      </c>
      <c r="D72" s="146">
        <f>+'W50'!$K$19</f>
        <v>0</v>
      </c>
      <c r="E72" s="145"/>
      <c r="F72" s="146">
        <f>+B70+B72+D72</f>
        <v>0</v>
      </c>
      <c r="G72" s="145"/>
      <c r="H72" s="146">
        <f>F72-F71</f>
        <v>0</v>
      </c>
      <c r="I72" s="145"/>
      <c r="J72" s="146">
        <f>+'W50'!$L$19</f>
        <v>0</v>
      </c>
    </row>
    <row r="73" spans="1:10">
      <c r="A73" s="147" t="s">
        <v>37</v>
      </c>
      <c r="B73" s="140">
        <f>+'W51'!$J$12</f>
        <v>0</v>
      </c>
      <c r="D73" s="146">
        <f>+'W51'!$K$19</f>
        <v>0</v>
      </c>
      <c r="E73" s="145"/>
      <c r="F73" s="146">
        <f>+B70+B73+D73</f>
        <v>0</v>
      </c>
      <c r="G73" s="145"/>
      <c r="H73" s="146">
        <f>F73-F72</f>
        <v>0</v>
      </c>
      <c r="I73" s="145"/>
      <c r="J73" s="146">
        <f>+'W51'!$L$19</f>
        <v>0</v>
      </c>
    </row>
    <row r="74" spans="1:10">
      <c r="A74" s="147" t="s">
        <v>38</v>
      </c>
      <c r="B74" s="140">
        <f>+'W52'!$J$12</f>
        <v>0</v>
      </c>
      <c r="D74" s="146">
        <f>+'W52'!$K$19</f>
        <v>0</v>
      </c>
      <c r="E74" s="145"/>
      <c r="F74" s="146">
        <f>+B70+B74+D74</f>
        <v>0</v>
      </c>
      <c r="G74" s="145"/>
      <c r="H74" s="146">
        <f>F74-F73</f>
        <v>0</v>
      </c>
      <c r="I74" s="145"/>
      <c r="J74" s="146">
        <f>+'W52'!$L$19</f>
        <v>0</v>
      </c>
    </row>
    <row r="75" spans="1:10">
      <c r="A75" s="150" t="s">
        <v>91</v>
      </c>
      <c r="B75" s="151"/>
      <c r="D75" s="152"/>
      <c r="E75" s="145"/>
      <c r="F75" s="152"/>
      <c r="G75" s="145"/>
      <c r="H75" s="152"/>
      <c r="I75" s="145"/>
      <c r="J75" s="152"/>
    </row>
  </sheetData>
  <mergeCells count="1">
    <mergeCell ref="A8:B8"/>
  </mergeCells>
  <phoneticPr fontId="21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43"/>
  <sheetViews>
    <sheetView showGridLines="0" topLeftCell="A4" zoomScale="90" zoomScaleNormal="90" workbookViewId="0">
      <selection activeCell="L27" sqref="L2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8" t="s">
        <v>212</v>
      </c>
      <c r="P8" s="60"/>
      <c r="Q8" s="60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</v>
      </c>
      <c r="I9" s="63"/>
      <c r="J9" s="164" t="str">
        <f>+"from "&amp;G6&amp;" 1 until end of "&amp;G4</f>
        <v>from January 1 until end of W1</v>
      </c>
      <c r="K9" s="81"/>
      <c r="L9" s="170" t="str">
        <f>+G6</f>
        <v>January</v>
      </c>
      <c r="M9" s="82"/>
      <c r="N9" s="82"/>
      <c r="O9" s="179" t="str">
        <f>+G4</f>
        <v>W1</v>
      </c>
      <c r="P9" s="60"/>
      <c r="Q9" s="60"/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0</v>
      </c>
      <c r="I10" s="63"/>
      <c r="J10" s="162">
        <f>0</f>
        <v>0</v>
      </c>
      <c r="L10" s="162">
        <f>J10+N17</f>
        <v>263.63589999999999</v>
      </c>
      <c r="N10" s="57"/>
      <c r="O10" s="180">
        <f>+H10+K17</f>
        <v>1190.6519000000001</v>
      </c>
      <c r="P10" s="60"/>
      <c r="Q10" s="60"/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0</v>
      </c>
      <c r="I11" s="63"/>
      <c r="J11" s="18">
        <f>0</f>
        <v>0</v>
      </c>
      <c r="L11" s="18">
        <f>J11+N18</f>
        <v>4479.5</v>
      </c>
      <c r="N11" s="57"/>
      <c r="O11" s="160">
        <f>+H11+K18</f>
        <v>8453.8000000000011</v>
      </c>
      <c r="P11" s="60"/>
      <c r="Q11" s="60"/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4743.1359000000002</v>
      </c>
      <c r="M12" s="67"/>
      <c r="N12" s="67"/>
      <c r="O12" s="161">
        <f>SUM(O10:O11)</f>
        <v>9644.4519000000018</v>
      </c>
      <c r="P12" s="60"/>
      <c r="Q12" s="60"/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+SUMIF($F$24:$F$243,"External",$J$24:$J$243)</f>
        <v>1190.6519000000001</v>
      </c>
      <c r="K17" s="110">
        <f>+SUMIF($F$24:$F$243,"External",$K$24:$K$243)</f>
        <v>1190.6519000000001</v>
      </c>
      <c r="L17" s="111">
        <f>+SUMIF($F$24:$F$243,"External",$L$24:$L$243)</f>
        <v>0</v>
      </c>
      <c r="M17" s="112"/>
      <c r="N17" s="113">
        <f t="shared" ref="N17:Y17" si="0">+SUMIF($F$24:$F$243,"External",N$24:N$243)</f>
        <v>263.63589999999999</v>
      </c>
      <c r="O17" s="113">
        <f t="shared" si="0"/>
        <v>346</v>
      </c>
      <c r="P17" s="113">
        <f t="shared" si="0"/>
        <v>107</v>
      </c>
      <c r="Q17" s="113">
        <f t="shared" si="0"/>
        <v>398</v>
      </c>
      <c r="R17" s="113">
        <f t="shared" si="0"/>
        <v>76.016000000000005</v>
      </c>
      <c r="S17" s="113">
        <f t="shared" si="0"/>
        <v>0</v>
      </c>
      <c r="T17" s="113">
        <f t="shared" si="0"/>
        <v>0</v>
      </c>
      <c r="U17" s="113">
        <f t="shared" si="0"/>
        <v>0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+SUMIF($F$24:$F$243,"External",AA$24:AA$243)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+SUMIF($F$24:$F$243,"Group",$J$24:$J$243)</f>
        <v>8453.8000000000011</v>
      </c>
      <c r="K18" s="115">
        <f>+SUMIF($F$24:$F$243,"Group",$K$24:$K$243)</f>
        <v>8453.8000000000011</v>
      </c>
      <c r="L18" s="116">
        <f>SUMIF($F$24:$F$243,"Group",$L$24:$L$243)</f>
        <v>0</v>
      </c>
      <c r="M18" s="112"/>
      <c r="N18" s="116">
        <f t="shared" ref="N18:Y18" si="2">+SUMIF($F$24:$F$243,"Group",N$24:N$243)</f>
        <v>4479.5</v>
      </c>
      <c r="O18" s="116">
        <f t="shared" si="2"/>
        <v>1592.1</v>
      </c>
      <c r="P18" s="116">
        <f t="shared" si="2"/>
        <v>507.5</v>
      </c>
      <c r="Q18" s="116">
        <f t="shared" si="2"/>
        <v>273.5</v>
      </c>
      <c r="R18" s="116">
        <f t="shared" si="2"/>
        <v>375.5</v>
      </c>
      <c r="S18" s="116">
        <f t="shared" si="2"/>
        <v>1218</v>
      </c>
      <c r="T18" s="116">
        <f t="shared" si="2"/>
        <v>7.7</v>
      </c>
      <c r="U18" s="116">
        <f t="shared" si="2"/>
        <v>0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+SUMIF($F$24:$F$243,"Group",AA$24:AA$243)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9644.4519000000018</v>
      </c>
      <c r="K19" s="117">
        <f>SUM(K17:K18)</f>
        <v>9644.4519000000018</v>
      </c>
      <c r="L19" s="118">
        <f>SUM(L17:L18)</f>
        <v>0</v>
      </c>
      <c r="M19" s="119"/>
      <c r="N19" s="118">
        <f>SUM(N17:N18)</f>
        <v>4743.1359000000002</v>
      </c>
      <c r="O19" s="118">
        <f t="shared" ref="O19:Y19" si="4">SUM(O17:O18)</f>
        <v>1938.1</v>
      </c>
      <c r="P19" s="118">
        <f t="shared" si="4"/>
        <v>614.5</v>
      </c>
      <c r="Q19" s="118">
        <f t="shared" si="4"/>
        <v>671.5</v>
      </c>
      <c r="R19" s="118">
        <f t="shared" si="4"/>
        <v>451.51600000000002</v>
      </c>
      <c r="S19" s="118">
        <f t="shared" si="4"/>
        <v>1218</v>
      </c>
      <c r="T19" s="118">
        <f t="shared" si="4"/>
        <v>7.7</v>
      </c>
      <c r="U19" s="118">
        <f t="shared" si="4"/>
        <v>0</v>
      </c>
      <c r="V19" s="118">
        <f t="shared" si="4"/>
        <v>0</v>
      </c>
      <c r="W19" s="118">
        <f t="shared" si="4"/>
        <v>0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IF(SUM(J24:J243)=J19,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6">+K24+L24</f>
        <v>8353.8000000000011</v>
      </c>
      <c r="K24" s="121">
        <f t="shared" ref="K24" si="7">SUM(N24:Y24)</f>
        <v>8353.8000000000011</v>
      </c>
      <c r="L24" s="121">
        <f t="shared" ref="L24" si="8">SUM(AA24:AL24)</f>
        <v>0</v>
      </c>
      <c r="M24" s="25"/>
      <c r="N24" s="26">
        <v>4429.5</v>
      </c>
      <c r="O24" s="26">
        <v>1542.1</v>
      </c>
      <c r="P24" s="26">
        <v>507.5</v>
      </c>
      <c r="Q24" s="26">
        <v>273.5</v>
      </c>
      <c r="R24" s="26">
        <v>375.5</v>
      </c>
      <c r="S24" s="26">
        <v>1218</v>
      </c>
      <c r="T24" s="26">
        <v>7.7</v>
      </c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79" si="9">+K25+L25</f>
        <v>100</v>
      </c>
      <c r="K25" s="121">
        <f t="shared" ref="K25:K79" si="10">SUM(N25:Y25)</f>
        <v>100</v>
      </c>
      <c r="L25" s="121">
        <f t="shared" ref="L25:L79" si="11">SUM(AA25:AL25)</f>
        <v>0</v>
      </c>
      <c r="M25" s="25"/>
      <c r="N25" s="26">
        <v>50</v>
      </c>
      <c r="O25" s="26">
        <v>50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9"/>
        <v>292.45400000000001</v>
      </c>
      <c r="K26" s="121">
        <f t="shared" si="10"/>
        <v>292.45400000000001</v>
      </c>
      <c r="L26" s="121">
        <f t="shared" si="11"/>
        <v>0</v>
      </c>
      <c r="M26" s="25"/>
      <c r="N26" s="26">
        <v>17.438000000000002</v>
      </c>
      <c r="O26" s="26">
        <v>128</v>
      </c>
      <c r="P26" s="26">
        <v>94</v>
      </c>
      <c r="Q26" s="26"/>
      <c r="R26" s="26">
        <v>53.016000000000005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6"/>
      <c r="I27" s="195" t="s">
        <v>240</v>
      </c>
      <c r="J27" s="120">
        <f>+K27+L27</f>
        <v>132.95699999999999</v>
      </c>
      <c r="K27" s="121">
        <f>SUM(N27:Y27)</f>
        <v>132.95699999999999</v>
      </c>
      <c r="L27" s="121">
        <f>SUM(AA27:AL27)</f>
        <v>0</v>
      </c>
      <c r="M27" s="17"/>
      <c r="N27" s="26">
        <v>28.957000000000001</v>
      </c>
      <c r="O27" s="26">
        <v>104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9"/>
        <v>3.7079999999999984</v>
      </c>
      <c r="K28" s="121">
        <f t="shared" si="10"/>
        <v>3.7079999999999984</v>
      </c>
      <c r="L28" s="121">
        <f t="shared" si="11"/>
        <v>0</v>
      </c>
      <c r="M28" s="25"/>
      <c r="N28" s="26">
        <v>3.7079999999999984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5"/>
      <c r="I29" s="195" t="s">
        <v>240</v>
      </c>
      <c r="J29" s="120">
        <f t="shared" si="9"/>
        <v>10.366</v>
      </c>
      <c r="K29" s="121">
        <f t="shared" si="10"/>
        <v>10.366</v>
      </c>
      <c r="L29" s="121">
        <f t="shared" si="11"/>
        <v>0</v>
      </c>
      <c r="M29" s="25"/>
      <c r="N29" s="26">
        <v>8.3659999999999997</v>
      </c>
      <c r="O29" s="26">
        <v>2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9"/>
        <v>153.92590000000001</v>
      </c>
      <c r="K30" s="121">
        <f t="shared" si="10"/>
        <v>153.92590000000001</v>
      </c>
      <c r="L30" s="121">
        <f t="shared" si="11"/>
        <v>0</v>
      </c>
      <c r="M30" s="25"/>
      <c r="N30" s="26">
        <v>59.925900000000006</v>
      </c>
      <c r="O30" s="26"/>
      <c r="P30" s="26">
        <v>13</v>
      </c>
      <c r="Q30" s="26">
        <v>58</v>
      </c>
      <c r="R30" s="26">
        <v>23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9"/>
        <v>6.2510000000000003</v>
      </c>
      <c r="K31" s="121">
        <f t="shared" si="10"/>
        <v>6.2510000000000003</v>
      </c>
      <c r="L31" s="121">
        <f t="shared" si="11"/>
        <v>0</v>
      </c>
      <c r="M31" s="17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257</v>
      </c>
      <c r="H32" s="196"/>
      <c r="I32" s="195" t="s">
        <v>240</v>
      </c>
      <c r="J32" s="120">
        <f t="shared" si="9"/>
        <v>14.456</v>
      </c>
      <c r="K32" s="121">
        <f t="shared" si="10"/>
        <v>14.456</v>
      </c>
      <c r="L32" s="121">
        <f t="shared" si="11"/>
        <v>0</v>
      </c>
      <c r="M32" s="17"/>
      <c r="N32" s="26">
        <v>12.456</v>
      </c>
      <c r="O32" s="26">
        <v>2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258</v>
      </c>
      <c r="H33" s="196"/>
      <c r="I33" s="195" t="s">
        <v>240</v>
      </c>
      <c r="J33" s="120">
        <f t="shared" si="9"/>
        <v>6.75</v>
      </c>
      <c r="K33" s="121">
        <f t="shared" si="10"/>
        <v>6.75</v>
      </c>
      <c r="L33" s="121">
        <f t="shared" si="11"/>
        <v>0</v>
      </c>
      <c r="M33" s="17"/>
      <c r="N33" s="26">
        <v>5.75</v>
      </c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256</v>
      </c>
      <c r="H34" s="197"/>
      <c r="I34" s="195" t="s">
        <v>240</v>
      </c>
      <c r="J34" s="120">
        <f>+K34+L34</f>
        <v>360</v>
      </c>
      <c r="K34" s="121">
        <f>SUM(N34:Y34)</f>
        <v>360</v>
      </c>
      <c r="L34" s="121">
        <f>SUM(AA34:AL34)</f>
        <v>0</v>
      </c>
      <c r="M34" s="17"/>
      <c r="N34" s="26">
        <v>20</v>
      </c>
      <c r="O34" s="26"/>
      <c r="P34" s="26"/>
      <c r="Q34" s="26">
        <v>340</v>
      </c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7"/>
      <c r="I35" s="195" t="s">
        <v>240</v>
      </c>
      <c r="J35" s="120">
        <f t="shared" si="9"/>
        <v>209.78399999999999</v>
      </c>
      <c r="K35" s="121">
        <f t="shared" si="10"/>
        <v>209.78399999999999</v>
      </c>
      <c r="L35" s="121">
        <f t="shared" si="11"/>
        <v>0</v>
      </c>
      <c r="M35" s="17"/>
      <c r="N35" s="26">
        <v>104.78400000000001</v>
      </c>
      <c r="O35" s="26">
        <v>105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15"/>
      <c r="F36" s="9"/>
      <c r="G36" s="8"/>
      <c r="H36" s="14"/>
      <c r="I36" s="195"/>
      <c r="J36" s="120">
        <f t="shared" si="9"/>
        <v>0</v>
      </c>
      <c r="K36" s="121">
        <f t="shared" si="10"/>
        <v>0</v>
      </c>
      <c r="L36" s="121">
        <f t="shared" si="11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1"/>
      <c r="I37" s="11"/>
      <c r="J37" s="120">
        <f t="shared" si="9"/>
        <v>0</v>
      </c>
      <c r="K37" s="121">
        <f t="shared" si="10"/>
        <v>0</v>
      </c>
      <c r="L37" s="121">
        <f t="shared" si="11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1"/>
      <c r="I38" s="11"/>
      <c r="J38" s="120">
        <f t="shared" si="9"/>
        <v>0</v>
      </c>
      <c r="K38" s="121">
        <f t="shared" si="10"/>
        <v>0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2"/>
      <c r="I39" s="12"/>
      <c r="J39" s="120">
        <f t="shared" si="9"/>
        <v>0</v>
      </c>
      <c r="K39" s="121">
        <f t="shared" si="10"/>
        <v>0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9"/>
        <v>0</v>
      </c>
      <c r="K40" s="121">
        <f t="shared" si="10"/>
        <v>0</v>
      </c>
      <c r="L40" s="121">
        <f t="shared" si="11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9"/>
        <v>0</v>
      </c>
      <c r="K41" s="121">
        <f t="shared" si="10"/>
        <v>0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9"/>
        <v>0</v>
      </c>
      <c r="K42" s="121">
        <f t="shared" si="10"/>
        <v>0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3"/>
      <c r="I43" s="13"/>
      <c r="J43" s="120">
        <f t="shared" si="9"/>
        <v>0</v>
      </c>
      <c r="K43" s="121">
        <f t="shared" si="10"/>
        <v>0</v>
      </c>
      <c r="L43" s="121">
        <f t="shared" si="11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3"/>
      <c r="I44" s="13"/>
      <c r="J44" s="120">
        <f t="shared" si="9"/>
        <v>0</v>
      </c>
      <c r="K44" s="121">
        <f t="shared" si="10"/>
        <v>0</v>
      </c>
      <c r="L44" s="121">
        <f t="shared" si="11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3"/>
      <c r="I45" s="13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3"/>
      <c r="I46" s="13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4"/>
      <c r="I53" s="14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4"/>
      <c r="I54" s="14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4"/>
      <c r="I55" s="14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15"/>
      <c r="F56" s="9"/>
      <c r="G56" s="8"/>
      <c r="H56" s="14"/>
      <c r="I56" s="14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3"/>
      <c r="I62" s="13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1"/>
      <c r="I66" s="11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1"/>
      <c r="I67" s="11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2"/>
      <c r="I68" s="12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ref="J80:J143" si="12">+K80+L80</f>
        <v>0</v>
      </c>
      <c r="K80" s="121">
        <f t="shared" ref="K80:K143" si="13">SUM(N80:Y80)</f>
        <v>0</v>
      </c>
      <c r="L80" s="121">
        <f t="shared" ref="L80:L143" si="14">SUM(AA80:AL80)</f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2"/>
        <v>0</v>
      </c>
      <c r="K81" s="121">
        <f t="shared" si="13"/>
        <v>0</v>
      </c>
      <c r="L81" s="121">
        <f t="shared" si="14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4"/>
      <c r="I82" s="14"/>
      <c r="J82" s="120">
        <f t="shared" si="12"/>
        <v>0</v>
      </c>
      <c r="K82" s="121">
        <f t="shared" si="13"/>
        <v>0</v>
      </c>
      <c r="L82" s="121">
        <f t="shared" si="14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4"/>
      <c r="I83" s="14"/>
      <c r="J83" s="120">
        <f t="shared" si="12"/>
        <v>0</v>
      </c>
      <c r="K83" s="121">
        <f t="shared" si="13"/>
        <v>0</v>
      </c>
      <c r="L83" s="121">
        <f t="shared" si="14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15"/>
      <c r="F84" s="9"/>
      <c r="G84" s="8"/>
      <c r="H84" s="14"/>
      <c r="I84" s="14"/>
      <c r="J84" s="120">
        <f t="shared" si="12"/>
        <v>0</v>
      </c>
      <c r="K84" s="121">
        <f t="shared" si="13"/>
        <v>0</v>
      </c>
      <c r="L84" s="121">
        <f t="shared" si="14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1"/>
      <c r="I85" s="11"/>
      <c r="J85" s="120">
        <f t="shared" si="12"/>
        <v>0</v>
      </c>
      <c r="K85" s="121">
        <f t="shared" si="13"/>
        <v>0</v>
      </c>
      <c r="L85" s="121">
        <f t="shared" si="14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1"/>
      <c r="I86" s="11"/>
      <c r="J86" s="120">
        <f t="shared" si="12"/>
        <v>0</v>
      </c>
      <c r="K86" s="121">
        <f t="shared" si="13"/>
        <v>0</v>
      </c>
      <c r="L86" s="121">
        <f t="shared" si="14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2"/>
      <c r="I87" s="12"/>
      <c r="J87" s="120">
        <f t="shared" si="12"/>
        <v>0</v>
      </c>
      <c r="K87" s="121">
        <f t="shared" si="13"/>
        <v>0</v>
      </c>
      <c r="L87" s="121">
        <f t="shared" si="14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2"/>
        <v>0</v>
      </c>
      <c r="K88" s="121">
        <f t="shared" si="13"/>
        <v>0</v>
      </c>
      <c r="L88" s="121">
        <f t="shared" si="14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2"/>
        <v>0</v>
      </c>
      <c r="K89" s="121">
        <f t="shared" si="13"/>
        <v>0</v>
      </c>
      <c r="L89" s="121">
        <f t="shared" si="14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3"/>
      <c r="I91" s="13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3"/>
      <c r="I92" s="13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3"/>
      <c r="I93" s="13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4"/>
      <c r="I101" s="14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4"/>
      <c r="I102" s="14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15"/>
      <c r="F103" s="9"/>
      <c r="G103" s="8"/>
      <c r="H103" s="14"/>
      <c r="I103" s="14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3"/>
      <c r="I109" s="13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1"/>
      <c r="I114" s="11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1"/>
      <c r="I115" s="11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2"/>
      <c r="I116" s="12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4"/>
      <c r="I130" s="14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4"/>
      <c r="I131" s="14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15"/>
      <c r="F132" s="9"/>
      <c r="G132" s="8"/>
      <c r="H132" s="14"/>
      <c r="I132" s="14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1"/>
      <c r="I133" s="11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1"/>
      <c r="I134" s="11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2"/>
      <c r="I135" s="12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3"/>
      <c r="I139" s="13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3"/>
      <c r="I140" s="13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3"/>
      <c r="I141" s="13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ref="J144:J207" si="15">+K144+L144</f>
        <v>0</v>
      </c>
      <c r="K144" s="121">
        <f t="shared" ref="K144:K207" si="16">SUM(N144:Y144)</f>
        <v>0</v>
      </c>
      <c r="L144" s="121">
        <f t="shared" ref="L144:L207" si="17">SUM(AA144:AL144)</f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4"/>
      <c r="I149" s="14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4"/>
      <c r="I150" s="14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15"/>
      <c r="F151" s="9"/>
      <c r="G151" s="8"/>
      <c r="H151" s="14"/>
      <c r="I151" s="14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3"/>
      <c r="I157" s="13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1"/>
      <c r="I161" s="11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1"/>
      <c r="I162" s="11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2"/>
      <c r="I163" s="12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4"/>
      <c r="I177" s="14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4"/>
      <c r="I178" s="14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15"/>
      <c r="F179" s="9"/>
      <c r="G179" s="8"/>
      <c r="H179" s="14"/>
      <c r="I179" s="14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1"/>
      <c r="I180" s="11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1"/>
      <c r="I181" s="11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2"/>
      <c r="I182" s="12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3"/>
      <c r="I186" s="13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3"/>
      <c r="I187" s="13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3"/>
      <c r="I188" s="13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4"/>
      <c r="I196" s="14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4"/>
      <c r="I197" s="14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15"/>
      <c r="F198" s="9"/>
      <c r="G198" s="8"/>
      <c r="H198" s="14"/>
      <c r="I198" s="14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3"/>
      <c r="I204" s="13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ref="J208:J243" si="18">+K208+L208</f>
        <v>0</v>
      </c>
      <c r="K208" s="121">
        <f t="shared" ref="K208:K243" si="19">SUM(N208:Y208)</f>
        <v>0</v>
      </c>
      <c r="L208" s="121">
        <f t="shared" ref="L208:L243" si="20">SUM(AA208:AL208)</f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1"/>
      <c r="I209" s="11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1"/>
      <c r="I210" s="11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2"/>
      <c r="I211" s="12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4"/>
      <c r="I226" s="14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4"/>
      <c r="I227" s="14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15"/>
      <c r="F228" s="9"/>
      <c r="G228" s="8"/>
      <c r="H228" s="14"/>
      <c r="I228" s="14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3"/>
      <c r="I234" s="13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16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6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6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6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 s="24" customFormat="1">
      <c r="E243" s="16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17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</sheetData>
  <sheetProtection formatCells="0" formatColumns="0" formatRows="0" insertRows="0" deleteRows="0" autoFilter="0"/>
  <autoFilter ref="E23:AL35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30 F31:F243">
      <formula1>Liste</formula1>
    </dataValidation>
  </dataValidations>
  <pageMargins left="0.17" right="0.17" top="0.37" bottom="0.23" header="0.31496062992125984" footer="0.16"/>
  <pageSetup paperSize="9" scale="7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3"/>
  <sheetViews>
    <sheetView showGridLines="0" topLeftCell="D1" zoomScale="90" zoomScaleNormal="90" workbookViewId="0">
      <selection activeCell="L29" sqref="L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</v>
      </c>
      <c r="I9" s="63"/>
      <c r="J9" s="164" t="str">
        <f>+"from "&amp;G6&amp;" 1 until end of "&amp;G4</f>
        <v>from January 1 until end of W2</v>
      </c>
      <c r="K9" s="81"/>
      <c r="L9" s="170" t="str">
        <f>+G6</f>
        <v>January</v>
      </c>
      <c r="M9" s="82"/>
      <c r="N9" s="82"/>
      <c r="O9" s="175" t="str">
        <f>+G4</f>
        <v>W2</v>
      </c>
      <c r="P9" s="176" t="str">
        <f>+VLOOKUP(G4, parameters!$G$9:$I$61,3,0)</f>
        <v>W1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0</v>
      </c>
      <c r="I10" s="63"/>
      <c r="J10" s="162">
        <f>0</f>
        <v>0</v>
      </c>
      <c r="L10" s="162">
        <f>J10+N17</f>
        <v>518.66290000000004</v>
      </c>
      <c r="N10" s="57"/>
      <c r="O10" s="173">
        <f>+H10+K17</f>
        <v>1560.5729000000001</v>
      </c>
      <c r="P10" s="174" cm="1">
        <f t="array" aca="1" ref="P10" ca="1">INDIRECT(ADDRESS(10,15,,,VLOOKUP($G$4,parameters!$G:$I,3,0)))</f>
        <v>1190.6519000000001</v>
      </c>
      <c r="Q10" s="186">
        <f ca="1">O10-P10</f>
        <v>369.92100000000005</v>
      </c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93.912000000000006</v>
      </c>
      <c r="I11" s="63"/>
      <c r="J11" s="18">
        <f>0+93.912</f>
        <v>93.912000000000006</v>
      </c>
      <c r="L11" s="18">
        <f>J11+N18</f>
        <v>4483.1120000000001</v>
      </c>
      <c r="N11" s="57"/>
      <c r="O11" s="155">
        <f>+H11+K18</f>
        <v>8732.7119999999995</v>
      </c>
      <c r="P11" s="156" cm="1">
        <f t="array" aca="1" ref="P11" ca="1">INDIRECT(ADDRESS(11,15,,,VLOOKUP($G$4,parameters!$G:$I,3,0)))</f>
        <v>8453.8000000000011</v>
      </c>
      <c r="Q11" s="187">
        <f t="shared" ref="Q11:Q12" ca="1" si="0">O11-P11</f>
        <v>278.91199999999844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93.912000000000006</v>
      </c>
      <c r="I12" s="63"/>
      <c r="J12" s="128">
        <f>SUM(J10:J11)</f>
        <v>93.912000000000006</v>
      </c>
      <c r="K12" s="67"/>
      <c r="L12" s="128">
        <f>SUM(L10:L11)</f>
        <v>5001.7749000000003</v>
      </c>
      <c r="M12" s="67"/>
      <c r="N12" s="67"/>
      <c r="O12" s="157">
        <f>SUM(O10:O11)</f>
        <v>10293.284899999999</v>
      </c>
      <c r="P12" s="158">
        <f ca="1">SUM(P10:P11)</f>
        <v>9644.4519000000018</v>
      </c>
      <c r="Q12" s="159">
        <f t="shared" ca="1" si="0"/>
        <v>648.8329999999969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1560.5729000000001</v>
      </c>
      <c r="K17" s="110">
        <f>+SUMIF($F$24:$F$252,"External",$K$24:$K$252)</f>
        <v>1560.5729000000001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518.66290000000004</v>
      </c>
      <c r="O17" s="113">
        <f t="shared" si="1"/>
        <v>340.43799999999999</v>
      </c>
      <c r="P17" s="113">
        <f t="shared" si="1"/>
        <v>190</v>
      </c>
      <c r="Q17" s="113">
        <f t="shared" si="1"/>
        <v>151.47199999999998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360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8638.7999999999993</v>
      </c>
      <c r="K18" s="115">
        <f>+SUMIF($F$24:$F$252,"Group",$K$24:$K$252)</f>
        <v>8638.7999999999993</v>
      </c>
      <c r="L18" s="116">
        <f>SUMIF($F$24:$F$252,"Group",$L$24:$L$252)</f>
        <v>0</v>
      </c>
      <c r="M18" s="112"/>
      <c r="N18" s="116">
        <f t="shared" ref="N18:Y18" si="3">+SUMIF($F$24:$F$252,"Group",N$24:N$252)</f>
        <v>4389.2</v>
      </c>
      <c r="O18" s="116">
        <f t="shared" si="3"/>
        <v>1624.3</v>
      </c>
      <c r="P18" s="116">
        <f t="shared" si="3"/>
        <v>342.5</v>
      </c>
      <c r="Q18" s="116">
        <f t="shared" si="3"/>
        <v>302.2</v>
      </c>
      <c r="R18" s="116">
        <f t="shared" si="3"/>
        <v>73.5</v>
      </c>
      <c r="S18" s="116">
        <f t="shared" si="3"/>
        <v>200.5</v>
      </c>
      <c r="T18" s="116">
        <f t="shared" si="3"/>
        <v>322.7</v>
      </c>
      <c r="U18" s="116">
        <f t="shared" si="3"/>
        <v>1383.9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10199.372899999998</v>
      </c>
      <c r="K19" s="117">
        <f>SUM(K17:K18)</f>
        <v>10199.372899999998</v>
      </c>
      <c r="L19" s="118">
        <f>SUM(L17:L18)</f>
        <v>0</v>
      </c>
      <c r="M19" s="119"/>
      <c r="N19" s="118">
        <f>SUM(N17:N18)</f>
        <v>4907.8629000000001</v>
      </c>
      <c r="O19" s="118">
        <f t="shared" ref="O19:Y19" si="5">SUM(O17:O18)</f>
        <v>1964.7379999999998</v>
      </c>
      <c r="P19" s="118">
        <f t="shared" si="5"/>
        <v>532.5</v>
      </c>
      <c r="Q19" s="118">
        <f t="shared" si="5"/>
        <v>453.67199999999997</v>
      </c>
      <c r="R19" s="118">
        <f t="shared" si="5"/>
        <v>73.5</v>
      </c>
      <c r="S19" s="118">
        <f t="shared" si="5"/>
        <v>200.5</v>
      </c>
      <c r="T19" s="118">
        <f t="shared" si="5"/>
        <v>322.7</v>
      </c>
      <c r="U19" s="118">
        <f t="shared" si="5"/>
        <v>1743.9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8538.7999999999993</v>
      </c>
      <c r="K24" s="121">
        <f t="shared" ref="K24" si="8">SUM(N24:Y24)</f>
        <v>8538.7999999999993</v>
      </c>
      <c r="L24" s="121">
        <f t="shared" ref="L24" si="9">SUM(AA24:AL24)</f>
        <v>0</v>
      </c>
      <c r="M24" s="25"/>
      <c r="N24" s="26">
        <v>4351.2</v>
      </c>
      <c r="O24" s="26">
        <v>1623.3</v>
      </c>
      <c r="P24" s="26">
        <v>336.5</v>
      </c>
      <c r="Q24" s="26">
        <v>302.2</v>
      </c>
      <c r="R24" s="26">
        <v>73.5</v>
      </c>
      <c r="S24" s="26">
        <v>145.5</v>
      </c>
      <c r="T24" s="26">
        <v>322.7</v>
      </c>
      <c r="U24" s="26">
        <v>1383.9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9" si="10">+K25+L25</f>
        <v>100</v>
      </c>
      <c r="K25" s="121">
        <f t="shared" ref="K25:K89" si="11">SUM(N25:Y25)</f>
        <v>100</v>
      </c>
      <c r="L25" s="121">
        <f t="shared" ref="L25:L89" si="12">SUM(AA25:AL25)</f>
        <v>0</v>
      </c>
      <c r="M25" s="25"/>
      <c r="N25" s="26">
        <f>50-12</f>
        <v>38</v>
      </c>
      <c r="O25" s="26">
        <v>1</v>
      </c>
      <c r="P25" s="26">
        <v>6</v>
      </c>
      <c r="Q25" s="26"/>
      <c r="R25" s="26"/>
      <c r="S25" s="26">
        <f>50-1-6+12</f>
        <v>55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309.45399999999995</v>
      </c>
      <c r="K26" s="121">
        <f t="shared" si="11"/>
        <v>309.45399999999995</v>
      </c>
      <c r="L26" s="121">
        <f t="shared" si="12"/>
        <v>0</v>
      </c>
      <c r="M26" s="25"/>
      <c r="N26" s="26"/>
      <c r="O26" s="26">
        <f>128+17.438+94-9</f>
        <v>230.43799999999999</v>
      </c>
      <c r="P26" s="26"/>
      <c r="Q26" s="26">
        <f>53.016+9+17</f>
        <v>79.015999999999991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141.95699999999999</v>
      </c>
      <c r="K27" s="121">
        <f t="shared" si="11"/>
        <v>141.95699999999999</v>
      </c>
      <c r="L27" s="121">
        <f t="shared" si="12"/>
        <v>0</v>
      </c>
      <c r="M27" s="25"/>
      <c r="N27" s="26">
        <f>28.957+8</f>
        <v>36.957000000000001</v>
      </c>
      <c r="O27" s="26">
        <f>104-8+9</f>
        <v>105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10"/>
        <v>6.7080000000000002</v>
      </c>
      <c r="K28" s="121">
        <f t="shared" si="11"/>
        <v>6.7080000000000002</v>
      </c>
      <c r="L28" s="121">
        <f t="shared" si="12"/>
        <v>0</v>
      </c>
      <c r="M28" s="25"/>
      <c r="N28" s="26">
        <f>3.708+3</f>
        <v>6.7080000000000002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8"/>
      <c r="I29" s="198" t="s">
        <v>240</v>
      </c>
      <c r="J29" s="120">
        <f t="shared" si="10"/>
        <v>10.366</v>
      </c>
      <c r="K29" s="121">
        <f t="shared" si="11"/>
        <v>10.366</v>
      </c>
      <c r="L29" s="121">
        <f t="shared" si="12"/>
        <v>0</v>
      </c>
      <c r="M29" s="25"/>
      <c r="N29" s="26">
        <f>8.366-3</f>
        <v>5.3659999999999997</v>
      </c>
      <c r="O29" s="26"/>
      <c r="P29" s="26">
        <v>5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153.92590000000001</v>
      </c>
      <c r="K30" s="121">
        <f t="shared" si="11"/>
        <v>153.92590000000001</v>
      </c>
      <c r="L30" s="121">
        <f t="shared" si="12"/>
        <v>0</v>
      </c>
      <c r="M30" s="25"/>
      <c r="N30" s="26">
        <f>59.9259-2</f>
        <v>57.925899999999999</v>
      </c>
      <c r="O30" s="26"/>
      <c r="P30" s="26">
        <f>13+2+21</f>
        <v>36</v>
      </c>
      <c r="Q30" s="26">
        <f>58+2</f>
        <v>60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6.2510000000000003</v>
      </c>
      <c r="K31" s="121">
        <f t="shared" si="11"/>
        <v>6.2510000000000003</v>
      </c>
      <c r="L31" s="121">
        <f t="shared" si="12"/>
        <v>0</v>
      </c>
      <c r="M31" s="25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251</v>
      </c>
      <c r="H32" s="196"/>
      <c r="I32" s="195" t="s">
        <v>240</v>
      </c>
      <c r="J32" s="120">
        <f t="shared" si="10"/>
        <v>14.456</v>
      </c>
      <c r="K32" s="121">
        <f t="shared" si="11"/>
        <v>14.456</v>
      </c>
      <c r="L32" s="121">
        <f t="shared" si="12"/>
        <v>0</v>
      </c>
      <c r="M32" s="17"/>
      <c r="N32" s="26">
        <v>2</v>
      </c>
      <c r="O32" s="26"/>
      <c r="P32" s="26"/>
      <c r="Q32" s="26">
        <v>12.456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6.75</v>
      </c>
      <c r="K33" s="121">
        <f t="shared" si="11"/>
        <v>6.75</v>
      </c>
      <c r="L33" s="121">
        <f t="shared" si="12"/>
        <v>0</v>
      </c>
      <c r="M33" s="17"/>
      <c r="N33" s="26">
        <v>5.75</v>
      </c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360</v>
      </c>
      <c r="K34" s="121">
        <f t="shared" si="11"/>
        <v>360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360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260</v>
      </c>
      <c r="F35" s="9" t="s">
        <v>40</v>
      </c>
      <c r="G35" s="9" t="s">
        <v>260</v>
      </c>
      <c r="H35" s="196"/>
      <c r="I35" s="195" t="s">
        <v>261</v>
      </c>
      <c r="J35" s="120">
        <f>+K35+L35</f>
        <v>9.9209999999999994</v>
      </c>
      <c r="K35" s="121">
        <f t="shared" ref="K35" si="13">SUM(N35:Y35)</f>
        <v>9.9209999999999994</v>
      </c>
      <c r="L35" s="121">
        <f t="shared" ref="L35" si="14">SUM(AA35:AL35)</f>
        <v>0</v>
      </c>
      <c r="M35" s="17"/>
      <c r="N35" s="26">
        <v>9.9209999999999994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3"/>
      <c r="I36" s="195" t="s">
        <v>240</v>
      </c>
      <c r="J36" s="120">
        <f>+K36+L36</f>
        <v>23</v>
      </c>
      <c r="K36" s="121">
        <f>SUM(N36:Y36)</f>
        <v>23</v>
      </c>
      <c r="L36" s="121">
        <f>SUM(AA36:AL36)</f>
        <v>0</v>
      </c>
      <c r="M36" s="17"/>
      <c r="N36" s="26"/>
      <c r="O36" s="26"/>
      <c r="P36" s="26">
        <v>23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264</v>
      </c>
      <c r="H37" s="13"/>
      <c r="I37" s="195" t="s">
        <v>265</v>
      </c>
      <c r="J37" s="120">
        <f>+K37+L37</f>
        <v>170</v>
      </c>
      <c r="K37" s="121">
        <f>SUM(N37:Y37)</f>
        <v>170</v>
      </c>
      <c r="L37" s="121">
        <f>SUM(AA37:AL37)</f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347.78399999999999</v>
      </c>
      <c r="K38" s="121">
        <f t="shared" si="11"/>
        <v>347.78399999999999</v>
      </c>
      <c r="L38" s="121">
        <f t="shared" si="12"/>
        <v>0</v>
      </c>
      <c r="M38" s="17"/>
      <c r="N38" s="26">
        <f>104.784+105+12</f>
        <v>221.78399999999999</v>
      </c>
      <c r="O38" s="26"/>
      <c r="P38" s="26">
        <v>126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3"/>
      <c r="I43" s="13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15"/>
      <c r="F46" s="9"/>
      <c r="G46" s="8"/>
      <c r="H46" s="14"/>
      <c r="I46" s="14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1"/>
      <c r="I48" s="11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2"/>
      <c r="I49" s="12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5">+K90+L90</f>
        <v>0</v>
      </c>
      <c r="K90" s="121">
        <f t="shared" ref="K90:K153" si="16">SUM(N90:Y90)</f>
        <v>0</v>
      </c>
      <c r="L90" s="121">
        <f t="shared" ref="L90:L153" si="17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5"/>
        <v>0</v>
      </c>
      <c r="K91" s="121">
        <f t="shared" si="16"/>
        <v>0</v>
      </c>
      <c r="L91" s="121">
        <f t="shared" si="17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5"/>
        <v>0</v>
      </c>
      <c r="K92" s="121">
        <f t="shared" si="16"/>
        <v>0</v>
      </c>
      <c r="L92" s="121">
        <f t="shared" si="17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5"/>
        <v>0</v>
      </c>
      <c r="K93" s="121">
        <f t="shared" si="16"/>
        <v>0</v>
      </c>
      <c r="L93" s="121">
        <f t="shared" si="17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5"/>
        <v>0</v>
      </c>
      <c r="K94" s="121">
        <f t="shared" si="16"/>
        <v>0</v>
      </c>
      <c r="L94" s="121">
        <f t="shared" si="17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5"/>
        <v>0</v>
      </c>
      <c r="K95" s="121">
        <f t="shared" si="16"/>
        <v>0</v>
      </c>
      <c r="L95" s="121">
        <f t="shared" si="17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5"/>
        <v>0</v>
      </c>
      <c r="K96" s="121">
        <f t="shared" si="16"/>
        <v>0</v>
      </c>
      <c r="L96" s="121">
        <f t="shared" si="17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5"/>
        <v>0</v>
      </c>
      <c r="K97" s="121">
        <f t="shared" si="16"/>
        <v>0</v>
      </c>
      <c r="L97" s="121">
        <f t="shared" si="17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5"/>
        <v>0</v>
      </c>
      <c r="K98" s="121">
        <f t="shared" si="16"/>
        <v>0</v>
      </c>
      <c r="L98" s="121">
        <f t="shared" si="17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5"/>
        <v>0</v>
      </c>
      <c r="K99" s="121">
        <f t="shared" si="16"/>
        <v>0</v>
      </c>
      <c r="L99" s="121">
        <f t="shared" si="17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5"/>
        <v>0</v>
      </c>
      <c r="K100" s="121">
        <f t="shared" si="16"/>
        <v>0</v>
      </c>
      <c r="L100" s="121">
        <f t="shared" si="17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5"/>
        <v>0</v>
      </c>
      <c r="K101" s="121">
        <f t="shared" si="16"/>
        <v>0</v>
      </c>
      <c r="L101" s="121">
        <f t="shared" si="17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5"/>
        <v>0</v>
      </c>
      <c r="K102" s="121">
        <f t="shared" si="16"/>
        <v>0</v>
      </c>
      <c r="L102" s="121">
        <f t="shared" si="17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5"/>
        <v>0</v>
      </c>
      <c r="K103" s="121">
        <f t="shared" si="16"/>
        <v>0</v>
      </c>
      <c r="L103" s="121">
        <f t="shared" si="17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5"/>
        <v>0</v>
      </c>
      <c r="K104" s="121">
        <f t="shared" si="16"/>
        <v>0</v>
      </c>
      <c r="L104" s="121">
        <f t="shared" si="17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5"/>
        <v>0</v>
      </c>
      <c r="K105" s="121">
        <f t="shared" si="16"/>
        <v>0</v>
      </c>
      <c r="L105" s="121">
        <f t="shared" si="17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5"/>
        <v>0</v>
      </c>
      <c r="K106" s="121">
        <f t="shared" si="16"/>
        <v>0</v>
      </c>
      <c r="L106" s="121">
        <f t="shared" si="17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5"/>
        <v>0</v>
      </c>
      <c r="K107" s="121">
        <f t="shared" si="16"/>
        <v>0</v>
      </c>
      <c r="L107" s="121">
        <f t="shared" si="17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5"/>
        <v>0</v>
      </c>
      <c r="K108" s="121">
        <f t="shared" si="16"/>
        <v>0</v>
      </c>
      <c r="L108" s="121">
        <f t="shared" si="17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5"/>
        <v>0</v>
      </c>
      <c r="K109" s="121">
        <f t="shared" si="16"/>
        <v>0</v>
      </c>
      <c r="L109" s="121">
        <f t="shared" si="17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5"/>
        <v>0</v>
      </c>
      <c r="K110" s="121">
        <f t="shared" si="16"/>
        <v>0</v>
      </c>
      <c r="L110" s="121">
        <f t="shared" si="17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5"/>
        <v>0</v>
      </c>
      <c r="K111" s="121">
        <f t="shared" si="16"/>
        <v>0</v>
      </c>
      <c r="L111" s="121">
        <f t="shared" si="17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5"/>
        <v>0</v>
      </c>
      <c r="K112" s="121">
        <f t="shared" si="16"/>
        <v>0</v>
      </c>
      <c r="L112" s="121">
        <f t="shared" si="17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5"/>
        <v>0</v>
      </c>
      <c r="K113" s="121">
        <f t="shared" si="16"/>
        <v>0</v>
      </c>
      <c r="L113" s="121">
        <f t="shared" si="17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5"/>
        <v>0</v>
      </c>
      <c r="K114" s="121">
        <f t="shared" si="16"/>
        <v>0</v>
      </c>
      <c r="L114" s="121">
        <f t="shared" si="17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5"/>
        <v>0</v>
      </c>
      <c r="K115" s="121">
        <f t="shared" si="16"/>
        <v>0</v>
      </c>
      <c r="L115" s="121">
        <f t="shared" si="17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5"/>
        <v>0</v>
      </c>
      <c r="K116" s="121">
        <f t="shared" si="16"/>
        <v>0</v>
      </c>
      <c r="L116" s="121">
        <f t="shared" si="17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5"/>
        <v>0</v>
      </c>
      <c r="K117" s="121">
        <f t="shared" si="16"/>
        <v>0</v>
      </c>
      <c r="L117" s="121">
        <f t="shared" si="17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5"/>
        <v>0</v>
      </c>
      <c r="K118" s="121">
        <f t="shared" si="16"/>
        <v>0</v>
      </c>
      <c r="L118" s="121">
        <f t="shared" si="17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5"/>
        <v>0</v>
      </c>
      <c r="K119" s="121">
        <f t="shared" si="16"/>
        <v>0</v>
      </c>
      <c r="L119" s="121">
        <f t="shared" si="17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5"/>
        <v>0</v>
      </c>
      <c r="K120" s="121">
        <f t="shared" si="16"/>
        <v>0</v>
      </c>
      <c r="L120" s="121">
        <f t="shared" si="17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5"/>
        <v>0</v>
      </c>
      <c r="K121" s="121">
        <f t="shared" si="16"/>
        <v>0</v>
      </c>
      <c r="L121" s="121">
        <f t="shared" si="17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5"/>
        <v>0</v>
      </c>
      <c r="K122" s="121">
        <f t="shared" si="16"/>
        <v>0</v>
      </c>
      <c r="L122" s="121">
        <f t="shared" si="17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5"/>
        <v>0</v>
      </c>
      <c r="K123" s="121">
        <f t="shared" si="16"/>
        <v>0</v>
      </c>
      <c r="L123" s="121">
        <f t="shared" si="17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5"/>
        <v>0</v>
      </c>
      <c r="K124" s="121">
        <f t="shared" si="16"/>
        <v>0</v>
      </c>
      <c r="L124" s="121">
        <f t="shared" si="17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5"/>
        <v>0</v>
      </c>
      <c r="K125" s="121">
        <f t="shared" si="16"/>
        <v>0</v>
      </c>
      <c r="L125" s="121">
        <f t="shared" si="17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5"/>
        <v>0</v>
      </c>
      <c r="K126" s="121">
        <f t="shared" si="16"/>
        <v>0</v>
      </c>
      <c r="L126" s="121">
        <f t="shared" si="17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5"/>
        <v>0</v>
      </c>
      <c r="K127" s="121">
        <f t="shared" si="16"/>
        <v>0</v>
      </c>
      <c r="L127" s="121">
        <f t="shared" si="17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5"/>
        <v>0</v>
      </c>
      <c r="K128" s="121">
        <f t="shared" si="16"/>
        <v>0</v>
      </c>
      <c r="L128" s="121">
        <f t="shared" si="17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5"/>
        <v>0</v>
      </c>
      <c r="K129" s="121">
        <f t="shared" si="16"/>
        <v>0</v>
      </c>
      <c r="L129" s="121">
        <f t="shared" si="17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5"/>
        <v>0</v>
      </c>
      <c r="K130" s="121">
        <f t="shared" si="16"/>
        <v>0</v>
      </c>
      <c r="L130" s="121">
        <f t="shared" si="17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5"/>
        <v>0</v>
      </c>
      <c r="K131" s="121">
        <f t="shared" si="16"/>
        <v>0</v>
      </c>
      <c r="L131" s="121">
        <f t="shared" si="17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5"/>
        <v>0</v>
      </c>
      <c r="K132" s="121">
        <f t="shared" si="16"/>
        <v>0</v>
      </c>
      <c r="L132" s="121">
        <f t="shared" si="17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5"/>
        <v>0</v>
      </c>
      <c r="K133" s="121">
        <f t="shared" si="16"/>
        <v>0</v>
      </c>
      <c r="L133" s="121">
        <f t="shared" si="17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5"/>
        <v>0</v>
      </c>
      <c r="K134" s="121">
        <f t="shared" si="16"/>
        <v>0</v>
      </c>
      <c r="L134" s="121">
        <f t="shared" si="17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5"/>
        <v>0</v>
      </c>
      <c r="K135" s="121">
        <f t="shared" si="16"/>
        <v>0</v>
      </c>
      <c r="L135" s="121">
        <f t="shared" si="17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5"/>
        <v>0</v>
      </c>
      <c r="K136" s="121">
        <f t="shared" si="16"/>
        <v>0</v>
      </c>
      <c r="L136" s="121">
        <f t="shared" si="17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5"/>
        <v>0</v>
      </c>
      <c r="K137" s="121">
        <f t="shared" si="16"/>
        <v>0</v>
      </c>
      <c r="L137" s="121">
        <f t="shared" si="17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5"/>
        <v>0</v>
      </c>
      <c r="K138" s="121">
        <f t="shared" si="16"/>
        <v>0</v>
      </c>
      <c r="L138" s="121">
        <f t="shared" si="17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5"/>
        <v>0</v>
      </c>
      <c r="K139" s="121">
        <f t="shared" si="16"/>
        <v>0</v>
      </c>
      <c r="L139" s="121">
        <f t="shared" si="17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5"/>
        <v>0</v>
      </c>
      <c r="K140" s="121">
        <f t="shared" si="16"/>
        <v>0</v>
      </c>
      <c r="L140" s="121">
        <f t="shared" si="17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5"/>
        <v>0</v>
      </c>
      <c r="K141" s="121">
        <f t="shared" si="16"/>
        <v>0</v>
      </c>
      <c r="L141" s="121">
        <f t="shared" si="17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5"/>
        <v>0</v>
      </c>
      <c r="K142" s="121">
        <f t="shared" si="16"/>
        <v>0</v>
      </c>
      <c r="L142" s="121">
        <f t="shared" si="17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5"/>
        <v>0</v>
      </c>
      <c r="K143" s="121">
        <f t="shared" si="16"/>
        <v>0</v>
      </c>
      <c r="L143" s="121">
        <f t="shared" si="17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5"/>
        <v>0</v>
      </c>
      <c r="K144" s="121">
        <f t="shared" si="16"/>
        <v>0</v>
      </c>
      <c r="L144" s="121">
        <f t="shared" si="17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8">+K154+L154</f>
        <v>0</v>
      </c>
      <c r="K154" s="121">
        <f t="shared" ref="K154:K217" si="19">SUM(N154:Y154)</f>
        <v>0</v>
      </c>
      <c r="L154" s="121">
        <f t="shared" ref="L154:L217" si="20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8"/>
        <v>0</v>
      </c>
      <c r="K155" s="121">
        <f t="shared" si="19"/>
        <v>0</v>
      </c>
      <c r="L155" s="121">
        <f t="shared" si="20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8"/>
        <v>0</v>
      </c>
      <c r="K156" s="121">
        <f t="shared" si="19"/>
        <v>0</v>
      </c>
      <c r="L156" s="121">
        <f t="shared" si="20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8"/>
        <v>0</v>
      </c>
      <c r="K157" s="121">
        <f t="shared" si="19"/>
        <v>0</v>
      </c>
      <c r="L157" s="121">
        <f t="shared" si="20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8"/>
        <v>0</v>
      </c>
      <c r="K158" s="121">
        <f t="shared" si="19"/>
        <v>0</v>
      </c>
      <c r="L158" s="121">
        <f t="shared" si="20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8"/>
        <v>0</v>
      </c>
      <c r="K159" s="121">
        <f t="shared" si="19"/>
        <v>0</v>
      </c>
      <c r="L159" s="121">
        <f t="shared" si="20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8"/>
        <v>0</v>
      </c>
      <c r="K160" s="121">
        <f t="shared" si="19"/>
        <v>0</v>
      </c>
      <c r="L160" s="121">
        <f t="shared" si="20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8"/>
        <v>0</v>
      </c>
      <c r="K161" s="121">
        <f t="shared" si="19"/>
        <v>0</v>
      </c>
      <c r="L161" s="121">
        <f t="shared" si="20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8"/>
        <v>0</v>
      </c>
      <c r="K162" s="121">
        <f t="shared" si="19"/>
        <v>0</v>
      </c>
      <c r="L162" s="121">
        <f t="shared" si="20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8"/>
        <v>0</v>
      </c>
      <c r="K163" s="121">
        <f t="shared" si="19"/>
        <v>0</v>
      </c>
      <c r="L163" s="121">
        <f t="shared" si="20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8"/>
        <v>0</v>
      </c>
      <c r="K164" s="121">
        <f t="shared" si="19"/>
        <v>0</v>
      </c>
      <c r="L164" s="121">
        <f t="shared" si="20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8"/>
        <v>0</v>
      </c>
      <c r="K165" s="121">
        <f t="shared" si="19"/>
        <v>0</v>
      </c>
      <c r="L165" s="121">
        <f t="shared" si="20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8"/>
        <v>0</v>
      </c>
      <c r="K166" s="121">
        <f t="shared" si="19"/>
        <v>0</v>
      </c>
      <c r="L166" s="121">
        <f t="shared" si="20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8"/>
        <v>0</v>
      </c>
      <c r="K167" s="121">
        <f t="shared" si="19"/>
        <v>0</v>
      </c>
      <c r="L167" s="121">
        <f t="shared" si="20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8"/>
        <v>0</v>
      </c>
      <c r="K168" s="121">
        <f t="shared" si="19"/>
        <v>0</v>
      </c>
      <c r="L168" s="121">
        <f t="shared" si="20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8"/>
        <v>0</v>
      </c>
      <c r="K169" s="121">
        <f t="shared" si="19"/>
        <v>0</v>
      </c>
      <c r="L169" s="121">
        <f t="shared" si="20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8"/>
        <v>0</v>
      </c>
      <c r="K170" s="121">
        <f t="shared" si="19"/>
        <v>0</v>
      </c>
      <c r="L170" s="121">
        <f t="shared" si="20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8"/>
        <v>0</v>
      </c>
      <c r="K171" s="121">
        <f t="shared" si="19"/>
        <v>0</v>
      </c>
      <c r="L171" s="121">
        <f t="shared" si="20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8"/>
        <v>0</v>
      </c>
      <c r="K172" s="121">
        <f t="shared" si="19"/>
        <v>0</v>
      </c>
      <c r="L172" s="121">
        <f t="shared" si="20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8"/>
        <v>0</v>
      </c>
      <c r="K173" s="121">
        <f t="shared" si="19"/>
        <v>0</v>
      </c>
      <c r="L173" s="121">
        <f t="shared" si="20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8"/>
        <v>0</v>
      </c>
      <c r="K174" s="121">
        <f t="shared" si="19"/>
        <v>0</v>
      </c>
      <c r="L174" s="121">
        <f t="shared" si="20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8"/>
        <v>0</v>
      </c>
      <c r="K175" s="121">
        <f t="shared" si="19"/>
        <v>0</v>
      </c>
      <c r="L175" s="121">
        <f t="shared" si="20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8"/>
        <v>0</v>
      </c>
      <c r="K176" s="121">
        <f t="shared" si="19"/>
        <v>0</v>
      </c>
      <c r="L176" s="121">
        <f t="shared" si="20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8"/>
        <v>0</v>
      </c>
      <c r="K177" s="121">
        <f t="shared" si="19"/>
        <v>0</v>
      </c>
      <c r="L177" s="121">
        <f t="shared" si="20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8"/>
        <v>0</v>
      </c>
      <c r="K178" s="121">
        <f t="shared" si="19"/>
        <v>0</v>
      </c>
      <c r="L178" s="121">
        <f t="shared" si="20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8"/>
        <v>0</v>
      </c>
      <c r="K179" s="121">
        <f t="shared" si="19"/>
        <v>0</v>
      </c>
      <c r="L179" s="121">
        <f t="shared" si="20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8"/>
        <v>0</v>
      </c>
      <c r="K180" s="121">
        <f t="shared" si="19"/>
        <v>0</v>
      </c>
      <c r="L180" s="121">
        <f t="shared" si="20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8"/>
        <v>0</v>
      </c>
      <c r="K181" s="121">
        <f t="shared" si="19"/>
        <v>0</v>
      </c>
      <c r="L181" s="121">
        <f t="shared" si="20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8"/>
        <v>0</v>
      </c>
      <c r="K182" s="121">
        <f t="shared" si="19"/>
        <v>0</v>
      </c>
      <c r="L182" s="121">
        <f t="shared" si="20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8"/>
        <v>0</v>
      </c>
      <c r="K183" s="121">
        <f t="shared" si="19"/>
        <v>0</v>
      </c>
      <c r="L183" s="121">
        <f t="shared" si="20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8"/>
        <v>0</v>
      </c>
      <c r="K184" s="121">
        <f t="shared" si="19"/>
        <v>0</v>
      </c>
      <c r="L184" s="121">
        <f t="shared" si="20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8"/>
        <v>0</v>
      </c>
      <c r="K185" s="121">
        <f t="shared" si="19"/>
        <v>0</v>
      </c>
      <c r="L185" s="121">
        <f t="shared" si="20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8"/>
        <v>0</v>
      </c>
      <c r="K186" s="121">
        <f t="shared" si="19"/>
        <v>0</v>
      </c>
      <c r="L186" s="121">
        <f t="shared" si="20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8"/>
        <v>0</v>
      </c>
      <c r="K187" s="121">
        <f t="shared" si="19"/>
        <v>0</v>
      </c>
      <c r="L187" s="121">
        <f t="shared" si="20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8"/>
        <v>0</v>
      </c>
      <c r="K188" s="121">
        <f t="shared" si="19"/>
        <v>0</v>
      </c>
      <c r="L188" s="121">
        <f t="shared" si="20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8"/>
        <v>0</v>
      </c>
      <c r="K189" s="121">
        <f t="shared" si="19"/>
        <v>0</v>
      </c>
      <c r="L189" s="121">
        <f t="shared" si="20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8"/>
        <v>0</v>
      </c>
      <c r="K190" s="121">
        <f t="shared" si="19"/>
        <v>0</v>
      </c>
      <c r="L190" s="121">
        <f t="shared" si="20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8"/>
        <v>0</v>
      </c>
      <c r="K191" s="121">
        <f t="shared" si="19"/>
        <v>0</v>
      </c>
      <c r="L191" s="121">
        <f t="shared" si="20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8"/>
        <v>0</v>
      </c>
      <c r="K192" s="121">
        <f t="shared" si="19"/>
        <v>0</v>
      </c>
      <c r="L192" s="121">
        <f t="shared" si="20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8"/>
        <v>0</v>
      </c>
      <c r="K193" s="121">
        <f t="shared" si="19"/>
        <v>0</v>
      </c>
      <c r="L193" s="121">
        <f t="shared" si="20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8"/>
        <v>0</v>
      </c>
      <c r="K194" s="121">
        <f t="shared" si="19"/>
        <v>0</v>
      </c>
      <c r="L194" s="121">
        <f t="shared" si="20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8"/>
        <v>0</v>
      </c>
      <c r="K195" s="121">
        <f t="shared" si="19"/>
        <v>0</v>
      </c>
      <c r="L195" s="121">
        <f t="shared" si="20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8"/>
        <v>0</v>
      </c>
      <c r="K196" s="121">
        <f t="shared" si="19"/>
        <v>0</v>
      </c>
      <c r="L196" s="121">
        <f t="shared" si="20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8"/>
        <v>0</v>
      </c>
      <c r="K197" s="121">
        <f t="shared" si="19"/>
        <v>0</v>
      </c>
      <c r="L197" s="121">
        <f t="shared" si="20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8"/>
        <v>0</v>
      </c>
      <c r="K198" s="121">
        <f t="shared" si="19"/>
        <v>0</v>
      </c>
      <c r="L198" s="121">
        <f t="shared" si="20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8"/>
        <v>0</v>
      </c>
      <c r="K199" s="121">
        <f t="shared" si="19"/>
        <v>0</v>
      </c>
      <c r="L199" s="121">
        <f t="shared" si="20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8"/>
        <v>0</v>
      </c>
      <c r="K200" s="121">
        <f t="shared" si="19"/>
        <v>0</v>
      </c>
      <c r="L200" s="121">
        <f t="shared" si="20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8"/>
        <v>0</v>
      </c>
      <c r="K201" s="121">
        <f t="shared" si="19"/>
        <v>0</v>
      </c>
      <c r="L201" s="121">
        <f t="shared" si="20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8"/>
        <v>0</v>
      </c>
      <c r="K202" s="121">
        <f t="shared" si="19"/>
        <v>0</v>
      </c>
      <c r="L202" s="121">
        <f t="shared" si="20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8"/>
        <v>0</v>
      </c>
      <c r="K203" s="121">
        <f t="shared" si="19"/>
        <v>0</v>
      </c>
      <c r="L203" s="121">
        <f t="shared" si="20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8"/>
        <v>0</v>
      </c>
      <c r="K204" s="121">
        <f t="shared" si="19"/>
        <v>0</v>
      </c>
      <c r="L204" s="121">
        <f t="shared" si="20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8"/>
        <v>0</v>
      </c>
      <c r="K205" s="121">
        <f t="shared" si="19"/>
        <v>0</v>
      </c>
      <c r="L205" s="121">
        <f t="shared" si="20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8"/>
        <v>0</v>
      </c>
      <c r="K206" s="121">
        <f t="shared" si="19"/>
        <v>0</v>
      </c>
      <c r="L206" s="121">
        <f t="shared" si="20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8"/>
        <v>0</v>
      </c>
      <c r="K207" s="121">
        <f t="shared" si="19"/>
        <v>0</v>
      </c>
      <c r="L207" s="121">
        <f t="shared" si="20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8"/>
        <v>0</v>
      </c>
      <c r="K208" s="121">
        <f t="shared" si="19"/>
        <v>0</v>
      </c>
      <c r="L208" s="121">
        <f t="shared" si="20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1">+K218+L218</f>
        <v>0</v>
      </c>
      <c r="K218" s="121">
        <f t="shared" ref="K218:K253" si="22">SUM(N218:Y218)</f>
        <v>0</v>
      </c>
      <c r="L218" s="121">
        <f t="shared" ref="L218:L253" si="23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1"/>
        <v>0</v>
      </c>
      <c r="K219" s="121">
        <f t="shared" si="22"/>
        <v>0</v>
      </c>
      <c r="L219" s="121">
        <f t="shared" si="23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1"/>
        <v>0</v>
      </c>
      <c r="K220" s="121">
        <f t="shared" si="22"/>
        <v>0</v>
      </c>
      <c r="L220" s="121">
        <f t="shared" si="23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1"/>
        <v>0</v>
      </c>
      <c r="K221" s="121">
        <f t="shared" si="22"/>
        <v>0</v>
      </c>
      <c r="L221" s="121">
        <f t="shared" si="23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1"/>
        <v>0</v>
      </c>
      <c r="K222" s="121">
        <f t="shared" si="22"/>
        <v>0</v>
      </c>
      <c r="L222" s="121">
        <f t="shared" si="23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1"/>
        <v>0</v>
      </c>
      <c r="K223" s="121">
        <f t="shared" si="22"/>
        <v>0</v>
      </c>
      <c r="L223" s="121">
        <f t="shared" si="23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1"/>
        <v>0</v>
      </c>
      <c r="K224" s="121">
        <f t="shared" si="22"/>
        <v>0</v>
      </c>
      <c r="L224" s="121">
        <f t="shared" si="23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1"/>
        <v>0</v>
      </c>
      <c r="K225" s="121">
        <f t="shared" si="22"/>
        <v>0</v>
      </c>
      <c r="L225" s="121">
        <f t="shared" si="23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1"/>
        <v>0</v>
      </c>
      <c r="K226" s="121">
        <f t="shared" si="22"/>
        <v>0</v>
      </c>
      <c r="L226" s="121">
        <f t="shared" si="23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1"/>
        <v>0</v>
      </c>
      <c r="K227" s="121">
        <f t="shared" si="22"/>
        <v>0</v>
      </c>
      <c r="L227" s="121">
        <f t="shared" si="23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1"/>
        <v>0</v>
      </c>
      <c r="K228" s="121">
        <f t="shared" si="22"/>
        <v>0</v>
      </c>
      <c r="L228" s="121">
        <f t="shared" si="23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1"/>
        <v>0</v>
      </c>
      <c r="K229" s="121">
        <f t="shared" si="22"/>
        <v>0</v>
      </c>
      <c r="L229" s="121">
        <f t="shared" si="23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1"/>
        <v>0</v>
      </c>
      <c r="K230" s="121">
        <f t="shared" si="22"/>
        <v>0</v>
      </c>
      <c r="L230" s="121">
        <f t="shared" si="23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1"/>
        <v>0</v>
      </c>
      <c r="K231" s="121">
        <f t="shared" si="22"/>
        <v>0</v>
      </c>
      <c r="L231" s="121">
        <f t="shared" si="23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1"/>
        <v>0</v>
      </c>
      <c r="K232" s="121">
        <f t="shared" si="22"/>
        <v>0</v>
      </c>
      <c r="L232" s="121">
        <f t="shared" si="23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1"/>
        <v>0</v>
      </c>
      <c r="K233" s="121">
        <f t="shared" si="22"/>
        <v>0</v>
      </c>
      <c r="L233" s="121">
        <f t="shared" si="23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1"/>
        <v>0</v>
      </c>
      <c r="K234" s="121">
        <f t="shared" si="22"/>
        <v>0</v>
      </c>
      <c r="L234" s="121">
        <f t="shared" si="23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1"/>
        <v>0</v>
      </c>
      <c r="K235" s="121">
        <f t="shared" si="22"/>
        <v>0</v>
      </c>
      <c r="L235" s="121">
        <f t="shared" si="23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1"/>
        <v>0</v>
      </c>
      <c r="K236" s="121">
        <f t="shared" si="22"/>
        <v>0</v>
      </c>
      <c r="L236" s="121">
        <f t="shared" si="23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1"/>
        <v>0</v>
      </c>
      <c r="K237" s="121">
        <f t="shared" si="22"/>
        <v>0</v>
      </c>
      <c r="L237" s="121">
        <f t="shared" si="23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1"/>
        <v>0</v>
      </c>
      <c r="K238" s="121">
        <f t="shared" si="22"/>
        <v>0</v>
      </c>
      <c r="L238" s="121">
        <f t="shared" si="23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1"/>
        <v>0</v>
      </c>
      <c r="K239" s="121">
        <f t="shared" si="22"/>
        <v>0</v>
      </c>
      <c r="L239" s="121">
        <f t="shared" si="23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1"/>
        <v>0</v>
      </c>
      <c r="K240" s="121">
        <f t="shared" si="22"/>
        <v>0</v>
      </c>
      <c r="L240" s="121">
        <f t="shared" si="23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1"/>
        <v>0</v>
      </c>
      <c r="K241" s="121">
        <f t="shared" si="22"/>
        <v>0</v>
      </c>
      <c r="L241" s="121">
        <f t="shared" si="23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1"/>
        <v>0</v>
      </c>
      <c r="K242" s="121">
        <f t="shared" si="22"/>
        <v>0</v>
      </c>
      <c r="L242" s="121">
        <f t="shared" si="23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1"/>
        <v>0</v>
      </c>
      <c r="K243" s="121">
        <f t="shared" si="22"/>
        <v>0</v>
      </c>
      <c r="L243" s="121">
        <f t="shared" si="23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1"/>
        <v>0</v>
      </c>
      <c r="K244" s="121">
        <f t="shared" si="22"/>
        <v>0</v>
      </c>
      <c r="L244" s="121">
        <f t="shared" si="23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1"/>
        <v>0</v>
      </c>
      <c r="K245" s="121">
        <f t="shared" si="22"/>
        <v>0</v>
      </c>
      <c r="L245" s="121">
        <f t="shared" si="23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1"/>
        <v>0</v>
      </c>
      <c r="K246" s="121">
        <f t="shared" si="22"/>
        <v>0</v>
      </c>
      <c r="L246" s="121">
        <f t="shared" si="23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1"/>
        <v>0</v>
      </c>
      <c r="K247" s="121">
        <f t="shared" si="22"/>
        <v>0</v>
      </c>
      <c r="L247" s="121">
        <f t="shared" si="23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1"/>
        <v>0</v>
      </c>
      <c r="K248" s="121">
        <f t="shared" si="22"/>
        <v>0</v>
      </c>
      <c r="L248" s="121">
        <f t="shared" si="23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1"/>
        <v>0</v>
      </c>
      <c r="K249" s="121">
        <f t="shared" si="22"/>
        <v>0</v>
      </c>
      <c r="L249" s="121">
        <f t="shared" si="23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1"/>
        <v>0</v>
      </c>
      <c r="K250" s="121">
        <f t="shared" si="22"/>
        <v>0</v>
      </c>
      <c r="L250" s="121">
        <f t="shared" si="23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1"/>
        <v>0</v>
      </c>
      <c r="K251" s="121">
        <f t="shared" si="22"/>
        <v>0</v>
      </c>
      <c r="L251" s="121">
        <f t="shared" si="23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1"/>
        <v>0</v>
      </c>
      <c r="K252" s="121">
        <f t="shared" si="22"/>
        <v>0</v>
      </c>
      <c r="L252" s="121">
        <f t="shared" si="23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1"/>
        <v>0</v>
      </c>
      <c r="K253" s="121">
        <f t="shared" si="22"/>
        <v>0</v>
      </c>
      <c r="L253" s="121">
        <f t="shared" si="23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2"/>
  <sheetViews>
    <sheetView showGridLines="0" topLeftCell="D4" zoomScale="90" zoomScaleNormal="90" workbookViewId="0">
      <selection activeCell="O29" sqref="O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4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</v>
      </c>
      <c r="I9" s="63"/>
      <c r="J9" s="164" t="str">
        <f>+"from "&amp;G6&amp;" 1 until end of "&amp;G4</f>
        <v>from January 1 until end of W3</v>
      </c>
      <c r="K9" s="81"/>
      <c r="L9" s="170" t="str">
        <f>+G6</f>
        <v>January</v>
      </c>
      <c r="M9" s="82"/>
      <c r="N9" s="82"/>
      <c r="O9" s="175" t="str">
        <f>+G4</f>
        <v>W3</v>
      </c>
      <c r="P9" s="176" t="str">
        <f>+VLOOKUP(G4, parameters!$G$9:$I$61,3,0)</f>
        <v>W2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42.329000000000001</v>
      </c>
      <c r="I10" s="63"/>
      <c r="J10" s="162">
        <f>0+42.329</f>
        <v>42.329000000000001</v>
      </c>
      <c r="L10" s="162">
        <f>J10+N17</f>
        <v>568.91289999999992</v>
      </c>
      <c r="N10" s="57"/>
      <c r="O10" s="173">
        <f>+H10+K17</f>
        <v>1585.3269000000003</v>
      </c>
      <c r="P10" s="174" cm="1">
        <f t="array" aca="1" ref="P10" ca="1">INDIRECT(ADDRESS(10,15,,,VLOOKUP($G$4,parameters!$G:$I,3,0)))</f>
        <v>1560.5729000000001</v>
      </c>
      <c r="Q10" s="186">
        <f ca="1">O10-P10</f>
        <v>24.754000000000133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276.786</v>
      </c>
      <c r="I11" s="63"/>
      <c r="J11" s="18">
        <f>0+93.912+182.874</f>
        <v>276.786</v>
      </c>
      <c r="L11" s="18">
        <f>J11+N18</f>
        <v>4309.2860000000001</v>
      </c>
      <c r="N11" s="57"/>
      <c r="O11" s="155">
        <f>+H11+K18</f>
        <v>8866.1860000000015</v>
      </c>
      <c r="P11" s="156" cm="1">
        <f t="array" aca="1" ref="P11" ca="1">INDIRECT(ADDRESS(11,15,,,VLOOKUP($G$4,parameters!$G:$I,3,0)))</f>
        <v>8732.7119999999995</v>
      </c>
      <c r="Q11" s="187">
        <f t="shared" ref="Q11:Q12" ca="1" si="0">O11-P11</f>
        <v>133.47400000000198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319.11500000000001</v>
      </c>
      <c r="I12" s="63"/>
      <c r="J12" s="128">
        <f>SUM(J10:J11)</f>
        <v>319.11500000000001</v>
      </c>
      <c r="K12" s="67"/>
      <c r="L12" s="128">
        <f>SUM(L10:L11)</f>
        <v>4878.1989000000003</v>
      </c>
      <c r="M12" s="67"/>
      <c r="N12" s="67"/>
      <c r="O12" s="157">
        <f>SUM(O10:O11)</f>
        <v>10451.512900000002</v>
      </c>
      <c r="P12" s="158">
        <f ca="1">SUM(P10:P11)</f>
        <v>10293.284899999999</v>
      </c>
      <c r="Q12" s="159">
        <f t="shared" ca="1" si="0"/>
        <v>158.22800000000279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1542.9979000000003</v>
      </c>
      <c r="K17" s="110">
        <f>+SUMIF($F$24:$F$251,"External",$K$24:$K$251)</f>
        <v>1542.9979000000003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526.58389999999997</v>
      </c>
      <c r="O17" s="113">
        <f t="shared" si="1"/>
        <v>281.67399999999998</v>
      </c>
      <c r="P17" s="113">
        <f t="shared" si="1"/>
        <v>181.92099999999999</v>
      </c>
      <c r="Q17" s="113">
        <f t="shared" si="1"/>
        <v>210.47200000000001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342.34699999999998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8589.4000000000015</v>
      </c>
      <c r="K18" s="115">
        <f>+SUMIF($F$24:$F$251,"Group",$K$24:$K$251)</f>
        <v>8589.4000000000015</v>
      </c>
      <c r="L18" s="116">
        <f>SUMIF($F$24:$F$251,"Group",$L$24:$L$251)</f>
        <v>0</v>
      </c>
      <c r="M18" s="112"/>
      <c r="N18" s="116">
        <f t="shared" ref="N18:Y18" si="3">+SUMIF($F$24:$F$251,"Group",N$24:N$251)</f>
        <v>4032.5</v>
      </c>
      <c r="O18" s="116">
        <f t="shared" si="3"/>
        <v>1599.3</v>
      </c>
      <c r="P18" s="116">
        <f t="shared" si="3"/>
        <v>352.5</v>
      </c>
      <c r="Q18" s="116">
        <f t="shared" si="3"/>
        <v>373.1</v>
      </c>
      <c r="R18" s="116">
        <f t="shared" si="3"/>
        <v>73.5</v>
      </c>
      <c r="S18" s="116">
        <f t="shared" si="3"/>
        <v>393.5</v>
      </c>
      <c r="T18" s="116">
        <f t="shared" si="3"/>
        <v>322.5</v>
      </c>
      <c r="U18" s="116">
        <f t="shared" si="3"/>
        <v>1442.5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10132.397900000002</v>
      </c>
      <c r="K19" s="117">
        <f>SUM(K17:K18)</f>
        <v>10132.397900000002</v>
      </c>
      <c r="L19" s="118">
        <f>SUM(L17:L18)</f>
        <v>0</v>
      </c>
      <c r="M19" s="119"/>
      <c r="N19" s="118">
        <f>SUM(N17:N18)</f>
        <v>4559.0838999999996</v>
      </c>
      <c r="O19" s="118">
        <f t="shared" ref="O19:Y19" si="5">SUM(O17:O18)</f>
        <v>1880.9739999999999</v>
      </c>
      <c r="P19" s="118">
        <f t="shared" si="5"/>
        <v>534.42100000000005</v>
      </c>
      <c r="Q19" s="118">
        <f t="shared" si="5"/>
        <v>583.572</v>
      </c>
      <c r="R19" s="118">
        <f t="shared" si="5"/>
        <v>73.5</v>
      </c>
      <c r="S19" s="118">
        <f t="shared" si="5"/>
        <v>393.5</v>
      </c>
      <c r="T19" s="118">
        <f t="shared" si="5"/>
        <v>322.5</v>
      </c>
      <c r="U19" s="118">
        <f t="shared" si="5"/>
        <v>1784.847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276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8489.4000000000015</v>
      </c>
      <c r="K24" s="121">
        <f t="shared" ref="K24" si="8">SUM(N24:Y24)</f>
        <v>8489.4000000000015</v>
      </c>
      <c r="L24" s="121">
        <f t="shared" ref="L24" si="9">SUM(AA24:AL24)</f>
        <v>0</v>
      </c>
      <c r="M24" s="25"/>
      <c r="N24" s="26">
        <v>3994.5</v>
      </c>
      <c r="O24" s="26">
        <v>1588.3</v>
      </c>
      <c r="P24" s="26">
        <v>346.5</v>
      </c>
      <c r="Q24" s="26">
        <v>373.1</v>
      </c>
      <c r="R24" s="26">
        <v>73.5</v>
      </c>
      <c r="S24" s="26">
        <v>348.5</v>
      </c>
      <c r="T24" s="26">
        <v>322.5</v>
      </c>
      <c r="U24" s="26">
        <v>1442.5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100</v>
      </c>
      <c r="K25" s="121">
        <f t="shared" ref="K25:K88" si="11">SUM(N25:Y25)</f>
        <v>100</v>
      </c>
      <c r="L25" s="121">
        <f t="shared" ref="L25:L88" si="12">SUM(AA25:AL25)</f>
        <v>0</v>
      </c>
      <c r="M25" s="25"/>
      <c r="N25" s="26">
        <v>38</v>
      </c>
      <c r="O25" s="26">
        <f>1+10</f>
        <v>11</v>
      </c>
      <c r="P25" s="26">
        <v>6</v>
      </c>
      <c r="Q25" s="26"/>
      <c r="R25" s="26"/>
      <c r="S25" s="26">
        <f>55-10</f>
        <v>45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306.69</v>
      </c>
      <c r="K26" s="121">
        <f t="shared" si="11"/>
        <v>306.69</v>
      </c>
      <c r="L26" s="121">
        <f t="shared" si="12"/>
        <v>0</v>
      </c>
      <c r="M26" s="25"/>
      <c r="N26" s="26"/>
      <c r="O26" s="26">
        <f>230.438-2.764-58</f>
        <v>169.67399999999998</v>
      </c>
      <c r="P26" s="26"/>
      <c r="Q26" s="26">
        <f>79.016+58</f>
        <v>137.01600000000002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141.95699999999999</v>
      </c>
      <c r="K27" s="121">
        <f t="shared" si="11"/>
        <v>141.95699999999999</v>
      </c>
      <c r="L27" s="121">
        <f t="shared" si="12"/>
        <v>0</v>
      </c>
      <c r="M27" s="25"/>
      <c r="N27" s="26">
        <v>36.957000000000001</v>
      </c>
      <c r="O27" s="26">
        <v>105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10"/>
        <v>2.7930000000000001</v>
      </c>
      <c r="K28" s="121">
        <f t="shared" si="11"/>
        <v>2.7930000000000001</v>
      </c>
      <c r="L28" s="121">
        <f t="shared" si="12"/>
        <v>0</v>
      </c>
      <c r="M28" s="25"/>
      <c r="N28" s="26">
        <f>6.708-6.415+2.5</f>
        <v>2.7930000000000001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8"/>
      <c r="I29" s="198" t="s">
        <v>240</v>
      </c>
      <c r="J29" s="120">
        <f t="shared" si="10"/>
        <v>8.1229999999999993</v>
      </c>
      <c r="K29" s="121">
        <f t="shared" si="11"/>
        <v>8.1229999999999993</v>
      </c>
      <c r="L29" s="121">
        <f t="shared" si="12"/>
        <v>0</v>
      </c>
      <c r="M29" s="25"/>
      <c r="N29" s="26">
        <f>5.366-0.513-0.24-1.49</f>
        <v>3.1229999999999993</v>
      </c>
      <c r="O29" s="26"/>
      <c r="P29" s="26">
        <v>5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153.92590000000001</v>
      </c>
      <c r="K30" s="121">
        <f t="shared" si="11"/>
        <v>153.92590000000001</v>
      </c>
      <c r="L30" s="121">
        <f t="shared" si="12"/>
        <v>0</v>
      </c>
      <c r="M30" s="25"/>
      <c r="N30" s="26">
        <f>57.9259+22</f>
        <v>79.925899999999999</v>
      </c>
      <c r="O30" s="26"/>
      <c r="P30" s="26">
        <f>36-23</f>
        <v>13</v>
      </c>
      <c r="Q30" s="26">
        <f>60-22+23</f>
        <v>61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6.2510000000000003</v>
      </c>
      <c r="K31" s="121">
        <f t="shared" si="11"/>
        <v>6.2510000000000003</v>
      </c>
      <c r="L31" s="121">
        <f t="shared" si="12"/>
        <v>0</v>
      </c>
      <c r="M31" s="25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251</v>
      </c>
      <c r="H32" s="196"/>
      <c r="I32" s="195" t="s">
        <v>240</v>
      </c>
      <c r="J32" s="120">
        <f t="shared" si="10"/>
        <v>14.456</v>
      </c>
      <c r="K32" s="121">
        <f t="shared" si="11"/>
        <v>14.456</v>
      </c>
      <c r="L32" s="121">
        <f t="shared" si="12"/>
        <v>0</v>
      </c>
      <c r="M32" s="17"/>
      <c r="N32" s="26">
        <v>2</v>
      </c>
      <c r="O32" s="26"/>
      <c r="P32" s="26"/>
      <c r="Q32" s="26">
        <v>12.456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10.75</v>
      </c>
      <c r="K33" s="121">
        <f t="shared" si="11"/>
        <v>10.75</v>
      </c>
      <c r="L33" s="121">
        <f t="shared" si="12"/>
        <v>0</v>
      </c>
      <c r="M33" s="17"/>
      <c r="N33" s="26">
        <f>5.75+1+1</f>
        <v>7.75</v>
      </c>
      <c r="O33" s="26">
        <v>3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342.34699999999998</v>
      </c>
      <c r="K34" s="121">
        <f t="shared" si="11"/>
        <v>342.34699999999998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360-17.653</f>
        <v>342.34699999999998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260</v>
      </c>
      <c r="F35" s="9" t="s">
        <v>40</v>
      </c>
      <c r="G35" s="9" t="s">
        <v>260</v>
      </c>
      <c r="H35" s="196"/>
      <c r="I35" s="195" t="s">
        <v>235</v>
      </c>
      <c r="J35" s="120">
        <f t="shared" si="10"/>
        <v>9.9209999999999994</v>
      </c>
      <c r="K35" s="121">
        <f t="shared" si="11"/>
        <v>9.9209999999999994</v>
      </c>
      <c r="L35" s="121">
        <f t="shared" si="12"/>
        <v>0</v>
      </c>
      <c r="M35" s="17"/>
      <c r="N35" s="26"/>
      <c r="O35" s="26"/>
      <c r="P35" s="26">
        <v>9.9209999999999994</v>
      </c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28</v>
      </c>
      <c r="K36" s="121">
        <f t="shared" si="11"/>
        <v>28</v>
      </c>
      <c r="L36" s="121">
        <f t="shared" si="12"/>
        <v>0</v>
      </c>
      <c r="M36" s="17"/>
      <c r="N36" s="26"/>
      <c r="O36" s="26"/>
      <c r="P36" s="26">
        <f>23+5</f>
        <v>28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347.78399999999999</v>
      </c>
      <c r="K38" s="121">
        <f t="shared" si="11"/>
        <v>347.78399999999999</v>
      </c>
      <c r="L38" s="121">
        <f t="shared" si="12"/>
        <v>0</v>
      </c>
      <c r="M38" s="17"/>
      <c r="N38" s="26">
        <v>221.78399999999999</v>
      </c>
      <c r="O38" s="26"/>
      <c r="P38" s="26">
        <v>126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95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95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1"/>
  <sheetViews>
    <sheetView showGridLines="0" topLeftCell="C1" zoomScaleNormal="100" workbookViewId="0">
      <selection activeCell="L29" sqref="L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</v>
      </c>
      <c r="I9" s="63"/>
      <c r="J9" s="164" t="str">
        <f>+"from "&amp;G6&amp;" 1 until end of "&amp;G4</f>
        <v>from January 1 until end of W4</v>
      </c>
      <c r="K9" s="81"/>
      <c r="L9" s="170" t="str">
        <f>+G6</f>
        <v>January</v>
      </c>
      <c r="M9" s="82"/>
      <c r="N9" s="82"/>
      <c r="O9" s="175" t="str">
        <f>+G4</f>
        <v>W4</v>
      </c>
      <c r="P9" s="176" t="str">
        <f>+VLOOKUP(G4, parameters!$G$9:$I$61,3,0)</f>
        <v>W3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901.23899999999992</v>
      </c>
      <c r="I10" s="63"/>
      <c r="J10" s="162">
        <f>0+42.329+858.91</f>
        <v>901.23899999999992</v>
      </c>
      <c r="L10" s="162">
        <f>J10+N17</f>
        <v>1169.9218999999998</v>
      </c>
      <c r="N10" s="57"/>
      <c r="O10" s="173">
        <f>+H10+K17</f>
        <v>2075.4578999999999</v>
      </c>
      <c r="P10" s="174" cm="1">
        <f t="array" aca="1" ref="P10" ca="1">INDIRECT(ADDRESS(10,15,,,VLOOKUP($G$4,parameters!$G:$I,3,0)))</f>
        <v>1585.3269000000003</v>
      </c>
      <c r="Q10" s="186">
        <f ca="1">O10-P10</f>
        <v>490.13099999999963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1643.1559999999999</v>
      </c>
      <c r="I11" s="63"/>
      <c r="J11" s="18">
        <f>0+93.912+182.874+1363.965+2.405</f>
        <v>1643.1559999999999</v>
      </c>
      <c r="L11" s="18">
        <f>J11+N18</f>
        <v>4657.6559999999999</v>
      </c>
      <c r="N11" s="57"/>
      <c r="O11" s="155">
        <f>+H11+K18</f>
        <v>9260.0509999999995</v>
      </c>
      <c r="P11" s="156" cm="1">
        <f t="array" aca="1" ref="P11" ca="1">INDIRECT(ADDRESS(11,15,,,VLOOKUP($G$4,parameters!$G:$I,3,0)))</f>
        <v>8866.1860000000015</v>
      </c>
      <c r="Q11" s="187">
        <f t="shared" ref="Q11:Q12" ca="1" si="0">O11-P11</f>
        <v>393.86499999999796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2544.395</v>
      </c>
      <c r="I12" s="63"/>
      <c r="J12" s="128">
        <f>SUM(J10:J11)</f>
        <v>2544.395</v>
      </c>
      <c r="K12" s="67"/>
      <c r="L12" s="128">
        <f>SUM(L10:L11)</f>
        <v>5827.5779000000002</v>
      </c>
      <c r="M12" s="67"/>
      <c r="N12" s="67"/>
      <c r="O12" s="157">
        <f>SUM(O10:O11)</f>
        <v>11335.508899999999</v>
      </c>
      <c r="P12" s="158">
        <f ca="1">SUM(P10:P11)</f>
        <v>10451.512900000002</v>
      </c>
      <c r="Q12" s="159">
        <f t="shared" ca="1" si="0"/>
        <v>883.99599999999737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1174.2189000000001</v>
      </c>
      <c r="K17" s="110">
        <f>+SUMIF($F$24:$F$250,"External",$K$24:$K$250)</f>
        <v>1174.2189000000001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268.68290000000002</v>
      </c>
      <c r="O17" s="113">
        <f t="shared" si="1"/>
        <v>157.29400000000001</v>
      </c>
      <c r="P17" s="113">
        <f t="shared" si="1"/>
        <v>190.42299999999997</v>
      </c>
      <c r="Q17" s="113">
        <f t="shared" si="1"/>
        <v>210.47200000000001</v>
      </c>
      <c r="R17" s="113">
        <f t="shared" si="1"/>
        <v>339</v>
      </c>
      <c r="S17" s="113">
        <f t="shared" si="1"/>
        <v>0</v>
      </c>
      <c r="T17" s="113">
        <f t="shared" si="1"/>
        <v>0</v>
      </c>
      <c r="U17" s="113">
        <f t="shared" si="1"/>
        <v>8.34699999999998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7616.8949999999995</v>
      </c>
      <c r="K18" s="115">
        <f>+SUMIF($F$24:$F$250,"Group",$K$24:$K$250)</f>
        <v>7616.8949999999995</v>
      </c>
      <c r="L18" s="116">
        <f>SUMIF($F$24:$F$250,"Group",$L$24:$L$250)</f>
        <v>0</v>
      </c>
      <c r="M18" s="112"/>
      <c r="N18" s="116">
        <f t="shared" ref="N18:Y18" si="3">+SUMIF($F$24:$F$250,"Group",N$24:N$250)</f>
        <v>3014.5</v>
      </c>
      <c r="O18" s="116">
        <f t="shared" si="3"/>
        <v>1399.5</v>
      </c>
      <c r="P18" s="116">
        <f t="shared" si="3"/>
        <v>906.2</v>
      </c>
      <c r="Q18" s="116">
        <f t="shared" si="3"/>
        <v>330.4</v>
      </c>
      <c r="R18" s="116">
        <f t="shared" si="3"/>
        <v>564.20000000000005</v>
      </c>
      <c r="S18" s="116">
        <f t="shared" si="3"/>
        <v>343.69500000000005</v>
      </c>
      <c r="T18" s="116">
        <f t="shared" si="3"/>
        <v>0</v>
      </c>
      <c r="U18" s="116">
        <f t="shared" si="3"/>
        <v>1058.4000000000001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8791.1139000000003</v>
      </c>
      <c r="K19" s="117">
        <f>SUM(K17:K18)</f>
        <v>8791.1139000000003</v>
      </c>
      <c r="L19" s="118">
        <f>SUM(L17:L18)</f>
        <v>0</v>
      </c>
      <c r="M19" s="119"/>
      <c r="N19" s="118">
        <f>SUM(N17:N18)</f>
        <v>3283.1828999999998</v>
      </c>
      <c r="O19" s="118">
        <f t="shared" ref="O19:Y19" si="5">SUM(O17:O18)</f>
        <v>1556.7940000000001</v>
      </c>
      <c r="P19" s="118">
        <f t="shared" si="5"/>
        <v>1096.623</v>
      </c>
      <c r="Q19" s="118">
        <f t="shared" si="5"/>
        <v>540.87199999999996</v>
      </c>
      <c r="R19" s="118">
        <f t="shared" si="5"/>
        <v>903.2</v>
      </c>
      <c r="S19" s="118">
        <f t="shared" si="5"/>
        <v>343.69500000000005</v>
      </c>
      <c r="T19" s="118">
        <f t="shared" si="5"/>
        <v>0</v>
      </c>
      <c r="U19" s="118">
        <f t="shared" si="5"/>
        <v>1066.7470000000001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7519.2999999999993</v>
      </c>
      <c r="K24" s="121">
        <f t="shared" ref="K24" si="8">SUM(N24:Y24)</f>
        <v>7519.2999999999993</v>
      </c>
      <c r="L24" s="121">
        <f t="shared" ref="L24" si="9">SUM(AA24:AL24)</f>
        <v>0</v>
      </c>
      <c r="M24" s="25"/>
      <c r="N24" s="26">
        <v>2968.5</v>
      </c>
      <c r="O24" s="26">
        <v>1388.5</v>
      </c>
      <c r="P24" s="26">
        <v>900.2</v>
      </c>
      <c r="Q24" s="26">
        <v>330.4</v>
      </c>
      <c r="R24" s="26">
        <v>564.20000000000005</v>
      </c>
      <c r="S24" s="26">
        <v>309.10000000000002</v>
      </c>
      <c r="T24" s="26"/>
      <c r="U24" s="26">
        <v>1058.4000000000001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97.594999999999999</v>
      </c>
      <c r="K25" s="121">
        <f t="shared" ref="K25:K87" si="11">SUM(N25:Y25)</f>
        <v>97.594999999999999</v>
      </c>
      <c r="L25" s="121">
        <f t="shared" ref="L25:L87" si="12">SUM(AA25:AL25)</f>
        <v>0</v>
      </c>
      <c r="M25" s="25"/>
      <c r="N25" s="26">
        <f>38+8</f>
        <v>46</v>
      </c>
      <c r="O25" s="26">
        <v>11</v>
      </c>
      <c r="P25" s="26">
        <v>6</v>
      </c>
      <c r="Q25" s="26"/>
      <c r="R25" s="26"/>
      <c r="S25" s="26">
        <f>45-2.405-8</f>
        <v>34.594999999999999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243.46800000000002</v>
      </c>
      <c r="K26" s="121">
        <f t="shared" si="11"/>
        <v>243.46800000000002</v>
      </c>
      <c r="L26" s="121">
        <f t="shared" si="12"/>
        <v>0</v>
      </c>
      <c r="M26" s="25"/>
      <c r="N26" s="26"/>
      <c r="O26" s="26">
        <f>169.674-87.222+24</f>
        <v>106.45200000000001</v>
      </c>
      <c r="P26" s="26"/>
      <c r="Q26" s="26">
        <v>137.01600000000002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50.214000000000006</v>
      </c>
      <c r="K27" s="121">
        <f t="shared" si="11"/>
        <v>50.214000000000006</v>
      </c>
      <c r="L27" s="121">
        <f t="shared" si="12"/>
        <v>0</v>
      </c>
      <c r="M27" s="25"/>
      <c r="N27" s="26">
        <f>36.957-69.493-22.25+105-40</f>
        <v>10.214000000000006</v>
      </c>
      <c r="O27" s="26">
        <v>40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266</v>
      </c>
      <c r="F28" s="9" t="s">
        <v>40</v>
      </c>
      <c r="G28" s="9" t="s">
        <v>269</v>
      </c>
      <c r="H28" s="13"/>
      <c r="I28" s="195" t="s">
        <v>240</v>
      </c>
      <c r="J28" s="120">
        <f>+K28+L28</f>
        <v>16</v>
      </c>
      <c r="K28" s="121">
        <f>SUM(N28:Y28)</f>
        <v>16</v>
      </c>
      <c r="L28" s="121">
        <f>SUM(AA28:AL28)</f>
        <v>0</v>
      </c>
      <c r="M28" s="17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5"/>
      <c r="I29" s="195" t="s">
        <v>240</v>
      </c>
      <c r="J29" s="120">
        <f t="shared" si="10"/>
        <v>2.7930000000000001</v>
      </c>
      <c r="K29" s="121">
        <f t="shared" si="11"/>
        <v>2.7930000000000001</v>
      </c>
      <c r="L29" s="121">
        <f t="shared" si="12"/>
        <v>0</v>
      </c>
      <c r="M29" s="25"/>
      <c r="N29" s="26">
        <f>2.793-2</f>
        <v>0.79300000000000015</v>
      </c>
      <c r="O29" s="26"/>
      <c r="P29" s="26">
        <v>2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8"/>
      <c r="I30" s="195" t="s">
        <v>240</v>
      </c>
      <c r="J30" s="120">
        <f t="shared" si="10"/>
        <v>6.5910000000000002</v>
      </c>
      <c r="K30" s="121">
        <f t="shared" si="11"/>
        <v>6.5910000000000002</v>
      </c>
      <c r="L30" s="121">
        <f t="shared" si="12"/>
        <v>0</v>
      </c>
      <c r="M30" s="25"/>
      <c r="N30" s="26"/>
      <c r="O30" s="26">
        <f>3.123-1.532</f>
        <v>1.5910000000000002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153.92590000000001</v>
      </c>
      <c r="K31" s="121">
        <f t="shared" si="11"/>
        <v>153.92590000000001</v>
      </c>
      <c r="L31" s="121">
        <f t="shared" si="12"/>
        <v>0</v>
      </c>
      <c r="M31" s="25"/>
      <c r="N31" s="26">
        <v>79.925899999999999</v>
      </c>
      <c r="O31" s="26"/>
      <c r="P31" s="26">
        <v>13</v>
      </c>
      <c r="Q31" s="26">
        <v>61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25"/>
      <c r="N32" s="26"/>
      <c r="O32" s="26">
        <f>2.251+4</f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ref="J33" si="13">+K33+L33</f>
        <v>12.456</v>
      </c>
      <c r="K33" s="121">
        <f t="shared" ref="K33" si="14">SUM(N33:Y33)</f>
        <v>12.456</v>
      </c>
      <c r="L33" s="121">
        <f t="shared" ref="L33" si="15">SUM(AA33:AL33)</f>
        <v>0</v>
      </c>
      <c r="M33" s="199"/>
      <c r="N33" s="26"/>
      <c r="O33" s="26"/>
      <c r="P33" s="26"/>
      <c r="Q33" s="26">
        <f>12.456</f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10.75</v>
      </c>
      <c r="K34" s="121">
        <f t="shared" si="11"/>
        <v>10.75</v>
      </c>
      <c r="L34" s="121">
        <f t="shared" si="12"/>
        <v>0</v>
      </c>
      <c r="M34" s="17"/>
      <c r="N34" s="26">
        <v>7.75</v>
      </c>
      <c r="O34" s="26">
        <v>3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342.34699999999998</v>
      </c>
      <c r="K35" s="121">
        <f t="shared" si="11"/>
        <v>342.34699999999998</v>
      </c>
      <c r="L35" s="121">
        <f t="shared" si="12"/>
        <v>0</v>
      </c>
      <c r="M35" s="17"/>
      <c r="N35" s="26"/>
      <c r="O35" s="26"/>
      <c r="P35" s="26"/>
      <c r="Q35" s="26"/>
      <c r="R35" s="26">
        <v>334</v>
      </c>
      <c r="S35" s="26"/>
      <c r="T35" s="26"/>
      <c r="U35" s="26">
        <f>342.347-334</f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f>28-0.046</f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126.59799999999996</v>
      </c>
      <c r="K38" s="121">
        <f t="shared" si="11"/>
        <v>126.59799999999996</v>
      </c>
      <c r="L38" s="121">
        <f t="shared" si="12"/>
        <v>0</v>
      </c>
      <c r="M38" s="17"/>
      <c r="N38" s="26"/>
      <c r="O38" s="26"/>
      <c r="P38" s="26">
        <f>221.784-676.427+126+329+116.32+9.921</f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268</v>
      </c>
      <c r="F39" s="9" t="s">
        <v>40</v>
      </c>
      <c r="G39" s="9" t="s">
        <v>267</v>
      </c>
      <c r="H39" s="13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6">+K88+L88</f>
        <v>0</v>
      </c>
      <c r="K88" s="121">
        <f t="shared" ref="K88:K151" si="17">SUM(N88:Y88)</f>
        <v>0</v>
      </c>
      <c r="L88" s="121">
        <f t="shared" ref="L88:L151" si="18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6"/>
        <v>0</v>
      </c>
      <c r="K89" s="121">
        <f t="shared" si="17"/>
        <v>0</v>
      </c>
      <c r="L89" s="121">
        <f t="shared" si="18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9">+K152+L152</f>
        <v>0</v>
      </c>
      <c r="K152" s="121">
        <f t="shared" ref="K152:K215" si="20">SUM(N152:Y152)</f>
        <v>0</v>
      </c>
      <c r="L152" s="121">
        <f t="shared" ref="L152:L215" si="21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2">+K216+L216</f>
        <v>0</v>
      </c>
      <c r="K216" s="121">
        <f t="shared" ref="K216:K251" si="23">SUM(N216:Y216)</f>
        <v>0</v>
      </c>
      <c r="L216" s="121">
        <f t="shared" ref="L216:L251" si="24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2"/>
        <v>0</v>
      </c>
      <c r="K251" s="121">
        <f t="shared" si="23"/>
        <v>0</v>
      </c>
      <c r="L251" s="121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topLeftCell="A10" zoomScaleNormal="100" workbookViewId="0">
      <selection activeCell="J38" sqref="J3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49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</v>
      </c>
      <c r="I9" s="63"/>
      <c r="J9" s="164" t="str">
        <f>+"from "&amp;G6&amp;" 1 until end of "&amp;G4</f>
        <v>from January 1 until end of W5</v>
      </c>
      <c r="K9" s="81"/>
      <c r="L9" s="170" t="str">
        <f>+G6</f>
        <v>January</v>
      </c>
      <c r="M9" s="82"/>
      <c r="N9" s="82"/>
      <c r="O9" s="175" t="str">
        <f>+G4</f>
        <v>W5</v>
      </c>
      <c r="P9" s="176" t="str">
        <f>+VLOOKUP(G4, parameters!$G$9:$I$61,3,0)</f>
        <v>W4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963.30299999999988</v>
      </c>
      <c r="I10" s="63"/>
      <c r="J10" s="162">
        <f>0+42.329+858.91+62.064</f>
        <v>963.30299999999988</v>
      </c>
      <c r="L10" s="162">
        <f>J10+N17</f>
        <v>963.30299999999988</v>
      </c>
      <c r="N10" s="57"/>
      <c r="O10" s="173">
        <f>+H10+K17</f>
        <v>2105.4578999999999</v>
      </c>
      <c r="P10" s="174" cm="1">
        <f t="array" aca="1" ref="P10" ca="1">INDIRECT(ADDRESS(10,15,,,VLOOKUP($G$4,parameters!$G:$I,3,0)))</f>
        <v>2075.4578999999999</v>
      </c>
      <c r="Q10" s="186">
        <f ca="1">O10-P10</f>
        <v>30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4862.6790000000001</v>
      </c>
      <c r="I11" s="63"/>
      <c r="J11" s="18">
        <f>0+93.912+182.874+1363.965+2.405+3186.523+33</f>
        <v>4862.6790000000001</v>
      </c>
      <c r="L11" s="18">
        <f>J11+N18</f>
        <v>4862.6790000000001</v>
      </c>
      <c r="N11" s="57"/>
      <c r="O11" s="155">
        <f>+H11+K18</f>
        <v>9553.8739999999998</v>
      </c>
      <c r="P11" s="156" cm="1">
        <f t="array" aca="1" ref="P11" ca="1">INDIRECT(ADDRESS(11,15,,,VLOOKUP($G$4,parameters!$G:$I,3,0)))</f>
        <v>9260.0509999999995</v>
      </c>
      <c r="Q11" s="187">
        <f ca="1">O11-P11</f>
        <v>293.82300000000032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5825.982</v>
      </c>
      <c r="I12" s="63"/>
      <c r="J12" s="128">
        <f>SUM(J10:J11)</f>
        <v>5825.982</v>
      </c>
      <c r="K12" s="67"/>
      <c r="L12" s="128">
        <f>SUM(L10:L11)</f>
        <v>5825.982</v>
      </c>
      <c r="M12" s="67"/>
      <c r="N12" s="67"/>
      <c r="O12" s="157">
        <f>SUM(O10:O11)</f>
        <v>11659.331899999999</v>
      </c>
      <c r="P12" s="158">
        <f ca="1">SUM(P10:P11)</f>
        <v>11335.508899999999</v>
      </c>
      <c r="Q12" s="159">
        <f t="shared" ref="Q12" ca="1" si="0">O12-P12</f>
        <v>323.82300000000032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1142.1549</v>
      </c>
      <c r="K17" s="110">
        <f>+SUMIF($F$24:$F$251,"External",$K$24:$K$251)</f>
        <v>1142.1549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354.18190000000004</v>
      </c>
      <c r="P17" s="113">
        <f t="shared" si="1"/>
        <v>207.57899999999998</v>
      </c>
      <c r="Q17" s="113">
        <f t="shared" si="1"/>
        <v>152.47199999999998</v>
      </c>
      <c r="R17" s="113">
        <f t="shared" si="1"/>
        <v>407.57499999999999</v>
      </c>
      <c r="S17" s="113">
        <f t="shared" si="1"/>
        <v>12</v>
      </c>
      <c r="T17" s="113">
        <f t="shared" si="1"/>
        <v>0</v>
      </c>
      <c r="U17" s="113">
        <f t="shared" si="1"/>
        <v>8.34699999999998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4691.1950000000006</v>
      </c>
      <c r="K18" s="115">
        <f>+SUMIF($F$24:$F$251,"Group",$K$24:$K$251)</f>
        <v>4691.1950000000006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1573.5</v>
      </c>
      <c r="P18" s="116">
        <f t="shared" si="3"/>
        <v>1028.4000000000001</v>
      </c>
      <c r="Q18" s="116">
        <f t="shared" si="3"/>
        <v>351.2</v>
      </c>
      <c r="R18" s="116">
        <f t="shared" si="3"/>
        <v>571.5</v>
      </c>
      <c r="S18" s="116">
        <f t="shared" si="3"/>
        <v>98.394999999999996</v>
      </c>
      <c r="T18" s="116">
        <f t="shared" si="3"/>
        <v>0</v>
      </c>
      <c r="U18" s="116">
        <f t="shared" si="3"/>
        <v>1068.2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5833.3499000000011</v>
      </c>
      <c r="K19" s="117">
        <f>SUM(K17:K18)</f>
        <v>5833.3499000000011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1927.6819</v>
      </c>
      <c r="P19" s="118">
        <f t="shared" si="5"/>
        <v>1235.979</v>
      </c>
      <c r="Q19" s="118">
        <f t="shared" si="5"/>
        <v>503.67199999999997</v>
      </c>
      <c r="R19" s="118">
        <f t="shared" si="5"/>
        <v>979.07500000000005</v>
      </c>
      <c r="S19" s="118">
        <f t="shared" si="5"/>
        <v>110.395</v>
      </c>
      <c r="T19" s="118">
        <f t="shared" si="5"/>
        <v>0</v>
      </c>
      <c r="U19" s="118">
        <f t="shared" si="5"/>
        <v>1076.547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4626.6000000000004</v>
      </c>
      <c r="K24" s="121">
        <f t="shared" ref="K24" si="8">SUM(N24:Y24)</f>
        <v>4626.6000000000004</v>
      </c>
      <c r="L24" s="121">
        <f t="shared" ref="L24" si="9">SUM(AA24:AL24)</f>
        <v>0</v>
      </c>
      <c r="M24" s="25"/>
      <c r="N24" s="26"/>
      <c r="O24" s="26">
        <v>1557.5</v>
      </c>
      <c r="P24" s="26">
        <v>1016.4</v>
      </c>
      <c r="Q24" s="26">
        <v>333.2</v>
      </c>
      <c r="R24" s="26">
        <v>571.5</v>
      </c>
      <c r="S24" s="26">
        <v>79.8</v>
      </c>
      <c r="T24" s="26"/>
      <c r="U24" s="26">
        <v>1068.2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f>11+46-41</f>
        <v>16</v>
      </c>
      <c r="P25" s="26">
        <f>6+6</f>
        <v>12</v>
      </c>
      <c r="Q25" s="26">
        <v>18</v>
      </c>
      <c r="R25" s="26"/>
      <c r="S25" s="26">
        <f>34.595+17-33</f>
        <v>18.594999999999999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f>106.452-50.625-22</f>
        <v>33.826999999999998</v>
      </c>
      <c r="P26" s="26"/>
      <c r="Q26" s="26">
        <f>137.016-59</f>
        <v>78.015999999999991</v>
      </c>
      <c r="R26" s="26">
        <f>22+59-12</f>
        <v>69</v>
      </c>
      <c r="S26" s="26">
        <v>12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47.264000000000003</v>
      </c>
      <c r="K27" s="121">
        <f t="shared" si="11"/>
        <v>47.264000000000003</v>
      </c>
      <c r="L27" s="121">
        <f t="shared" si="12"/>
        <v>0</v>
      </c>
      <c r="M27" s="25"/>
      <c r="N27" s="26"/>
      <c r="O27" s="26">
        <f>10.214-2.95+40-6</f>
        <v>41.264000000000003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266</v>
      </c>
      <c r="F28" s="9" t="s">
        <v>40</v>
      </c>
      <c r="G28" s="9" t="s">
        <v>269</v>
      </c>
      <c r="H28" s="13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5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f>0.793-0.637+2</f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8"/>
      <c r="I30" s="195" t="s">
        <v>240</v>
      </c>
      <c r="J30" s="120">
        <f t="shared" si="10"/>
        <v>6.024</v>
      </c>
      <c r="K30" s="121">
        <f t="shared" si="11"/>
        <v>6.024</v>
      </c>
      <c r="L30" s="121">
        <f t="shared" si="12"/>
        <v>0</v>
      </c>
      <c r="M30" s="25"/>
      <c r="N30" s="26"/>
      <c r="O30" s="26">
        <f>1.591-0.567</f>
        <v>1.024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176.92590000000001</v>
      </c>
      <c r="K31" s="121">
        <f t="shared" si="11"/>
        <v>176.92590000000001</v>
      </c>
      <c r="L31" s="121">
        <f t="shared" si="12"/>
        <v>0</v>
      </c>
      <c r="M31" s="25"/>
      <c r="N31" s="26"/>
      <c r="O31" s="26">
        <f>79.9259+13</f>
        <v>92.925899999999999</v>
      </c>
      <c r="P31" s="26">
        <v>22</v>
      </c>
      <c r="Q31" s="26">
        <f>61-22+23</f>
        <v>62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17"/>
      <c r="N32" s="26"/>
      <c r="O32" s="26"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f>7.75-6.86+3+5</f>
        <v>8.89</v>
      </c>
      <c r="P34" s="26">
        <v>2</v>
      </c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334-0.425</f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/>
      <c r="O37" s="26">
        <v>170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126.59799999999996</v>
      </c>
      <c r="K38" s="121">
        <f t="shared" si="11"/>
        <v>126.59799999999996</v>
      </c>
      <c r="L38" s="121">
        <f t="shared" si="12"/>
        <v>0</v>
      </c>
      <c r="M38" s="17"/>
      <c r="N38" s="26"/>
      <c r="O38" s="26"/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268</v>
      </c>
      <c r="F39" s="9" t="s">
        <v>40</v>
      </c>
      <c r="G39" s="9" t="s">
        <v>267</v>
      </c>
      <c r="H39" s="13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52"/>
  <sheetViews>
    <sheetView showGridLines="0" topLeftCell="D1" zoomScale="90" zoomScaleNormal="90" workbookViewId="0">
      <selection activeCell="P39" sqref="P3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50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W6</v>
      </c>
      <c r="I9" s="63"/>
      <c r="J9" s="164" t="str">
        <f>+"from "&amp;G6&amp;" 1 until end of "&amp;G4</f>
        <v>from February 1 until end of W6</v>
      </c>
      <c r="K9" s="81"/>
      <c r="L9" s="170" t="str">
        <f>+G6</f>
        <v>February</v>
      </c>
      <c r="M9" s="82"/>
      <c r="N9" s="82"/>
      <c r="O9" s="175" t="str">
        <f>+G4</f>
        <v>W6</v>
      </c>
      <c r="P9" s="176" t="str">
        <f>+VLOOKUP(G4, parameters!$G$9:$I$61,3,0)</f>
        <v>W5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963.30299999999988</v>
      </c>
      <c r="I10" s="63"/>
      <c r="J10" s="162">
        <f>0</f>
        <v>0</v>
      </c>
      <c r="L10" s="162">
        <f>J10+O17</f>
        <v>471.84590000000003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2105.4578999999999</v>
      </c>
      <c r="Q10" s="186">
        <f ca="1">O10-P10</f>
        <v>165.66400000000021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</f>
        <v>171.096</v>
      </c>
      <c r="L11" s="18">
        <f>J11+O18</f>
        <v>1562.596</v>
      </c>
      <c r="N11" s="57"/>
      <c r="O11" s="155">
        <f>+H11+K18</f>
        <v>10313.07</v>
      </c>
      <c r="P11" s="156" cm="1">
        <f t="array" aca="1" ref="P11" ca="1">INDIRECT(ADDRESS(11,15,,,VLOOKUP($G$4,parameters!$G:$I,3,0)))</f>
        <v>9553.8739999999998</v>
      </c>
      <c r="Q11" s="187">
        <f t="shared" ref="Q11:Q12" ca="1" si="0">O11-P11</f>
        <v>759.19599999999991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5997.0779999999995</v>
      </c>
      <c r="I12" s="63"/>
      <c r="J12" s="128">
        <f>SUM(J10:J11)</f>
        <v>171.096</v>
      </c>
      <c r="K12" s="67"/>
      <c r="L12" s="128">
        <f>SUM(L10:L11)</f>
        <v>2034.4419</v>
      </c>
      <c r="M12" s="67"/>
      <c r="N12" s="67"/>
      <c r="O12" s="157">
        <f>SUM(O10:O11)</f>
        <v>12584.1919</v>
      </c>
      <c r="P12" s="158">
        <f ca="1">SUM(P10:P11)</f>
        <v>11659.331899999999</v>
      </c>
      <c r="Q12" s="159">
        <f t="shared" ca="1" si="0"/>
        <v>924.86000000000058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1307.8189</v>
      </c>
      <c r="K17" s="110">
        <f>+SUMIF($F$24:$F$251,"External",$K$24:$K$251)</f>
        <v>1307.8189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471.84590000000003</v>
      </c>
      <c r="P17" s="113">
        <f t="shared" si="1"/>
        <v>265.57899999999995</v>
      </c>
      <c r="Q17" s="113">
        <f t="shared" si="1"/>
        <v>90.471999999999994</v>
      </c>
      <c r="R17" s="113">
        <f t="shared" si="1"/>
        <v>407.57499999999999</v>
      </c>
      <c r="S17" s="113">
        <f t="shared" si="1"/>
        <v>7</v>
      </c>
      <c r="T17" s="113">
        <f t="shared" si="1"/>
        <v>0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5279.2950000000001</v>
      </c>
      <c r="K18" s="115">
        <f>+SUMIF($F$24:$F$251,"Group",$K$24:$K$251)</f>
        <v>5279.2950000000001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1391.5</v>
      </c>
      <c r="P18" s="116">
        <f t="shared" si="3"/>
        <v>1267.5</v>
      </c>
      <c r="Q18" s="116">
        <f t="shared" si="3"/>
        <v>788.7</v>
      </c>
      <c r="R18" s="116">
        <f t="shared" si="3"/>
        <v>550.9</v>
      </c>
      <c r="S18" s="116">
        <f t="shared" si="3"/>
        <v>257.995</v>
      </c>
      <c r="T18" s="116">
        <f t="shared" si="3"/>
        <v>211.4</v>
      </c>
      <c r="U18" s="116">
        <f t="shared" si="3"/>
        <v>811.3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6587.1139000000003</v>
      </c>
      <c r="K19" s="117">
        <f>SUM(K17:K18)</f>
        <v>6587.1139000000003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1863.3459</v>
      </c>
      <c r="P19" s="118">
        <f t="shared" si="5"/>
        <v>1533.079</v>
      </c>
      <c r="Q19" s="118">
        <f t="shared" si="5"/>
        <v>879.17200000000003</v>
      </c>
      <c r="R19" s="118">
        <f t="shared" si="5"/>
        <v>958.47499999999991</v>
      </c>
      <c r="S19" s="118">
        <f t="shared" si="5"/>
        <v>264.995</v>
      </c>
      <c r="T19" s="118">
        <f t="shared" si="5"/>
        <v>211.4</v>
      </c>
      <c r="U19" s="118">
        <f t="shared" si="5"/>
        <v>876.64699999999993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5214.7</v>
      </c>
      <c r="K24" s="121">
        <f t="shared" ref="K24" si="8">SUM(N24:Y24)</f>
        <v>5214.7</v>
      </c>
      <c r="L24" s="121">
        <f t="shared" ref="L24" si="9">SUM(AA24:AL24)</f>
        <v>0</v>
      </c>
      <c r="M24" s="25"/>
      <c r="N24" s="26"/>
      <c r="O24" s="26">
        <v>1375.5</v>
      </c>
      <c r="P24" s="26">
        <v>1255.5</v>
      </c>
      <c r="Q24" s="26">
        <v>770.7</v>
      </c>
      <c r="R24" s="26">
        <v>550.9</v>
      </c>
      <c r="S24" s="26">
        <v>239.4</v>
      </c>
      <c r="T24" s="26">
        <v>211.4</v>
      </c>
      <c r="U24" s="26">
        <v>811.3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v>16</v>
      </c>
      <c r="P25" s="26">
        <v>12</v>
      </c>
      <c r="Q25" s="26">
        <v>18</v>
      </c>
      <c r="R25" s="26"/>
      <c r="S25" s="26">
        <v>18.594999999999999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47.264000000000003</v>
      </c>
      <c r="K27" s="121">
        <f t="shared" si="11"/>
        <v>47.264000000000003</v>
      </c>
      <c r="L27" s="121">
        <f t="shared" si="12"/>
        <v>0</v>
      </c>
      <c r="M27" s="25"/>
      <c r="N27" s="26"/>
      <c r="O27" s="26">
        <v>41.264000000000003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6.024</v>
      </c>
      <c r="K30" s="121">
        <f t="shared" si="11"/>
        <v>6.024</v>
      </c>
      <c r="L30" s="121">
        <f t="shared" si="12"/>
        <v>0</v>
      </c>
      <c r="M30" s="25"/>
      <c r="N30" s="26"/>
      <c r="O30" s="26">
        <v>1.024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176.92590000000001</v>
      </c>
      <c r="K31" s="121">
        <f t="shared" si="11"/>
        <v>176.92590000000001</v>
      </c>
      <c r="L31" s="121">
        <f t="shared" si="12"/>
        <v>0</v>
      </c>
      <c r="M31" s="25"/>
      <c r="N31" s="26"/>
      <c r="O31" s="26">
        <f>92.9259-21</f>
        <v>71.925899999999999</v>
      </c>
      <c r="P31" s="26">
        <f>22+21+17</f>
        <v>60</v>
      </c>
      <c r="Q31" s="26"/>
      <c r="R31" s="26"/>
      <c r="S31" s="26"/>
      <c r="T31" s="26"/>
      <c r="U31" s="26">
        <f>62-17</f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17"/>
      <c r="N32" s="26"/>
      <c r="O32" s="26"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f>7.75-6.86+3+5-7</f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/>
      <c r="O37" s="26">
        <f>170-20</f>
        <v>150</v>
      </c>
      <c r="P37" s="26">
        <v>20</v>
      </c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196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278</v>
      </c>
      <c r="F40" s="9" t="s">
        <v>40</v>
      </c>
      <c r="G40" s="9" t="s">
        <v>277</v>
      </c>
      <c r="H40" s="196"/>
      <c r="I40" s="195" t="s">
        <v>279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196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zoomScale="80" zoomScaleNormal="80" workbookViewId="0">
      <selection activeCell="J44" sqref="J4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51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W7</v>
      </c>
      <c r="I9" s="63"/>
      <c r="J9" s="164" t="str">
        <f>+"from "&amp;G6&amp;" 1 until end of "&amp;G4</f>
        <v>from February 1 until end of W7</v>
      </c>
      <c r="K9" s="81"/>
      <c r="L9" s="170" t="str">
        <f>+G6</f>
        <v>February</v>
      </c>
      <c r="M9" s="82"/>
      <c r="N9" s="82"/>
      <c r="O9" s="175" t="str">
        <f>+G4</f>
        <v>W7</v>
      </c>
      <c r="P9" s="176" t="str">
        <f>+VLOOKUP(G4, parameters!$G$9:$I$61,3,0)</f>
        <v>W6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1121.1039999999998</v>
      </c>
      <c r="I10" s="63"/>
      <c r="J10" s="162">
        <f>0+157.801</f>
        <v>157.80099999999999</v>
      </c>
      <c r="L10" s="162">
        <f>J10+O17</f>
        <v>471.69689999999997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2271.1219000000001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</f>
        <v>171.096</v>
      </c>
      <c r="L11" s="18">
        <f>J11+O18</f>
        <v>1586.596</v>
      </c>
      <c r="N11" s="57"/>
      <c r="O11" s="155">
        <f>+H11+K18</f>
        <v>10333.17</v>
      </c>
      <c r="P11" s="156" cm="1">
        <f t="array" aca="1" ref="P11" ca="1">INDIRECT(ADDRESS(11,15,,,VLOOKUP($G$4,parameters!$G:$I,3,0)))</f>
        <v>10313.07</v>
      </c>
      <c r="Q11" s="187">
        <f t="shared" ref="Q11:Q12" ca="1" si="0">O11-P11</f>
        <v>20.100000000000364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6154.878999999999</v>
      </c>
      <c r="I12" s="63"/>
      <c r="J12" s="128">
        <f>SUM(J10:J11)</f>
        <v>328.89699999999999</v>
      </c>
      <c r="K12" s="67"/>
      <c r="L12" s="128">
        <f>SUM(L10:L11)</f>
        <v>2058.2928999999999</v>
      </c>
      <c r="M12" s="67"/>
      <c r="N12" s="67"/>
      <c r="O12" s="157">
        <f>SUM(O10:O11)</f>
        <v>12604.2919</v>
      </c>
      <c r="P12" s="158">
        <f ca="1">SUM(P10:P11)</f>
        <v>12584.1919</v>
      </c>
      <c r="Q12" s="159">
        <f t="shared" ca="1" si="0"/>
        <v>20.100000000000364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1150.0179000000001</v>
      </c>
      <c r="K17" s="110">
        <f>+SUMIF($F$24:$F$251,"External",$K$24:$K$251)</f>
        <v>1150.0179000000001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313.89589999999998</v>
      </c>
      <c r="P17" s="113">
        <f t="shared" si="1"/>
        <v>238.70799999999997</v>
      </c>
      <c r="Q17" s="113">
        <f t="shared" si="1"/>
        <v>80.015999999999991</v>
      </c>
      <c r="R17" s="113">
        <f t="shared" si="1"/>
        <v>427.72399999999999</v>
      </c>
      <c r="S17" s="113">
        <f t="shared" si="1"/>
        <v>19.456</v>
      </c>
      <c r="T17" s="113">
        <f t="shared" si="1"/>
        <v>4.8710000000000004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5299.3950000000004</v>
      </c>
      <c r="K18" s="115">
        <f>+SUMIF($F$24:$F$251,"Group",$K$24:$K$251)</f>
        <v>5299.3950000000004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1415.5</v>
      </c>
      <c r="P18" s="116">
        <f t="shared" si="3"/>
        <v>1253.4000000000001</v>
      </c>
      <c r="Q18" s="116">
        <f t="shared" si="3"/>
        <v>788.5</v>
      </c>
      <c r="R18" s="116">
        <f t="shared" si="3"/>
        <v>550.9</v>
      </c>
      <c r="S18" s="116">
        <f t="shared" si="3"/>
        <v>268.39499999999998</v>
      </c>
      <c r="T18" s="116">
        <f t="shared" si="3"/>
        <v>204.4</v>
      </c>
      <c r="U18" s="116">
        <f t="shared" si="3"/>
        <v>818.3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6449.4129000000003</v>
      </c>
      <c r="K19" s="117">
        <f>SUM(K17:K18)</f>
        <v>6449.4129000000003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1729.3959</v>
      </c>
      <c r="P19" s="118">
        <f t="shared" si="5"/>
        <v>1492.1080000000002</v>
      </c>
      <c r="Q19" s="118">
        <f t="shared" si="5"/>
        <v>868.51599999999996</v>
      </c>
      <c r="R19" s="118">
        <f t="shared" si="5"/>
        <v>978.62400000000002</v>
      </c>
      <c r="S19" s="118">
        <f t="shared" si="5"/>
        <v>287.851</v>
      </c>
      <c r="T19" s="118">
        <f t="shared" si="5"/>
        <v>209.27100000000002</v>
      </c>
      <c r="U19" s="118">
        <f t="shared" si="5"/>
        <v>883.64699999999993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5234.8</v>
      </c>
      <c r="K24" s="121">
        <f t="shared" ref="K24" si="8">SUM(N24:Y24)</f>
        <v>5234.8</v>
      </c>
      <c r="L24" s="121">
        <f t="shared" ref="L24" si="9">SUM(AA24:AL24)</f>
        <v>0</v>
      </c>
      <c r="M24" s="25"/>
      <c r="N24" s="26"/>
      <c r="O24" s="26">
        <v>1402.5</v>
      </c>
      <c r="P24" s="26">
        <v>1240.4000000000001</v>
      </c>
      <c r="Q24" s="26">
        <v>770.5</v>
      </c>
      <c r="R24" s="26">
        <v>550.9</v>
      </c>
      <c r="S24" s="26">
        <v>247.8</v>
      </c>
      <c r="T24" s="26">
        <v>204.4</v>
      </c>
      <c r="U24" s="26">
        <v>818.3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f>16-3</f>
        <v>13</v>
      </c>
      <c r="P25" s="26">
        <f>12+1</f>
        <v>13</v>
      </c>
      <c r="Q25" s="26">
        <v>18</v>
      </c>
      <c r="R25" s="26"/>
      <c r="S25" s="26">
        <f>18.595+3-1</f>
        <v>20.594999999999999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47.204000000000001</v>
      </c>
      <c r="K27" s="121">
        <f t="shared" si="11"/>
        <v>47.204000000000001</v>
      </c>
      <c r="L27" s="121">
        <f t="shared" si="12"/>
        <v>0</v>
      </c>
      <c r="M27" s="25"/>
      <c r="N27" s="26"/>
      <c r="O27" s="26">
        <f>41.264-0.06</f>
        <v>41.204000000000001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>
        <f>1.024-1.034+5</f>
        <v>4.99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170.08789999999999</v>
      </c>
      <c r="K31" s="121">
        <f t="shared" si="11"/>
        <v>170.08789999999999</v>
      </c>
      <c r="L31" s="121">
        <f t="shared" si="12"/>
        <v>0</v>
      </c>
      <c r="M31" s="25"/>
      <c r="N31" s="26"/>
      <c r="O31" s="26">
        <f>71.9259-6.838</f>
        <v>65.087900000000005</v>
      </c>
      <c r="P31" s="26">
        <f>60-2</f>
        <v>58</v>
      </c>
      <c r="Q31" s="26">
        <v>2</v>
      </c>
      <c r="R31" s="26"/>
      <c r="S31" s="26"/>
      <c r="T31" s="26"/>
      <c r="U31" s="26"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6.2230000000000008</v>
      </c>
      <c r="K32" s="121">
        <f t="shared" si="11"/>
        <v>6.2230000000000008</v>
      </c>
      <c r="L32" s="121">
        <f t="shared" si="12"/>
        <v>0</v>
      </c>
      <c r="M32" s="17"/>
      <c r="N32" s="26"/>
      <c r="O32" s="26">
        <f>6.251-0.028</f>
        <v>6.2230000000000008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12.456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20.158999999999992</v>
      </c>
      <c r="K37" s="121">
        <f t="shared" si="11"/>
        <v>20.158999999999992</v>
      </c>
      <c r="L37" s="121">
        <f t="shared" si="12"/>
        <v>0</v>
      </c>
      <c r="M37" s="17"/>
      <c r="N37" s="26"/>
      <c r="O37" s="26"/>
      <c r="P37" s="26"/>
      <c r="Q37" s="26"/>
      <c r="R37" s="26">
        <f>150-149.079-0.762+20</f>
        <v>20.158999999999992</v>
      </c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196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4.8710000000000004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195" t="s">
        <v>240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zoomScale="80" zoomScaleNormal="80" workbookViewId="0">
      <selection activeCell="Q37" sqref="Q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52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W8</v>
      </c>
      <c r="I9" s="63"/>
      <c r="J9" s="164" t="str">
        <f>+"from "&amp;G6&amp;" 1 until end of "&amp;G4</f>
        <v>from February 1 until end of W8</v>
      </c>
      <c r="K9" s="81"/>
      <c r="L9" s="170" t="str">
        <f>+G6</f>
        <v>February</v>
      </c>
      <c r="M9" s="82"/>
      <c r="N9" s="82"/>
      <c r="O9" s="175" t="str">
        <f>+G4</f>
        <v>W8</v>
      </c>
      <c r="P9" s="176" t="str">
        <f>+VLOOKUP(G4, parameters!$G$9:$I$61,3,0)</f>
        <v>W7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1121.1039999999998</v>
      </c>
      <c r="I10" s="63"/>
      <c r="J10" s="162">
        <f>0+157.801+0</f>
        <v>157.80099999999999</v>
      </c>
      <c r="L10" s="162">
        <f>J10+O17</f>
        <v>471.69689999999997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2271.1219000000001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171.096+0</f>
        <v>171.096</v>
      </c>
      <c r="L11" s="18">
        <f>J11+O18</f>
        <v>1586.596</v>
      </c>
      <c r="N11" s="57"/>
      <c r="O11" s="155">
        <f>+H11+K18</f>
        <v>10333.17</v>
      </c>
      <c r="P11" s="156" cm="1">
        <f t="array" aca="1" ref="P11" ca="1">INDIRECT(ADDRESS(11,15,,,VLOOKUP($G$4,parameters!$G:$I,3,0)))</f>
        <v>10333.17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6154.878999999999</v>
      </c>
      <c r="I12" s="63"/>
      <c r="J12" s="128">
        <f>SUM(J10:J11)</f>
        <v>328.89699999999999</v>
      </c>
      <c r="K12" s="67"/>
      <c r="L12" s="128">
        <f>SUM(L10:L11)</f>
        <v>2058.2928999999999</v>
      </c>
      <c r="M12" s="67"/>
      <c r="N12" s="67"/>
      <c r="O12" s="157">
        <f>SUM(O10:O11)</f>
        <v>12604.2919</v>
      </c>
      <c r="P12" s="158">
        <f ca="1">SUM(P10:P11)</f>
        <v>12604.2919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1150.0179000000001</v>
      </c>
      <c r="K17" s="110">
        <f>+SUMIF($F$24:$F$251,"External",$K$24:$K$251)</f>
        <v>1150.0179000000001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313.89589999999998</v>
      </c>
      <c r="P17" s="113">
        <f t="shared" si="1"/>
        <v>238.70799999999997</v>
      </c>
      <c r="Q17" s="113">
        <f t="shared" si="1"/>
        <v>80.015999999999991</v>
      </c>
      <c r="R17" s="113">
        <f t="shared" si="1"/>
        <v>427.72399999999999</v>
      </c>
      <c r="S17" s="113">
        <f t="shared" si="1"/>
        <v>19.456</v>
      </c>
      <c r="T17" s="113">
        <f t="shared" si="1"/>
        <v>4.8710000000000004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5299.3950000000004</v>
      </c>
      <c r="K18" s="115">
        <f>+SUMIF($F$24:$F$251,"Group",$K$24:$K$251)</f>
        <v>5299.3950000000004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1415.5</v>
      </c>
      <c r="P18" s="116">
        <f t="shared" si="3"/>
        <v>1253.4000000000001</v>
      </c>
      <c r="Q18" s="116">
        <f t="shared" si="3"/>
        <v>788.5</v>
      </c>
      <c r="R18" s="116">
        <f t="shared" si="3"/>
        <v>550.9</v>
      </c>
      <c r="S18" s="116">
        <f t="shared" si="3"/>
        <v>268.39499999999998</v>
      </c>
      <c r="T18" s="116">
        <f t="shared" si="3"/>
        <v>204.4</v>
      </c>
      <c r="U18" s="116">
        <f t="shared" si="3"/>
        <v>818.3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6449.4129000000003</v>
      </c>
      <c r="K19" s="117">
        <f>SUM(K17:K18)</f>
        <v>6449.4129000000003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1729.3959</v>
      </c>
      <c r="P19" s="118">
        <f t="shared" si="5"/>
        <v>1492.1080000000002</v>
      </c>
      <c r="Q19" s="118">
        <f t="shared" si="5"/>
        <v>868.51599999999996</v>
      </c>
      <c r="R19" s="118">
        <f t="shared" si="5"/>
        <v>978.62400000000002</v>
      </c>
      <c r="S19" s="118">
        <f t="shared" si="5"/>
        <v>287.851</v>
      </c>
      <c r="T19" s="118">
        <f t="shared" si="5"/>
        <v>209.27100000000002</v>
      </c>
      <c r="U19" s="118">
        <f t="shared" si="5"/>
        <v>883.64699999999993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5234.8</v>
      </c>
      <c r="K24" s="121">
        <f t="shared" ref="K24" si="8">SUM(N24:Y24)</f>
        <v>5234.8</v>
      </c>
      <c r="L24" s="121">
        <f t="shared" ref="L24" si="9">SUM(AA24:AL24)</f>
        <v>0</v>
      </c>
      <c r="M24" s="25"/>
      <c r="N24" s="26"/>
      <c r="O24" s="26">
        <v>1402.5</v>
      </c>
      <c r="P24" s="26">
        <v>1240.4000000000001</v>
      </c>
      <c r="Q24" s="26">
        <v>770.5</v>
      </c>
      <c r="R24" s="26">
        <v>550.9</v>
      </c>
      <c r="S24" s="26">
        <v>247.8</v>
      </c>
      <c r="T24" s="26">
        <v>204.4</v>
      </c>
      <c r="U24" s="26">
        <v>818.3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9"/>
      <c r="I25" s="9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v>13</v>
      </c>
      <c r="P25" s="26">
        <v>13</v>
      </c>
      <c r="Q25" s="26">
        <v>18</v>
      </c>
      <c r="R25" s="26"/>
      <c r="S25" s="26">
        <v>20.594999999999999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9"/>
      <c r="I26" s="9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9"/>
      <c r="I27" s="9" t="s">
        <v>240</v>
      </c>
      <c r="J27" s="120">
        <f t="shared" si="10"/>
        <v>47.204000000000001</v>
      </c>
      <c r="K27" s="121">
        <f t="shared" si="11"/>
        <v>47.204000000000001</v>
      </c>
      <c r="L27" s="121">
        <f t="shared" si="12"/>
        <v>0</v>
      </c>
      <c r="M27" s="25"/>
      <c r="N27" s="26"/>
      <c r="O27" s="26">
        <v>41.204000000000001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9"/>
      <c r="I28" s="9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9"/>
      <c r="I29" s="9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9"/>
      <c r="I30" s="9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>
        <v>4.99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9"/>
      <c r="I31" s="9" t="s">
        <v>240</v>
      </c>
      <c r="J31" s="120">
        <f t="shared" si="10"/>
        <v>170.08789999999999</v>
      </c>
      <c r="K31" s="121">
        <f t="shared" si="11"/>
        <v>170.08789999999999</v>
      </c>
      <c r="L31" s="121">
        <f t="shared" si="12"/>
        <v>0</v>
      </c>
      <c r="M31" s="25"/>
      <c r="N31" s="26"/>
      <c r="O31" s="26">
        <v>65.087900000000005</v>
      </c>
      <c r="P31" s="26">
        <v>58</v>
      </c>
      <c r="Q31" s="26">
        <v>2</v>
      </c>
      <c r="R31" s="26"/>
      <c r="S31" s="26"/>
      <c r="T31" s="26"/>
      <c r="U31" s="26"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9"/>
      <c r="I32" s="9" t="s">
        <v>240</v>
      </c>
      <c r="J32" s="120">
        <f t="shared" si="10"/>
        <v>6.2230000000000008</v>
      </c>
      <c r="K32" s="121">
        <f t="shared" si="11"/>
        <v>6.2230000000000008</v>
      </c>
      <c r="L32" s="121">
        <f t="shared" si="12"/>
        <v>0</v>
      </c>
      <c r="M32" s="17"/>
      <c r="N32" s="26"/>
      <c r="O32" s="26">
        <v>6.2230000000000008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9"/>
      <c r="I33" s="9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12.456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9"/>
      <c r="I34" s="9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9"/>
      <c r="I35" s="9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9"/>
      <c r="I36" s="9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9"/>
      <c r="I37" s="9" t="s">
        <v>240</v>
      </c>
      <c r="J37" s="120">
        <f t="shared" si="10"/>
        <v>20.158999999999992</v>
      </c>
      <c r="K37" s="121">
        <f t="shared" si="11"/>
        <v>20.158999999999992</v>
      </c>
      <c r="L37" s="121">
        <f t="shared" si="12"/>
        <v>0</v>
      </c>
      <c r="M37" s="17"/>
      <c r="N37" s="26"/>
      <c r="O37" s="26"/>
      <c r="P37" s="26"/>
      <c r="Q37" s="26"/>
      <c r="R37" s="26">
        <v>20.158999999999992</v>
      </c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9"/>
      <c r="I38" s="9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9"/>
      <c r="I39" s="9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4.8710000000000004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9"/>
      <c r="I40" s="9" t="s">
        <v>240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9"/>
      <c r="I41" s="9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1"/>
  <sheetViews>
    <sheetView showGridLines="0" zoomScale="90" zoomScaleNormal="90" workbookViewId="0">
      <selection activeCell="H46" sqref="H4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53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W9</v>
      </c>
      <c r="I9" s="63"/>
      <c r="J9" s="164" t="str">
        <f>+"from "&amp;G6&amp;" 1 until end of "&amp;G4</f>
        <v>from February 1 until end of W9</v>
      </c>
      <c r="K9" s="81"/>
      <c r="L9" s="170" t="str">
        <f>+G6</f>
        <v>February</v>
      </c>
      <c r="M9" s="82"/>
      <c r="N9" s="82"/>
      <c r="O9" s="175" t="str">
        <f>+G4</f>
        <v>W9</v>
      </c>
      <c r="P9" s="176" t="str">
        <f>+VLOOKUP(G4, parameters!$G$9:$I$61,3,0)</f>
        <v>W8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1342.9609999999998</v>
      </c>
      <c r="I10" s="63"/>
      <c r="J10" s="162">
        <f>0+157.801+0+221.857</f>
        <v>379.65800000000002</v>
      </c>
      <c r="L10" s="162">
        <f>J10+O17</f>
        <v>379.65800000000002</v>
      </c>
      <c r="N10" s="57"/>
      <c r="O10" s="173">
        <f>+H10+K17</f>
        <v>2722.0288999999998</v>
      </c>
      <c r="P10" s="174" cm="1">
        <f t="array" aca="1" ref="P10" ca="1">INDIRECT(ADDRESS(10,15,,,VLOOKUP($G$4,parameters!$G:$I,3,0)))</f>
        <v>2271.1219000000001</v>
      </c>
      <c r="Q10" s="186">
        <f ca="1">O10-P10</f>
        <v>450.9069999999997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5896.9650000000001</v>
      </c>
      <c r="I11" s="63"/>
      <c r="J11" s="18">
        <f>171.096+0+863.19</f>
        <v>1034.2860000000001</v>
      </c>
      <c r="L11" s="18">
        <f>J11+O18</f>
        <v>1034.2860000000001</v>
      </c>
      <c r="N11" s="57"/>
      <c r="O11" s="155">
        <f>+H11+K18</f>
        <v>10467.66</v>
      </c>
      <c r="P11" s="156" cm="1">
        <f t="array" aca="1" ref="P11" ca="1">INDIRECT(ADDRESS(11,15,,,VLOOKUP($G$4,parameters!$G:$I,3,0)))</f>
        <v>10333.17</v>
      </c>
      <c r="Q11" s="187">
        <f t="shared" ref="Q11:Q12" ca="1" si="0">O11-P11</f>
        <v>134.48999999999978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7239.9259999999995</v>
      </c>
      <c r="I12" s="63"/>
      <c r="J12" s="128">
        <f>SUM(J10:J11)</f>
        <v>1413.944</v>
      </c>
      <c r="K12" s="67"/>
      <c r="L12" s="128">
        <f>SUM(L10:L11)</f>
        <v>1413.944</v>
      </c>
      <c r="M12" s="67"/>
      <c r="N12" s="67"/>
      <c r="O12" s="157">
        <f>SUM(O10:O11)</f>
        <v>13189.688899999999</v>
      </c>
      <c r="P12" s="158">
        <f ca="1">SUM(P10:P11)</f>
        <v>12604.2919</v>
      </c>
      <c r="Q12" s="159">
        <f t="shared" ca="1" si="0"/>
        <v>585.39699999999903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1379.0679</v>
      </c>
      <c r="K17" s="110">
        <f>+SUMIF($F$24:$F$250,"External",$K$24:$K$250)</f>
        <v>1379.0679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246.78689999999997</v>
      </c>
      <c r="Q17" s="113">
        <f t="shared" si="1"/>
        <v>524.61699999999996</v>
      </c>
      <c r="R17" s="113">
        <f t="shared" si="1"/>
        <v>470.97199999999998</v>
      </c>
      <c r="S17" s="113">
        <f t="shared" si="1"/>
        <v>120.345</v>
      </c>
      <c r="T17" s="113">
        <f t="shared" si="1"/>
        <v>0</v>
      </c>
      <c r="U17" s="113">
        <f t="shared" si="1"/>
        <v>16.34699999999998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4570.6950000000006</v>
      </c>
      <c r="K18" s="115">
        <f>+SUMIF($F$24:$F$250,"Group",$K$24:$K$250)</f>
        <v>4570.6950000000006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1723.5</v>
      </c>
      <c r="Q18" s="116">
        <f t="shared" si="3"/>
        <v>952</v>
      </c>
      <c r="R18" s="116">
        <f t="shared" si="3"/>
        <v>669.5</v>
      </c>
      <c r="S18" s="116">
        <f t="shared" si="3"/>
        <v>235.2</v>
      </c>
      <c r="T18" s="116">
        <f t="shared" si="3"/>
        <v>92.4</v>
      </c>
      <c r="U18" s="116">
        <f t="shared" si="3"/>
        <v>898.09500000000003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5949.7629000000006</v>
      </c>
      <c r="K19" s="117">
        <f>SUM(K17:K18)</f>
        <v>5949.7629000000006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1970.2869000000001</v>
      </c>
      <c r="Q19" s="118">
        <f t="shared" si="5"/>
        <v>1476.617</v>
      </c>
      <c r="R19" s="118">
        <f t="shared" si="5"/>
        <v>1140.472</v>
      </c>
      <c r="S19" s="118">
        <f t="shared" si="5"/>
        <v>355.54499999999996</v>
      </c>
      <c r="T19" s="118">
        <f t="shared" si="5"/>
        <v>92.4</v>
      </c>
      <c r="U19" s="118">
        <f t="shared" si="5"/>
        <v>914.44200000000001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4506.1000000000004</v>
      </c>
      <c r="K24" s="121">
        <f t="shared" ref="K24" si="8">SUM(N24:Y24)</f>
        <v>4506.1000000000004</v>
      </c>
      <c r="L24" s="121">
        <f t="shared" ref="L24" si="9">SUM(AA24:AL24)</f>
        <v>0</v>
      </c>
      <c r="M24" s="25"/>
      <c r="N24" s="26"/>
      <c r="O24" s="26"/>
      <c r="P24" s="26">
        <v>1699.5</v>
      </c>
      <c r="Q24" s="26">
        <v>952</v>
      </c>
      <c r="R24" s="26">
        <v>669.5</v>
      </c>
      <c r="S24" s="26">
        <v>235.2</v>
      </c>
      <c r="T24" s="26">
        <v>92.4</v>
      </c>
      <c r="U24" s="26">
        <v>857.5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64.594999999999999</v>
      </c>
      <c r="K25" s="121">
        <f t="shared" ref="K25:K87" si="11">SUM(N25:Y25)</f>
        <v>64.594999999999999</v>
      </c>
      <c r="L25" s="121">
        <f t="shared" ref="L25:L87" si="12">SUM(AA25:AL25)</f>
        <v>0</v>
      </c>
      <c r="M25" s="25"/>
      <c r="N25" s="26"/>
      <c r="O25" s="26"/>
      <c r="P25" s="26">
        <f>13+11</f>
        <v>24</v>
      </c>
      <c r="Q25" s="26"/>
      <c r="R25" s="26"/>
      <c r="S25" s="26"/>
      <c r="T25" s="26"/>
      <c r="U25" s="26">
        <f>20.595+2+18</f>
        <v>40.594999999999999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273.41300000000001</v>
      </c>
      <c r="K26" s="121">
        <f t="shared" si="11"/>
        <v>273.41300000000001</v>
      </c>
      <c r="L26" s="121">
        <f t="shared" si="12"/>
        <v>0</v>
      </c>
      <c r="M26" s="25"/>
      <c r="N26" s="26"/>
      <c r="O26" s="26"/>
      <c r="P26" s="26"/>
      <c r="Q26" s="26">
        <f>78.016-15+69-4</f>
        <v>128.01600000000002</v>
      </c>
      <c r="R26" s="26">
        <f>33.827-0.43+15+4+81+12</f>
        <v>145.39699999999999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362.20400000000001</v>
      </c>
      <c r="K27" s="121">
        <f t="shared" si="11"/>
        <v>362.20400000000001</v>
      </c>
      <c r="L27" s="121">
        <f t="shared" si="12"/>
        <v>0</v>
      </c>
      <c r="M27" s="25"/>
      <c r="N27" s="26"/>
      <c r="O27" s="26"/>
      <c r="P27" s="26">
        <f>41.204+6+1</f>
        <v>48.204000000000001</v>
      </c>
      <c r="Q27" s="26">
        <f>135+35+144</f>
        <v>314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8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8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4.99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8" t="s">
        <v>240</v>
      </c>
      <c r="J31" s="120">
        <f t="shared" si="10"/>
        <v>125.8479</v>
      </c>
      <c r="K31" s="121">
        <f t="shared" si="11"/>
        <v>125.8479</v>
      </c>
      <c r="L31" s="121">
        <f t="shared" si="12"/>
        <v>0</v>
      </c>
      <c r="M31" s="25"/>
      <c r="N31" s="26"/>
      <c r="O31" s="26"/>
      <c r="P31" s="26">
        <f>65.0879-3.302-49.304-1.451+58+2+45+8</f>
        <v>124.0309</v>
      </c>
      <c r="Q31" s="26">
        <v>1.8169999999999999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8" t="s">
        <v>240</v>
      </c>
      <c r="J32" s="120">
        <f t="shared" si="10"/>
        <v>9.222999999999999</v>
      </c>
      <c r="K32" s="121">
        <f t="shared" si="11"/>
        <v>9.222999999999999</v>
      </c>
      <c r="L32" s="121">
        <f t="shared" si="12"/>
        <v>0</v>
      </c>
      <c r="M32" s="17"/>
      <c r="N32" s="26"/>
      <c r="O32" s="26"/>
      <c r="P32" s="26">
        <f>6.223+3</f>
        <v>9.222999999999999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8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12.456-8.699</f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8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f>1.89+2+1</f>
        <v>4.8899999999999997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8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333.575-8</f>
        <v>325.57499999999999</v>
      </c>
      <c r="S35" s="26"/>
      <c r="T35" s="26"/>
      <c r="U35" s="26">
        <f>8.34699999999998+8</f>
        <v>16.34699999999998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8" t="s">
        <v>240</v>
      </c>
      <c r="J36" s="120">
        <f t="shared" si="10"/>
        <v>27.082000000000001</v>
      </c>
      <c r="K36" s="121">
        <f t="shared" si="11"/>
        <v>27.082000000000001</v>
      </c>
      <c r="L36" s="121">
        <f t="shared" si="12"/>
        <v>0</v>
      </c>
      <c r="M36" s="17"/>
      <c r="N36" s="26"/>
      <c r="O36" s="26"/>
      <c r="P36" s="26">
        <f>27.954-11.872+11</f>
        <v>27.082000000000001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8" t="s">
        <v>240</v>
      </c>
      <c r="J37" s="120">
        <f t="shared" si="10"/>
        <v>135.79899999999998</v>
      </c>
      <c r="K37" s="121">
        <f t="shared" si="11"/>
        <v>135.79899999999998</v>
      </c>
      <c r="L37" s="121">
        <f t="shared" si="12"/>
        <v>0</v>
      </c>
      <c r="M37" s="17"/>
      <c r="N37" s="26"/>
      <c r="O37" s="26"/>
      <c r="P37" s="26">
        <f>156-146.799+22</f>
        <v>31.200999999999993</v>
      </c>
      <c r="Q37" s="26"/>
      <c r="R37" s="26"/>
      <c r="S37" s="26">
        <f>126.598-22</f>
        <v>104.598</v>
      </c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8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8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 s="63" customFormat="1">
      <c r="E40" s="9" t="s">
        <v>282</v>
      </c>
      <c r="F40" s="9" t="s">
        <v>40</v>
      </c>
      <c r="G40" s="9" t="s">
        <v>281</v>
      </c>
      <c r="H40" s="196"/>
      <c r="I40" s="198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N40" s="200"/>
      <c r="O40" s="200"/>
      <c r="P40" s="200"/>
      <c r="Q40" s="26">
        <v>26.016999999999999</v>
      </c>
      <c r="R40" s="200"/>
      <c r="S40" s="200"/>
      <c r="T40" s="200"/>
      <c r="U40" s="200"/>
      <c r="V40" s="200"/>
      <c r="W40" s="200"/>
      <c r="X40" s="200"/>
      <c r="Y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</row>
    <row r="41" spans="5:38">
      <c r="E41" s="9" t="s">
        <v>283</v>
      </c>
      <c r="F41" s="9" t="s">
        <v>40</v>
      </c>
      <c r="G41" s="9" t="s">
        <v>284</v>
      </c>
      <c r="H41" s="196"/>
      <c r="I41" s="198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2"/>
  <sheetViews>
    <sheetView showGridLines="0" topLeftCell="A13" zoomScale="90" zoomScaleNormal="90" workbookViewId="0">
      <selection activeCell="P36" sqref="P3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54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W10</v>
      </c>
      <c r="I9" s="63"/>
      <c r="J9" s="164" t="str">
        <f>+"from "&amp;G6&amp;" 1 until end of "&amp;G4</f>
        <v>from March 1 until end of W10</v>
      </c>
      <c r="K9" s="81"/>
      <c r="L9" s="170" t="str">
        <f>+G6</f>
        <v>March</v>
      </c>
      <c r="M9" s="82"/>
      <c r="N9" s="82"/>
      <c r="O9" s="175" t="str">
        <f>+G4</f>
        <v>W10</v>
      </c>
      <c r="P9" s="176" t="str">
        <f>+VLOOKUP(G4, parameters!$G$9:$I$61,3,0)</f>
        <v>W9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1342.9609999999998</v>
      </c>
      <c r="I10" s="63"/>
      <c r="J10" s="162">
        <f>0</f>
        <v>0</v>
      </c>
      <c r="L10" s="162">
        <f>J10+P17</f>
        <v>187.45089999999996</v>
      </c>
      <c r="N10" s="57"/>
      <c r="O10" s="173">
        <f>+H10+K17</f>
        <v>3087.5059000000001</v>
      </c>
      <c r="P10" s="174" cm="1">
        <f t="array" aca="1" ref="P10" ca="1">INDIRECT(ADDRESS(10,15,,,VLOOKUP($G$4,parameters!$G:$I,3,0)))</f>
        <v>2722.0288999999998</v>
      </c>
      <c r="Q10" s="186">
        <f ca="1">O10-P10</f>
        <v>365.47700000000032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5987.915</v>
      </c>
      <c r="I11" s="63"/>
      <c r="J11" s="18">
        <f>90.95</f>
        <v>90.95</v>
      </c>
      <c r="L11" s="18">
        <f>J11+P18</f>
        <v>1680.8500000000001</v>
      </c>
      <c r="N11" s="57"/>
      <c r="O11" s="155">
        <f>+H11+K18</f>
        <v>10764.21</v>
      </c>
      <c r="P11" s="156" cm="1">
        <f t="array" aca="1" ref="P11" ca="1">INDIRECT(ADDRESS(11,15,,,VLOOKUP($G$4,parameters!$G:$I,3,0)))</f>
        <v>10467.66</v>
      </c>
      <c r="Q11" s="187">
        <f t="shared" ref="Q11:Q12" ca="1" si="0">O11-P11</f>
        <v>296.54999999999927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7330.8760000000002</v>
      </c>
      <c r="I12" s="63"/>
      <c r="J12" s="128">
        <f>SUM(J10:J11)</f>
        <v>90.95</v>
      </c>
      <c r="K12" s="67"/>
      <c r="L12" s="128">
        <f>SUM(L10:L11)</f>
        <v>1868.3009000000002</v>
      </c>
      <c r="M12" s="67"/>
      <c r="N12" s="67"/>
      <c r="O12" s="157">
        <f>SUM(O10:O11)</f>
        <v>13851.715899999999</v>
      </c>
      <c r="P12" s="158">
        <f ca="1">SUM(P10:P11)</f>
        <v>13189.688899999999</v>
      </c>
      <c r="Q12" s="159">
        <f t="shared" ca="1" si="0"/>
        <v>662.02700000000004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1744.5449000000003</v>
      </c>
      <c r="K17" s="110">
        <f>+SUMIF($F$24:$F$251,"External",$K$24:$K$251)</f>
        <v>1744.5449000000003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187.45089999999996</v>
      </c>
      <c r="Q17" s="113">
        <f t="shared" si="1"/>
        <v>517.95299999999997</v>
      </c>
      <c r="R17" s="113">
        <f t="shared" si="1"/>
        <v>489.31899999999996</v>
      </c>
      <c r="S17" s="113">
        <f t="shared" si="1"/>
        <v>360.23399999999998</v>
      </c>
      <c r="T17" s="113">
        <f t="shared" si="1"/>
        <v>0</v>
      </c>
      <c r="U17" s="113">
        <f t="shared" si="1"/>
        <v>189.58800000000002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4776.2949999999992</v>
      </c>
      <c r="K18" s="115">
        <f>+SUMIF($F$24:$F$251,"Group",$K$24:$K$251)</f>
        <v>4776.2949999999992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1589.9</v>
      </c>
      <c r="Q18" s="116">
        <f t="shared" si="3"/>
        <v>1148</v>
      </c>
      <c r="R18" s="116">
        <f t="shared" si="3"/>
        <v>821.8</v>
      </c>
      <c r="S18" s="116">
        <f t="shared" si="3"/>
        <v>214.2</v>
      </c>
      <c r="T18" s="116">
        <f t="shared" si="3"/>
        <v>715.4</v>
      </c>
      <c r="U18" s="116">
        <f t="shared" si="3"/>
        <v>286.995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6520.839899999999</v>
      </c>
      <c r="K19" s="117">
        <f>SUM(K17:K18)</f>
        <v>6520.839899999999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1777.3509000000001</v>
      </c>
      <c r="Q19" s="118">
        <f t="shared" si="5"/>
        <v>1665.953</v>
      </c>
      <c r="R19" s="118">
        <f t="shared" si="5"/>
        <v>1311.1189999999999</v>
      </c>
      <c r="S19" s="118">
        <f t="shared" si="5"/>
        <v>574.43399999999997</v>
      </c>
      <c r="T19" s="118">
        <f t="shared" si="5"/>
        <v>715.4</v>
      </c>
      <c r="U19" s="118">
        <f t="shared" si="5"/>
        <v>476.58300000000003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4711.6999999999989</v>
      </c>
      <c r="K24" s="121">
        <f t="shared" ref="K24" si="8">SUM(N24:Y24)</f>
        <v>4711.6999999999989</v>
      </c>
      <c r="L24" s="121">
        <f t="shared" ref="L24" si="9">SUM(AA24:AL24)</f>
        <v>0</v>
      </c>
      <c r="M24" s="25"/>
      <c r="N24" s="26"/>
      <c r="O24" s="26"/>
      <c r="P24" s="26">
        <v>1572.9</v>
      </c>
      <c r="Q24" s="26">
        <v>1148</v>
      </c>
      <c r="R24" s="26">
        <v>821.8</v>
      </c>
      <c r="S24" s="26">
        <v>214.2</v>
      </c>
      <c r="T24" s="26">
        <v>715.4</v>
      </c>
      <c r="U24" s="26">
        <v>239.4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/>
      <c r="P25" s="26">
        <f>24-7</f>
        <v>17</v>
      </c>
      <c r="Q25" s="26"/>
      <c r="R25" s="26"/>
      <c r="S25" s="26"/>
      <c r="T25" s="26"/>
      <c r="U25" s="26">
        <f>40.595+7</f>
        <v>47.594999999999999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588.89</v>
      </c>
      <c r="K26" s="121">
        <f t="shared" si="11"/>
        <v>588.89</v>
      </c>
      <c r="L26" s="121">
        <f t="shared" si="12"/>
        <v>0</v>
      </c>
      <c r="M26" s="25"/>
      <c r="N26" s="26"/>
      <c r="O26" s="26"/>
      <c r="P26" s="26"/>
      <c r="Q26" s="26">
        <v>128.01600000000002</v>
      </c>
      <c r="R26" s="26">
        <v>145.39699999999999</v>
      </c>
      <c r="S26" s="26">
        <v>315.47699999999998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371.20400000000001</v>
      </c>
      <c r="K27" s="121">
        <f t="shared" si="11"/>
        <v>371.20400000000001</v>
      </c>
      <c r="L27" s="121">
        <f t="shared" si="12"/>
        <v>0</v>
      </c>
      <c r="M27" s="25"/>
      <c r="N27" s="26"/>
      <c r="O27" s="26"/>
      <c r="P27" s="26">
        <f>48.204+8</f>
        <v>56.204000000000001</v>
      </c>
      <c r="Q27" s="26">
        <f>314-8+9</f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11"/>
        <v>45.99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f>21+20</f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125.8479</v>
      </c>
      <c r="K31" s="121">
        <f t="shared" si="11"/>
        <v>125.8479</v>
      </c>
      <c r="L31" s="121">
        <f t="shared" si="12"/>
        <v>0</v>
      </c>
      <c r="M31" s="25"/>
      <c r="N31" s="26"/>
      <c r="O31" s="26"/>
      <c r="P31" s="26">
        <f>124.0309-61+14</f>
        <v>77.030900000000003</v>
      </c>
      <c r="Q31" s="26">
        <v>1.8169999999999999</v>
      </c>
      <c r="R31" s="26"/>
      <c r="S31" s="26"/>
      <c r="T31" s="26"/>
      <c r="U31" s="26">
        <f>61-14</f>
        <v>47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9.222999999999999</v>
      </c>
      <c r="K32" s="121">
        <f t="shared" si="11"/>
        <v>9.222999999999999</v>
      </c>
      <c r="L32" s="121">
        <f t="shared" si="12"/>
        <v>0</v>
      </c>
      <c r="M32" s="17"/>
      <c r="N32" s="26"/>
      <c r="O32" s="26"/>
      <c r="P32" s="26">
        <v>9.222999999999999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v>4.8899999999999997</v>
      </c>
      <c r="Q34" s="26"/>
      <c r="R34" s="26"/>
      <c r="S34" s="26"/>
      <c r="T34" s="26"/>
      <c r="U34" s="26">
        <v>7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325.575+16.347</f>
        <v>341.92199999999997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27.082000000000001</v>
      </c>
      <c r="K36" s="121">
        <f t="shared" si="11"/>
        <v>27.082000000000001</v>
      </c>
      <c r="L36" s="121">
        <f t="shared" si="12"/>
        <v>0</v>
      </c>
      <c r="M36" s="17"/>
      <c r="N36" s="26"/>
      <c r="O36" s="26"/>
      <c r="P36" s="26">
        <f>27.082-11</f>
        <v>16.082000000000001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135.79900000000001</v>
      </c>
      <c r="K37" s="121">
        <f t="shared" si="11"/>
        <v>135.79900000000001</v>
      </c>
      <c r="L37" s="121">
        <f t="shared" si="12"/>
        <v>0</v>
      </c>
      <c r="M37" s="17"/>
      <c r="N37" s="26"/>
      <c r="O37" s="26"/>
      <c r="P37" s="26">
        <f>31.201-19</f>
        <v>12.201000000000001</v>
      </c>
      <c r="Q37" s="26">
        <v>2</v>
      </c>
      <c r="R37" s="26">
        <v>2</v>
      </c>
      <c r="S37" s="26"/>
      <c r="T37" s="26"/>
      <c r="U37" s="26">
        <f>104.598+19-2-2</f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>
        <v>9.6639999999999997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M40" s="17"/>
      <c r="N40" s="26"/>
      <c r="O40" s="26"/>
      <c r="P40" s="26"/>
      <c r="Q40" s="26">
        <v>26.016999999999999</v>
      </c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95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2"/>
  <sheetViews>
    <sheetView showGridLines="0" zoomScale="80" zoomScaleNormal="80" workbookViewId="0">
      <selection activeCell="O27" sqref="O2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W11</v>
      </c>
      <c r="I9" s="63"/>
      <c r="J9" s="164" t="str">
        <f>+"from "&amp;G6&amp;" 1 until end of "&amp;G4</f>
        <v>from March 1 until end of W11</v>
      </c>
      <c r="K9" s="81"/>
      <c r="L9" s="170" t="str">
        <f>+G6</f>
        <v>March</v>
      </c>
      <c r="M9" s="82"/>
      <c r="N9" s="82"/>
      <c r="O9" s="175" t="str">
        <f>+G4</f>
        <v>W11</v>
      </c>
      <c r="P9" s="176" t="str">
        <f>+VLOOKUP(G4, parameters!$G$9:$I$61,3,0)</f>
        <v>W10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1365.1729999999998</v>
      </c>
      <c r="I10" s="63"/>
      <c r="J10" s="162">
        <f>0+22.212</f>
        <v>22.212</v>
      </c>
      <c r="L10" s="162">
        <f>J10+P17</f>
        <v>181.42689999999996</v>
      </c>
      <c r="N10" s="57"/>
      <c r="O10" s="173">
        <f>+H10+K17</f>
        <v>3090.5059000000001</v>
      </c>
      <c r="P10" s="174" cm="1">
        <f t="array" aca="1" ref="P10" ca="1">INDIRECT(ADDRESS(10,15,,,VLOOKUP($G$4,parameters!$G:$I,3,0)))</f>
        <v>3087.5059000000001</v>
      </c>
      <c r="Q10" s="186">
        <f ca="1">O10-P10</f>
        <v>3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6288.7579999999998</v>
      </c>
      <c r="I11" s="63"/>
      <c r="J11" s="18">
        <f>90.95+300.843</f>
        <v>391.79300000000001</v>
      </c>
      <c r="L11" s="18">
        <f>J11+P18</f>
        <v>1927.8879999999999</v>
      </c>
      <c r="N11" s="57"/>
      <c r="O11" s="155">
        <f>+H11+K18</f>
        <v>11093.453000000001</v>
      </c>
      <c r="P11" s="156" cm="1">
        <f t="array" aca="1" ref="P11" ca="1">INDIRECT(ADDRESS(11,15,,,VLOOKUP($G$4,parameters!$G:$I,3,0)))</f>
        <v>10764.21</v>
      </c>
      <c r="Q11" s="187">
        <f t="shared" ref="Q11:Q12" ca="1" si="0">O11-P11</f>
        <v>329.24300000000221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7653.9309999999996</v>
      </c>
      <c r="I12" s="63"/>
      <c r="J12" s="128">
        <f>SUM(J10:J11)</f>
        <v>414.005</v>
      </c>
      <c r="K12" s="67"/>
      <c r="L12" s="128">
        <f>SUM(L10:L11)</f>
        <v>2109.3148999999999</v>
      </c>
      <c r="M12" s="67"/>
      <c r="N12" s="67"/>
      <c r="O12" s="157">
        <f>SUM(O10:O11)</f>
        <v>14183.958900000001</v>
      </c>
      <c r="P12" s="158">
        <f ca="1">SUM(P10:P11)</f>
        <v>13851.715899999999</v>
      </c>
      <c r="Q12" s="159">
        <f t="shared" ca="1" si="0"/>
        <v>332.24300000000221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1725.3329000000001</v>
      </c>
      <c r="K17" s="110">
        <f>+SUMIF($F$24:$F$251,"External",$K$24:$K$251)</f>
        <v>1725.3329000000001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159.21489999999997</v>
      </c>
      <c r="Q17" s="113">
        <f t="shared" si="1"/>
        <v>543.322</v>
      </c>
      <c r="R17" s="113">
        <f t="shared" si="1"/>
        <v>488.97399999999999</v>
      </c>
      <c r="S17" s="113">
        <f t="shared" si="1"/>
        <v>360.23399999999998</v>
      </c>
      <c r="T17" s="113">
        <f t="shared" si="1"/>
        <v>0</v>
      </c>
      <c r="U17" s="113">
        <f t="shared" si="1"/>
        <v>173.58799999999999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4804.6950000000006</v>
      </c>
      <c r="K18" s="115">
        <f>+SUMIF($F$24:$F$251,"Group",$K$24:$K$251)</f>
        <v>4804.6950000000006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1536.095</v>
      </c>
      <c r="Q18" s="116">
        <f t="shared" si="3"/>
        <v>1236.5</v>
      </c>
      <c r="R18" s="116">
        <f t="shared" si="3"/>
        <v>871.5</v>
      </c>
      <c r="S18" s="116">
        <f t="shared" si="3"/>
        <v>231.7</v>
      </c>
      <c r="T18" s="116">
        <f t="shared" si="3"/>
        <v>632.79999999999995</v>
      </c>
      <c r="U18" s="116">
        <f t="shared" si="3"/>
        <v>296.10000000000002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6530.027900000001</v>
      </c>
      <c r="K19" s="117">
        <f>SUM(K17:K18)</f>
        <v>6530.027900000001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1695.3099</v>
      </c>
      <c r="Q19" s="118">
        <f t="shared" si="5"/>
        <v>1779.8220000000001</v>
      </c>
      <c r="R19" s="118">
        <f t="shared" si="5"/>
        <v>1360.4739999999999</v>
      </c>
      <c r="S19" s="118">
        <f t="shared" si="5"/>
        <v>591.93399999999997</v>
      </c>
      <c r="T19" s="118">
        <f t="shared" si="5"/>
        <v>632.79999999999995</v>
      </c>
      <c r="U19" s="118">
        <f t="shared" si="5"/>
        <v>469.68799999999999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4723.1000000000004</v>
      </c>
      <c r="K24" s="121">
        <f t="shared" ref="K24" si="8">SUM(N24:Y24)</f>
        <v>4723.1000000000004</v>
      </c>
      <c r="L24" s="121">
        <f t="shared" ref="L24" si="9">SUM(AA24:AL24)</f>
        <v>0</v>
      </c>
      <c r="M24" s="25"/>
      <c r="N24" s="26"/>
      <c r="O24" s="26"/>
      <c r="P24" s="26">
        <v>1454.5</v>
      </c>
      <c r="Q24" s="26">
        <v>1236.5</v>
      </c>
      <c r="R24" s="26">
        <v>871.5</v>
      </c>
      <c r="S24" s="26">
        <v>231.7</v>
      </c>
      <c r="T24" s="26">
        <v>632.79999999999995</v>
      </c>
      <c r="U24" s="26">
        <v>296.10000000000002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81.594999999999999</v>
      </c>
      <c r="K25" s="121">
        <f t="shared" ref="K25:K88" si="11">SUM(N25:Y25)</f>
        <v>81.594999999999999</v>
      </c>
      <c r="L25" s="121">
        <f t="shared" ref="L25:L88" si="12">SUM(AA25:AL25)</f>
        <v>0</v>
      </c>
      <c r="M25" s="25"/>
      <c r="N25" s="26"/>
      <c r="O25" s="26"/>
      <c r="P25" s="26">
        <f>17+47.595+17</f>
        <v>81.594999999999999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586.59500000000003</v>
      </c>
      <c r="K26" s="121">
        <f t="shared" si="11"/>
        <v>586.59500000000003</v>
      </c>
      <c r="L26" s="121">
        <f t="shared" si="12"/>
        <v>0</v>
      </c>
      <c r="M26" s="25"/>
      <c r="N26" s="26"/>
      <c r="O26" s="26"/>
      <c r="P26" s="26"/>
      <c r="Q26" s="26">
        <f>128.016-2.295</f>
        <v>125.72099999999999</v>
      </c>
      <c r="R26" s="26">
        <v>145.39699999999999</v>
      </c>
      <c r="S26" s="26">
        <v>315.47699999999998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371.20400000000001</v>
      </c>
      <c r="K27" s="121">
        <f t="shared" si="11"/>
        <v>371.20400000000001</v>
      </c>
      <c r="L27" s="121">
        <f t="shared" si="12"/>
        <v>0</v>
      </c>
      <c r="M27" s="25"/>
      <c r="N27" s="26"/>
      <c r="O27" s="26"/>
      <c r="P27" s="26">
        <v>56.204000000000001</v>
      </c>
      <c r="Q27" s="26"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5.1560000000000006</v>
      </c>
      <c r="K29" s="121">
        <f t="shared" si="11"/>
        <v>5.1560000000000006</v>
      </c>
      <c r="L29" s="121">
        <f t="shared" si="12"/>
        <v>0</v>
      </c>
      <c r="M29" s="25"/>
      <c r="N29" s="26"/>
      <c r="O29" s="26"/>
      <c r="P29" s="26">
        <v>2.1560000000000001</v>
      </c>
      <c r="Q29" s="26">
        <v>3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11"/>
        <v>45.99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125.84790000000001</v>
      </c>
      <c r="K31" s="121">
        <f t="shared" si="11"/>
        <v>125.84790000000001</v>
      </c>
      <c r="L31" s="121">
        <f t="shared" si="12"/>
        <v>0</v>
      </c>
      <c r="M31" s="25"/>
      <c r="N31" s="26"/>
      <c r="O31" s="26"/>
      <c r="P31" s="26">
        <v>77.030900000000003</v>
      </c>
      <c r="Q31" s="26">
        <f>1.817+15</f>
        <v>16.817</v>
      </c>
      <c r="R31" s="26"/>
      <c r="S31" s="26"/>
      <c r="T31" s="26"/>
      <c r="U31" s="26">
        <f>47-15</f>
        <v>32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3.7990000000000004</v>
      </c>
      <c r="K32" s="121">
        <f t="shared" si="11"/>
        <v>3.7990000000000004</v>
      </c>
      <c r="L32" s="121">
        <f t="shared" si="12"/>
        <v>0</v>
      </c>
      <c r="M32" s="17"/>
      <c r="N32" s="26"/>
      <c r="O32" s="26"/>
      <c r="P32" s="26">
        <f>9.223-5.424</f>
        <v>3.7990000000000004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f>4.89+1</f>
        <v>5.89</v>
      </c>
      <c r="Q34" s="26"/>
      <c r="R34" s="26"/>
      <c r="S34" s="26"/>
      <c r="T34" s="26"/>
      <c r="U34" s="26">
        <f>7-1</f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341.577</v>
      </c>
      <c r="K35" s="121">
        <f t="shared" si="11"/>
        <v>341.577</v>
      </c>
      <c r="L35" s="121">
        <f t="shared" si="12"/>
        <v>0</v>
      </c>
      <c r="M35" s="17"/>
      <c r="N35" s="26"/>
      <c r="O35" s="26"/>
      <c r="P35" s="26"/>
      <c r="Q35" s="26"/>
      <c r="R35" s="26">
        <f>341.922-0.345</f>
        <v>341.577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12.934000000000001</v>
      </c>
      <c r="K36" s="121">
        <f t="shared" si="11"/>
        <v>12.934000000000001</v>
      </c>
      <c r="L36" s="121">
        <f t="shared" si="12"/>
        <v>0</v>
      </c>
      <c r="M36" s="17"/>
      <c r="N36" s="26"/>
      <c r="O36" s="26"/>
      <c r="P36" s="26">
        <f>16.082-14.148</f>
        <v>1.9340000000000011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135.79900000000001</v>
      </c>
      <c r="K37" s="121">
        <f t="shared" si="11"/>
        <v>135.79900000000001</v>
      </c>
      <c r="L37" s="121">
        <f t="shared" si="12"/>
        <v>0</v>
      </c>
      <c r="M37" s="17"/>
      <c r="N37" s="26"/>
      <c r="O37" s="26"/>
      <c r="P37" s="26">
        <v>12.201000000000001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M40" s="17"/>
      <c r="N40" s="26"/>
      <c r="O40" s="26"/>
      <c r="P40" s="26"/>
      <c r="Q40" s="26">
        <v>26.016999999999999</v>
      </c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0"/>
      <c r="I42" s="10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0"/>
      <c r="I43" s="10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2"/>
  <sheetViews>
    <sheetView showGridLines="0" zoomScale="80" zoomScaleNormal="80" workbookViewId="0">
      <selection activeCell="P36" sqref="P3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77734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W12</v>
      </c>
      <c r="I9" s="63"/>
      <c r="J9" s="164" t="str">
        <f>+"from "&amp;G6&amp;" 1 until end of "&amp;G4</f>
        <v>from March 1 until end of W12</v>
      </c>
      <c r="K9" s="81"/>
      <c r="L9" s="170" t="str">
        <f>+G6</f>
        <v>March</v>
      </c>
      <c r="M9" s="82"/>
      <c r="N9" s="82"/>
      <c r="O9" s="175" t="str">
        <f>+G4</f>
        <v>W12</v>
      </c>
      <c r="P9" s="176" t="str">
        <f>+VLOOKUP(G4, parameters!$G$9:$I$61,3,0)</f>
        <v>W11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1473.2229999999997</v>
      </c>
      <c r="I10" s="63"/>
      <c r="J10" s="162">
        <f>0+22.212+108.05</f>
        <v>130.262</v>
      </c>
      <c r="L10" s="162">
        <f>J10+P17</f>
        <v>191.61189999999999</v>
      </c>
      <c r="N10" s="57"/>
      <c r="O10" s="173">
        <f>+H10+K17</f>
        <v>3110.5059000000001</v>
      </c>
      <c r="P10" s="174" cm="1">
        <f t="array" aca="1" ref="P10" ca="1">INDIRECT(ADDRESS(10,15,,,VLOOKUP($G$4,parameters!$G:$I,3,0)))</f>
        <v>3090.5059000000001</v>
      </c>
      <c r="Q10" s="186">
        <f ca="1">O10-P10</f>
        <v>20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6440.6210000000001</v>
      </c>
      <c r="I11" s="63"/>
      <c r="J11" s="18">
        <f>90.95+300.843+151.863</f>
        <v>543.65599999999995</v>
      </c>
      <c r="L11" s="18">
        <f>J11+P18</f>
        <v>1877.0509999999999</v>
      </c>
      <c r="N11" s="57"/>
      <c r="O11" s="155">
        <f>+H11+K18</f>
        <v>11164.116000000002</v>
      </c>
      <c r="P11" s="156" cm="1">
        <f t="array" aca="1" ref="P11" ca="1">INDIRECT(ADDRESS(11,15,,,VLOOKUP($G$4,parameters!$G:$I,3,0)))</f>
        <v>11093.453000000001</v>
      </c>
      <c r="Q11" s="187">
        <f ca="1">O11-P11</f>
        <v>70.663000000000466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7913.8440000000001</v>
      </c>
      <c r="I12" s="63"/>
      <c r="J12" s="128">
        <f>SUM(J10:J11)</f>
        <v>673.91799999999989</v>
      </c>
      <c r="K12" s="67"/>
      <c r="L12" s="128">
        <f>SUM(L10:L11)</f>
        <v>2068.6628999999998</v>
      </c>
      <c r="M12" s="67"/>
      <c r="N12" s="67"/>
      <c r="O12" s="157">
        <f>SUM(O10:O11)</f>
        <v>14274.621900000002</v>
      </c>
      <c r="P12" s="158">
        <f ca="1">SUM(P10:P11)</f>
        <v>14183.958900000001</v>
      </c>
      <c r="Q12" s="159">
        <f ca="1">O12-P12</f>
        <v>90.663000000000466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1637.2829000000002</v>
      </c>
      <c r="K17" s="110">
        <f>+SUMIF($F$24:$F$251,"External",$K$24:$K$251)</f>
        <v>1637.2829000000002</v>
      </c>
      <c r="L17" s="111">
        <f>+SUMIF($F$24:$F$251,"External",$L$24:$L$251)</f>
        <v>0</v>
      </c>
      <c r="M17" s="112"/>
      <c r="N17" s="113">
        <f t="shared" ref="N17:Y17" si="0">+SUMIF($F$24:$F$251,"External",N$24:N$251)</f>
        <v>0</v>
      </c>
      <c r="O17" s="113">
        <f t="shared" si="0"/>
        <v>0</v>
      </c>
      <c r="P17" s="113">
        <f t="shared" si="0"/>
        <v>61.349900000000005</v>
      </c>
      <c r="Q17" s="113">
        <f t="shared" si="0"/>
        <v>520.12</v>
      </c>
      <c r="R17" s="113">
        <f t="shared" si="0"/>
        <v>488.97399999999999</v>
      </c>
      <c r="S17" s="113">
        <f t="shared" si="0"/>
        <v>363.47699999999998</v>
      </c>
      <c r="T17" s="113">
        <f t="shared" si="0"/>
        <v>0</v>
      </c>
      <c r="U17" s="113">
        <f t="shared" si="0"/>
        <v>203.36199999999999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+SUMIF($F$24:$F$251,"External",AA$24:AA$251)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4723.4950000000008</v>
      </c>
      <c r="K18" s="115">
        <f>+SUMIF($F$24:$F$251,"Group",$K$24:$K$251)</f>
        <v>4723.4950000000008</v>
      </c>
      <c r="L18" s="116">
        <f>SUMIF($F$24:$F$251,"Group",$L$24:$L$251)</f>
        <v>0</v>
      </c>
      <c r="M18" s="112"/>
      <c r="N18" s="116">
        <f t="shared" ref="N18:Y18" si="2">+SUMIF($F$24:$F$251,"Group",N$24:N$251)</f>
        <v>0</v>
      </c>
      <c r="O18" s="116">
        <f t="shared" si="2"/>
        <v>0</v>
      </c>
      <c r="P18" s="116">
        <f t="shared" si="2"/>
        <v>1333.395</v>
      </c>
      <c r="Q18" s="116">
        <f t="shared" si="2"/>
        <v>1259.9000000000001</v>
      </c>
      <c r="R18" s="116">
        <f t="shared" si="2"/>
        <v>623.79999999999995</v>
      </c>
      <c r="S18" s="116">
        <f t="shared" si="2"/>
        <v>203</v>
      </c>
      <c r="T18" s="116">
        <f t="shared" si="2"/>
        <v>863.8</v>
      </c>
      <c r="U18" s="116">
        <f t="shared" si="2"/>
        <v>439.6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+SUMIF($F$24:$F$251,"Group",AA$24:AA$251)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6360.777900000001</v>
      </c>
      <c r="K19" s="117">
        <f>SUM(K17:K18)</f>
        <v>6360.777900000001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4">SUM(O17:O18)</f>
        <v>0</v>
      </c>
      <c r="P19" s="118">
        <f t="shared" si="4"/>
        <v>1394.7448999999999</v>
      </c>
      <c r="Q19" s="118">
        <f t="shared" si="4"/>
        <v>1780.02</v>
      </c>
      <c r="R19" s="118">
        <f t="shared" si="4"/>
        <v>1112.7739999999999</v>
      </c>
      <c r="S19" s="118">
        <f t="shared" si="4"/>
        <v>566.47699999999998</v>
      </c>
      <c r="T19" s="118">
        <f t="shared" si="4"/>
        <v>863.8</v>
      </c>
      <c r="U19" s="118">
        <f t="shared" si="4"/>
        <v>642.96199999999999</v>
      </c>
      <c r="V19" s="118">
        <f t="shared" si="4"/>
        <v>0</v>
      </c>
      <c r="W19" s="118">
        <f t="shared" si="4"/>
        <v>0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>+K24+L24</f>
        <v>4596.9000000000005</v>
      </c>
      <c r="K24" s="121">
        <f t="shared" ref="K24" si="6">SUM(N24:Y24)</f>
        <v>4596.9000000000005</v>
      </c>
      <c r="L24" s="121">
        <f t="shared" ref="L24" si="7">SUM(AA24:AL24)</f>
        <v>0</v>
      </c>
      <c r="M24" s="25"/>
      <c r="N24" s="26"/>
      <c r="O24" s="26"/>
      <c r="P24" s="26">
        <v>1255.8</v>
      </c>
      <c r="Q24" s="26">
        <v>1215.9000000000001</v>
      </c>
      <c r="R24" s="26">
        <v>618.79999999999995</v>
      </c>
      <c r="S24" s="26">
        <v>203</v>
      </c>
      <c r="T24" s="26">
        <v>863.8</v>
      </c>
      <c r="U24" s="26">
        <v>439.6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>+K25+L25</f>
        <v>126.595</v>
      </c>
      <c r="K25" s="121">
        <f t="shared" ref="K25:K88" si="8">SUM(N25:Y25)</f>
        <v>126.595</v>
      </c>
      <c r="L25" s="121">
        <f t="shared" ref="L25:L88" si="9">SUM(AA25:AL25)</f>
        <v>0</v>
      </c>
      <c r="M25" s="25"/>
      <c r="N25" s="26"/>
      <c r="O25" s="26"/>
      <c r="P25" s="26">
        <f>81.595-4</f>
        <v>77.594999999999999</v>
      </c>
      <c r="Q25" s="26">
        <f>4+40</f>
        <v>44</v>
      </c>
      <c r="R25" s="26">
        <v>5</v>
      </c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ref="J26:J88" si="10">+K26+L26</f>
        <v>596.41</v>
      </c>
      <c r="K26" s="121">
        <f t="shared" si="8"/>
        <v>596.41</v>
      </c>
      <c r="L26" s="121">
        <f t="shared" si="9"/>
        <v>0</v>
      </c>
      <c r="M26" s="25"/>
      <c r="N26" s="26"/>
      <c r="O26" s="26"/>
      <c r="P26" s="26"/>
      <c r="Q26" s="26">
        <f>125.721-4.185+7</f>
        <v>128.536</v>
      </c>
      <c r="R26" s="26">
        <v>145.39699999999999</v>
      </c>
      <c r="S26" s="26">
        <f>315.477+7</f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321.99700000000001</v>
      </c>
      <c r="K27" s="121">
        <f t="shared" si="8"/>
        <v>321.99700000000001</v>
      </c>
      <c r="L27" s="121">
        <f t="shared" si="9"/>
        <v>0</v>
      </c>
      <c r="M27" s="25"/>
      <c r="N27" s="26"/>
      <c r="O27" s="26"/>
      <c r="P27" s="26">
        <f>56.204-40.536-8.671</f>
        <v>6.9969999999999999</v>
      </c>
      <c r="Q27" s="26"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8"/>
        <v>16</v>
      </c>
      <c r="L28" s="121">
        <f t="shared" si="9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5.1560000000000006</v>
      </c>
      <c r="K29" s="121">
        <f t="shared" si="8"/>
        <v>5.1560000000000006</v>
      </c>
      <c r="L29" s="121">
        <f t="shared" si="9"/>
        <v>0</v>
      </c>
      <c r="M29" s="25"/>
      <c r="N29" s="26"/>
      <c r="O29" s="26"/>
      <c r="P29" s="26">
        <v>2.1560000000000001</v>
      </c>
      <c r="Q29" s="26">
        <v>3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8"/>
        <v>45.99</v>
      </c>
      <c r="L30" s="121">
        <f t="shared" si="9"/>
        <v>0</v>
      </c>
      <c r="M30" s="25"/>
      <c r="N30" s="26"/>
      <c r="O30" s="26"/>
      <c r="P30" s="26"/>
      <c r="Q30" s="26"/>
      <c r="R30" s="26"/>
      <c r="S30" s="26"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77.003900000000002</v>
      </c>
      <c r="K31" s="121">
        <f t="shared" si="8"/>
        <v>77.003900000000002</v>
      </c>
      <c r="L31" s="121">
        <f t="shared" si="9"/>
        <v>0</v>
      </c>
      <c r="M31" s="25"/>
      <c r="N31" s="26"/>
      <c r="O31" s="26"/>
      <c r="P31" s="26">
        <f>77.0309-47.806-1.038</f>
        <v>28.186900000000005</v>
      </c>
      <c r="Q31" s="26">
        <v>16.817</v>
      </c>
      <c r="R31" s="26"/>
      <c r="S31" s="26"/>
      <c r="T31" s="26"/>
      <c r="U31" s="26">
        <v>32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9.7989999999999995</v>
      </c>
      <c r="K32" s="121">
        <f t="shared" si="8"/>
        <v>9.7989999999999995</v>
      </c>
      <c r="L32" s="121">
        <f t="shared" si="9"/>
        <v>0</v>
      </c>
      <c r="M32" s="17"/>
      <c r="N32" s="26"/>
      <c r="O32" s="26"/>
      <c r="P32" s="26">
        <f>3.799+6</f>
        <v>9.7989999999999995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8"/>
        <v>3.7569999999999997</v>
      </c>
      <c r="L33" s="121">
        <f t="shared" si="9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8"/>
        <v>11.89</v>
      </c>
      <c r="L34" s="121">
        <f t="shared" si="9"/>
        <v>0</v>
      </c>
      <c r="M34" s="17"/>
      <c r="N34" s="26"/>
      <c r="O34" s="26"/>
      <c r="P34" s="26">
        <v>5.89</v>
      </c>
      <c r="Q34" s="26"/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341.577</v>
      </c>
      <c r="K35" s="121">
        <f t="shared" si="8"/>
        <v>341.577</v>
      </c>
      <c r="L35" s="121">
        <f t="shared" si="9"/>
        <v>0</v>
      </c>
      <c r="M35" s="17"/>
      <c r="N35" s="26"/>
      <c r="O35" s="26"/>
      <c r="P35" s="26"/>
      <c r="Q35" s="26"/>
      <c r="R35" s="26">
        <v>341.577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12.143000000000001</v>
      </c>
      <c r="K36" s="121">
        <f t="shared" si="8"/>
        <v>12.143000000000001</v>
      </c>
      <c r="L36" s="121">
        <f t="shared" si="9"/>
        <v>0</v>
      </c>
      <c r="M36" s="17"/>
      <c r="N36" s="26"/>
      <c r="O36" s="26"/>
      <c r="P36" s="26">
        <f>1.934-0.791</f>
        <v>1.1429999999999998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8"/>
        <v>130.77600000000001</v>
      </c>
      <c r="L37" s="121">
        <f t="shared" si="9"/>
        <v>0</v>
      </c>
      <c r="M37" s="17"/>
      <c r="N37" s="26"/>
      <c r="O37" s="26"/>
      <c r="P37" s="26">
        <f>12.201-5.023</f>
        <v>7.1780000000000008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8"/>
        <v>4.8710000000000004</v>
      </c>
      <c r="L38" s="121">
        <f t="shared" si="9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8"/>
        <v>9.6639999999999997</v>
      </c>
      <c r="L39" s="121">
        <f t="shared" si="9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8"/>
        <v>26.016999999999999</v>
      </c>
      <c r="L40" s="121">
        <f t="shared" si="9"/>
        <v>0</v>
      </c>
      <c r="M40" s="17"/>
      <c r="N40" s="26"/>
      <c r="O40" s="26"/>
      <c r="P40" s="26"/>
      <c r="Q40" s="26"/>
      <c r="R40" s="26"/>
      <c r="S40" s="26"/>
      <c r="T40" s="26"/>
      <c r="U40" s="26">
        <v>26.016999999999999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8"/>
        <v>24.231999999999999</v>
      </c>
      <c r="L41" s="121">
        <f t="shared" si="9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95"/>
      <c r="J42" s="120">
        <f t="shared" si="10"/>
        <v>0</v>
      </c>
      <c r="K42" s="121">
        <f t="shared" si="8"/>
        <v>0</v>
      </c>
      <c r="L42" s="121">
        <f t="shared" si="9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95"/>
      <c r="J43" s="120">
        <f t="shared" si="10"/>
        <v>0</v>
      </c>
      <c r="K43" s="121">
        <f t="shared" si="8"/>
        <v>0</v>
      </c>
      <c r="L43" s="121">
        <f t="shared" si="9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8"/>
        <v>0</v>
      </c>
      <c r="L44" s="121">
        <f t="shared" si="9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8"/>
        <v>0</v>
      </c>
      <c r="L45" s="121">
        <f t="shared" si="9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8"/>
        <v>0</v>
      </c>
      <c r="L46" s="121">
        <f t="shared" si="9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8"/>
        <v>0</v>
      </c>
      <c r="L47" s="121">
        <f t="shared" si="9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8"/>
        <v>0</v>
      </c>
      <c r="L48" s="121">
        <f t="shared" si="9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8"/>
        <v>0</v>
      </c>
      <c r="L49" s="121">
        <f t="shared" si="9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8"/>
        <v>0</v>
      </c>
      <c r="L50" s="121">
        <f t="shared" si="9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8"/>
        <v>0</v>
      </c>
      <c r="L51" s="121">
        <f t="shared" si="9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8"/>
        <v>0</v>
      </c>
      <c r="L52" s="121">
        <f t="shared" si="9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8"/>
        <v>0</v>
      </c>
      <c r="L53" s="121">
        <f t="shared" si="9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8"/>
        <v>0</v>
      </c>
      <c r="L54" s="121">
        <f t="shared" si="9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8"/>
        <v>0</v>
      </c>
      <c r="L55" s="121">
        <f t="shared" si="9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8"/>
        <v>0</v>
      </c>
      <c r="L56" s="121">
        <f t="shared" si="9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8"/>
        <v>0</v>
      </c>
      <c r="L57" s="121">
        <f t="shared" si="9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8"/>
        <v>0</v>
      </c>
      <c r="L58" s="121">
        <f t="shared" si="9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8"/>
        <v>0</v>
      </c>
      <c r="L59" s="121">
        <f t="shared" si="9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8"/>
        <v>0</v>
      </c>
      <c r="L60" s="121">
        <f t="shared" si="9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8"/>
        <v>0</v>
      </c>
      <c r="L61" s="121">
        <f t="shared" si="9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8"/>
        <v>0</v>
      </c>
      <c r="L62" s="121">
        <f t="shared" si="9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8"/>
        <v>0</v>
      </c>
      <c r="L63" s="121">
        <f t="shared" si="9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8"/>
        <v>0</v>
      </c>
      <c r="L64" s="121">
        <f t="shared" si="9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8"/>
        <v>0</v>
      </c>
      <c r="L65" s="121">
        <f t="shared" si="9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8"/>
        <v>0</v>
      </c>
      <c r="L66" s="121">
        <f t="shared" si="9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8"/>
        <v>0</v>
      </c>
      <c r="L67" s="121">
        <f t="shared" si="9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8"/>
        <v>0</v>
      </c>
      <c r="L68" s="121">
        <f t="shared" si="9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8"/>
        <v>0</v>
      </c>
      <c r="L69" s="121">
        <f t="shared" si="9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8"/>
        <v>0</v>
      </c>
      <c r="L70" s="121">
        <f t="shared" si="9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8"/>
        <v>0</v>
      </c>
      <c r="L71" s="121">
        <f t="shared" si="9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8"/>
        <v>0</v>
      </c>
      <c r="L72" s="121">
        <f t="shared" si="9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8"/>
        <v>0</v>
      </c>
      <c r="L73" s="121">
        <f t="shared" si="9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8"/>
        <v>0</v>
      </c>
      <c r="L74" s="121">
        <f t="shared" si="9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8"/>
        <v>0</v>
      </c>
      <c r="L75" s="121">
        <f t="shared" si="9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8"/>
        <v>0</v>
      </c>
      <c r="L76" s="121">
        <f t="shared" si="9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8"/>
        <v>0</v>
      </c>
      <c r="L77" s="121">
        <f t="shared" si="9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8"/>
        <v>0</v>
      </c>
      <c r="L78" s="121">
        <f t="shared" si="9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8"/>
        <v>0</v>
      </c>
      <c r="L79" s="121">
        <f t="shared" si="9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8"/>
        <v>0</v>
      </c>
      <c r="L80" s="121">
        <f t="shared" si="9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8"/>
        <v>0</v>
      </c>
      <c r="L81" s="121">
        <f t="shared" si="9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8"/>
        <v>0</v>
      </c>
      <c r="L82" s="121">
        <f t="shared" si="9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8"/>
        <v>0</v>
      </c>
      <c r="L83" s="121">
        <f t="shared" si="9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8"/>
        <v>0</v>
      </c>
      <c r="L84" s="121">
        <f t="shared" si="9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8"/>
        <v>0</v>
      </c>
      <c r="L85" s="121">
        <f t="shared" si="9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8"/>
        <v>0</v>
      </c>
      <c r="L86" s="121">
        <f t="shared" si="9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8"/>
        <v>0</v>
      </c>
      <c r="L87" s="121">
        <f t="shared" si="9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8"/>
        <v>0</v>
      </c>
      <c r="L88" s="121">
        <f t="shared" si="9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1">+K89+L89</f>
        <v>0</v>
      </c>
      <c r="K89" s="121">
        <f t="shared" ref="K89:K152" si="12">SUM(N89:Y89)</f>
        <v>0</v>
      </c>
      <c r="L89" s="121">
        <f t="shared" ref="L89:L152" si="13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1"/>
        <v>0</v>
      </c>
      <c r="K90" s="121">
        <f t="shared" si="12"/>
        <v>0</v>
      </c>
      <c r="L90" s="121">
        <f t="shared" si="13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1"/>
        <v>0</v>
      </c>
      <c r="K91" s="121">
        <f t="shared" si="12"/>
        <v>0</v>
      </c>
      <c r="L91" s="121">
        <f t="shared" si="13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1"/>
        <v>0</v>
      </c>
      <c r="K92" s="121">
        <f t="shared" si="12"/>
        <v>0</v>
      </c>
      <c r="L92" s="121">
        <f t="shared" si="13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1"/>
        <v>0</v>
      </c>
      <c r="K93" s="121">
        <f t="shared" si="12"/>
        <v>0</v>
      </c>
      <c r="L93" s="121">
        <f t="shared" si="13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1"/>
        <v>0</v>
      </c>
      <c r="K94" s="121">
        <f t="shared" si="12"/>
        <v>0</v>
      </c>
      <c r="L94" s="121">
        <f t="shared" si="13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1"/>
        <v>0</v>
      </c>
      <c r="K95" s="121">
        <f t="shared" si="12"/>
        <v>0</v>
      </c>
      <c r="L95" s="121">
        <f t="shared" si="13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1"/>
        <v>0</v>
      </c>
      <c r="K96" s="121">
        <f t="shared" si="12"/>
        <v>0</v>
      </c>
      <c r="L96" s="121">
        <f t="shared" si="13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1"/>
        <v>0</v>
      </c>
      <c r="K97" s="121">
        <f t="shared" si="12"/>
        <v>0</v>
      </c>
      <c r="L97" s="121">
        <f t="shared" si="13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1"/>
        <v>0</v>
      </c>
      <c r="K98" s="121">
        <f t="shared" si="12"/>
        <v>0</v>
      </c>
      <c r="L98" s="121">
        <f t="shared" si="13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1"/>
        <v>0</v>
      </c>
      <c r="K99" s="121">
        <f t="shared" si="12"/>
        <v>0</v>
      </c>
      <c r="L99" s="121">
        <f t="shared" si="13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1"/>
        <v>0</v>
      </c>
      <c r="K100" s="121">
        <f t="shared" si="12"/>
        <v>0</v>
      </c>
      <c r="L100" s="121">
        <f t="shared" si="13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1"/>
        <v>0</v>
      </c>
      <c r="K101" s="121">
        <f t="shared" si="12"/>
        <v>0</v>
      </c>
      <c r="L101" s="121">
        <f t="shared" si="13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1"/>
        <v>0</v>
      </c>
      <c r="K102" s="121">
        <f t="shared" si="12"/>
        <v>0</v>
      </c>
      <c r="L102" s="121">
        <f t="shared" si="13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1"/>
        <v>0</v>
      </c>
      <c r="K103" s="121">
        <f t="shared" si="12"/>
        <v>0</v>
      </c>
      <c r="L103" s="121">
        <f t="shared" si="13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1"/>
        <v>0</v>
      </c>
      <c r="K104" s="121">
        <f t="shared" si="12"/>
        <v>0</v>
      </c>
      <c r="L104" s="121">
        <f t="shared" si="13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1"/>
        <v>0</v>
      </c>
      <c r="K105" s="121">
        <f t="shared" si="12"/>
        <v>0</v>
      </c>
      <c r="L105" s="121">
        <f t="shared" si="13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1"/>
        <v>0</v>
      </c>
      <c r="K106" s="121">
        <f t="shared" si="12"/>
        <v>0</v>
      </c>
      <c r="L106" s="121">
        <f t="shared" si="13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1"/>
        <v>0</v>
      </c>
      <c r="K107" s="121">
        <f t="shared" si="12"/>
        <v>0</v>
      </c>
      <c r="L107" s="121">
        <f t="shared" si="13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1"/>
        <v>0</v>
      </c>
      <c r="K108" s="121">
        <f t="shared" si="12"/>
        <v>0</v>
      </c>
      <c r="L108" s="121">
        <f t="shared" si="13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1"/>
        <v>0</v>
      </c>
      <c r="K109" s="121">
        <f t="shared" si="12"/>
        <v>0</v>
      </c>
      <c r="L109" s="121">
        <f t="shared" si="13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1"/>
        <v>0</v>
      </c>
      <c r="K110" s="121">
        <f t="shared" si="12"/>
        <v>0</v>
      </c>
      <c r="L110" s="121">
        <f t="shared" si="13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1"/>
        <v>0</v>
      </c>
      <c r="K111" s="121">
        <f t="shared" si="12"/>
        <v>0</v>
      </c>
      <c r="L111" s="121">
        <f t="shared" si="13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1"/>
        <v>0</v>
      </c>
      <c r="K112" s="121">
        <f t="shared" si="12"/>
        <v>0</v>
      </c>
      <c r="L112" s="121">
        <f t="shared" si="13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1"/>
        <v>0</v>
      </c>
      <c r="K113" s="121">
        <f t="shared" si="12"/>
        <v>0</v>
      </c>
      <c r="L113" s="121">
        <f t="shared" si="13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1"/>
        <v>0</v>
      </c>
      <c r="K114" s="121">
        <f t="shared" si="12"/>
        <v>0</v>
      </c>
      <c r="L114" s="121">
        <f t="shared" si="13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1"/>
        <v>0</v>
      </c>
      <c r="K115" s="121">
        <f t="shared" si="12"/>
        <v>0</v>
      </c>
      <c r="L115" s="121">
        <f t="shared" si="13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1"/>
        <v>0</v>
      </c>
      <c r="K116" s="121">
        <f t="shared" si="12"/>
        <v>0</v>
      </c>
      <c r="L116" s="121">
        <f t="shared" si="13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1"/>
        <v>0</v>
      </c>
      <c r="K117" s="121">
        <f t="shared" si="12"/>
        <v>0</v>
      </c>
      <c r="L117" s="121">
        <f t="shared" si="13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1"/>
        <v>0</v>
      </c>
      <c r="K118" s="121">
        <f t="shared" si="12"/>
        <v>0</v>
      </c>
      <c r="L118" s="121">
        <f t="shared" si="13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1"/>
        <v>0</v>
      </c>
      <c r="K119" s="121">
        <f t="shared" si="12"/>
        <v>0</v>
      </c>
      <c r="L119" s="121">
        <f t="shared" si="13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1"/>
        <v>0</v>
      </c>
      <c r="K120" s="121">
        <f t="shared" si="12"/>
        <v>0</v>
      </c>
      <c r="L120" s="121">
        <f t="shared" si="13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1"/>
        <v>0</v>
      </c>
      <c r="K121" s="121">
        <f t="shared" si="12"/>
        <v>0</v>
      </c>
      <c r="L121" s="121">
        <f t="shared" si="13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1"/>
        <v>0</v>
      </c>
      <c r="K122" s="121">
        <f t="shared" si="12"/>
        <v>0</v>
      </c>
      <c r="L122" s="121">
        <f t="shared" si="13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1"/>
        <v>0</v>
      </c>
      <c r="K123" s="121">
        <f t="shared" si="12"/>
        <v>0</v>
      </c>
      <c r="L123" s="121">
        <f t="shared" si="13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1"/>
        <v>0</v>
      </c>
      <c r="K124" s="121">
        <f t="shared" si="12"/>
        <v>0</v>
      </c>
      <c r="L124" s="121">
        <f t="shared" si="13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1"/>
        <v>0</v>
      </c>
      <c r="K125" s="121">
        <f t="shared" si="12"/>
        <v>0</v>
      </c>
      <c r="L125" s="121">
        <f t="shared" si="13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1"/>
        <v>0</v>
      </c>
      <c r="K126" s="121">
        <f t="shared" si="12"/>
        <v>0</v>
      </c>
      <c r="L126" s="121">
        <f t="shared" si="13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1"/>
        <v>0</v>
      </c>
      <c r="K127" s="121">
        <f t="shared" si="12"/>
        <v>0</v>
      </c>
      <c r="L127" s="121">
        <f t="shared" si="13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1"/>
        <v>0</v>
      </c>
      <c r="K128" s="121">
        <f t="shared" si="12"/>
        <v>0</v>
      </c>
      <c r="L128" s="121">
        <f t="shared" si="13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1"/>
        <v>0</v>
      </c>
      <c r="K129" s="121">
        <f t="shared" si="12"/>
        <v>0</v>
      </c>
      <c r="L129" s="121">
        <f t="shared" si="13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1"/>
        <v>0</v>
      </c>
      <c r="K130" s="121">
        <f t="shared" si="12"/>
        <v>0</v>
      </c>
      <c r="L130" s="121">
        <f t="shared" si="13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1"/>
        <v>0</v>
      </c>
      <c r="K131" s="121">
        <f t="shared" si="12"/>
        <v>0</v>
      </c>
      <c r="L131" s="121">
        <f t="shared" si="13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1"/>
        <v>0</v>
      </c>
      <c r="K132" s="121">
        <f t="shared" si="12"/>
        <v>0</v>
      </c>
      <c r="L132" s="121">
        <f t="shared" si="13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1"/>
        <v>0</v>
      </c>
      <c r="K133" s="121">
        <f t="shared" si="12"/>
        <v>0</v>
      </c>
      <c r="L133" s="121">
        <f t="shared" si="13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1"/>
        <v>0</v>
      </c>
      <c r="K134" s="121">
        <f t="shared" si="12"/>
        <v>0</v>
      </c>
      <c r="L134" s="121">
        <f t="shared" si="13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1"/>
        <v>0</v>
      </c>
      <c r="K135" s="121">
        <f t="shared" si="12"/>
        <v>0</v>
      </c>
      <c r="L135" s="121">
        <f t="shared" si="13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1"/>
        <v>0</v>
      </c>
      <c r="K136" s="121">
        <f t="shared" si="12"/>
        <v>0</v>
      </c>
      <c r="L136" s="121">
        <f t="shared" si="13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1"/>
        <v>0</v>
      </c>
      <c r="K137" s="121">
        <f t="shared" si="12"/>
        <v>0</v>
      </c>
      <c r="L137" s="121">
        <f t="shared" si="13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1"/>
        <v>0</v>
      </c>
      <c r="K138" s="121">
        <f t="shared" si="12"/>
        <v>0</v>
      </c>
      <c r="L138" s="121">
        <f t="shared" si="13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1"/>
        <v>0</v>
      </c>
      <c r="K139" s="121">
        <f t="shared" si="12"/>
        <v>0</v>
      </c>
      <c r="L139" s="121">
        <f t="shared" si="13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1"/>
        <v>0</v>
      </c>
      <c r="K140" s="121">
        <f t="shared" si="12"/>
        <v>0</v>
      </c>
      <c r="L140" s="121">
        <f t="shared" si="13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1"/>
        <v>0</v>
      </c>
      <c r="K141" s="121">
        <f t="shared" si="12"/>
        <v>0</v>
      </c>
      <c r="L141" s="121">
        <f t="shared" si="13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1"/>
        <v>0</v>
      </c>
      <c r="K142" s="121">
        <f t="shared" si="12"/>
        <v>0</v>
      </c>
      <c r="L142" s="121">
        <f t="shared" si="13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1"/>
        <v>0</v>
      </c>
      <c r="K143" s="121">
        <f t="shared" si="12"/>
        <v>0</v>
      </c>
      <c r="L143" s="121">
        <f t="shared" si="13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1"/>
        <v>0</v>
      </c>
      <c r="K144" s="121">
        <f t="shared" si="12"/>
        <v>0</v>
      </c>
      <c r="L144" s="121">
        <f t="shared" si="13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1"/>
        <v>0</v>
      </c>
      <c r="K145" s="121">
        <f t="shared" si="12"/>
        <v>0</v>
      </c>
      <c r="L145" s="121">
        <f t="shared" si="13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1"/>
        <v>0</v>
      </c>
      <c r="K146" s="121">
        <f t="shared" si="12"/>
        <v>0</v>
      </c>
      <c r="L146" s="121">
        <f t="shared" si="13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1"/>
        <v>0</v>
      </c>
      <c r="K147" s="121">
        <f t="shared" si="12"/>
        <v>0</v>
      </c>
      <c r="L147" s="121">
        <f t="shared" si="13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1"/>
        <v>0</v>
      </c>
      <c r="K148" s="121">
        <f t="shared" si="12"/>
        <v>0</v>
      </c>
      <c r="L148" s="121">
        <f t="shared" si="13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1"/>
        <v>0</v>
      </c>
      <c r="K149" s="121">
        <f t="shared" si="12"/>
        <v>0</v>
      </c>
      <c r="L149" s="121">
        <f t="shared" si="13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1"/>
        <v>0</v>
      </c>
      <c r="K150" s="121">
        <f t="shared" si="12"/>
        <v>0</v>
      </c>
      <c r="L150" s="121">
        <f t="shared" si="13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1"/>
        <v>0</v>
      </c>
      <c r="K151" s="121">
        <f t="shared" si="12"/>
        <v>0</v>
      </c>
      <c r="L151" s="121">
        <f t="shared" si="13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1"/>
        <v>0</v>
      </c>
      <c r="K152" s="121">
        <f t="shared" si="12"/>
        <v>0</v>
      </c>
      <c r="L152" s="121">
        <f t="shared" si="13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4">+K153+L153</f>
        <v>0</v>
      </c>
      <c r="K153" s="121">
        <f t="shared" ref="K153:K216" si="15">SUM(N153:Y153)</f>
        <v>0</v>
      </c>
      <c r="L153" s="121">
        <f t="shared" ref="L153:L216" si="16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4"/>
        <v>0</v>
      </c>
      <c r="K154" s="121">
        <f t="shared" si="15"/>
        <v>0</v>
      </c>
      <c r="L154" s="121">
        <f t="shared" si="16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4"/>
        <v>0</v>
      </c>
      <c r="K155" s="121">
        <f t="shared" si="15"/>
        <v>0</v>
      </c>
      <c r="L155" s="121">
        <f t="shared" si="16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4"/>
        <v>0</v>
      </c>
      <c r="K156" s="121">
        <f t="shared" si="15"/>
        <v>0</v>
      </c>
      <c r="L156" s="121">
        <f t="shared" si="16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4"/>
        <v>0</v>
      </c>
      <c r="K157" s="121">
        <f t="shared" si="15"/>
        <v>0</v>
      </c>
      <c r="L157" s="121">
        <f t="shared" si="16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4"/>
        <v>0</v>
      </c>
      <c r="K158" s="121">
        <f t="shared" si="15"/>
        <v>0</v>
      </c>
      <c r="L158" s="121">
        <f t="shared" si="16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4"/>
        <v>0</v>
      </c>
      <c r="K159" s="121">
        <f t="shared" si="15"/>
        <v>0</v>
      </c>
      <c r="L159" s="121">
        <f t="shared" si="16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4"/>
        <v>0</v>
      </c>
      <c r="K160" s="121">
        <f t="shared" si="15"/>
        <v>0</v>
      </c>
      <c r="L160" s="121">
        <f t="shared" si="16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4"/>
        <v>0</v>
      </c>
      <c r="K161" s="121">
        <f t="shared" si="15"/>
        <v>0</v>
      </c>
      <c r="L161" s="121">
        <f t="shared" si="16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4"/>
        <v>0</v>
      </c>
      <c r="K162" s="121">
        <f t="shared" si="15"/>
        <v>0</v>
      </c>
      <c r="L162" s="121">
        <f t="shared" si="16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4"/>
        <v>0</v>
      </c>
      <c r="K163" s="121">
        <f t="shared" si="15"/>
        <v>0</v>
      </c>
      <c r="L163" s="121">
        <f t="shared" si="16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4"/>
        <v>0</v>
      </c>
      <c r="K164" s="121">
        <f t="shared" si="15"/>
        <v>0</v>
      </c>
      <c r="L164" s="121">
        <f t="shared" si="16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4"/>
        <v>0</v>
      </c>
      <c r="K165" s="121">
        <f t="shared" si="15"/>
        <v>0</v>
      </c>
      <c r="L165" s="121">
        <f t="shared" si="16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4"/>
        <v>0</v>
      </c>
      <c r="K166" s="121">
        <f t="shared" si="15"/>
        <v>0</v>
      </c>
      <c r="L166" s="121">
        <f t="shared" si="16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4"/>
        <v>0</v>
      </c>
      <c r="K167" s="121">
        <f t="shared" si="15"/>
        <v>0</v>
      </c>
      <c r="L167" s="121">
        <f t="shared" si="16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4"/>
        <v>0</v>
      </c>
      <c r="K168" s="121">
        <f t="shared" si="15"/>
        <v>0</v>
      </c>
      <c r="L168" s="121">
        <f t="shared" si="16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4"/>
        <v>0</v>
      </c>
      <c r="K169" s="121">
        <f t="shared" si="15"/>
        <v>0</v>
      </c>
      <c r="L169" s="121">
        <f t="shared" si="16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4"/>
        <v>0</v>
      </c>
      <c r="K170" s="121">
        <f t="shared" si="15"/>
        <v>0</v>
      </c>
      <c r="L170" s="121">
        <f t="shared" si="16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4"/>
        <v>0</v>
      </c>
      <c r="K171" s="121">
        <f t="shared" si="15"/>
        <v>0</v>
      </c>
      <c r="L171" s="121">
        <f t="shared" si="16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4"/>
        <v>0</v>
      </c>
      <c r="K172" s="121">
        <f t="shared" si="15"/>
        <v>0</v>
      </c>
      <c r="L172" s="121">
        <f t="shared" si="16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4"/>
        <v>0</v>
      </c>
      <c r="K173" s="121">
        <f t="shared" si="15"/>
        <v>0</v>
      </c>
      <c r="L173" s="121">
        <f t="shared" si="16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4"/>
        <v>0</v>
      </c>
      <c r="K174" s="121">
        <f t="shared" si="15"/>
        <v>0</v>
      </c>
      <c r="L174" s="121">
        <f t="shared" si="16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4"/>
        <v>0</v>
      </c>
      <c r="K175" s="121">
        <f t="shared" si="15"/>
        <v>0</v>
      </c>
      <c r="L175" s="121">
        <f t="shared" si="16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4"/>
        <v>0</v>
      </c>
      <c r="K176" s="121">
        <f t="shared" si="15"/>
        <v>0</v>
      </c>
      <c r="L176" s="121">
        <f t="shared" si="16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4"/>
        <v>0</v>
      </c>
      <c r="K177" s="121">
        <f t="shared" si="15"/>
        <v>0</v>
      </c>
      <c r="L177" s="121">
        <f t="shared" si="16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4"/>
        <v>0</v>
      </c>
      <c r="K178" s="121">
        <f t="shared" si="15"/>
        <v>0</v>
      </c>
      <c r="L178" s="121">
        <f t="shared" si="16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4"/>
        <v>0</v>
      </c>
      <c r="K179" s="121">
        <f t="shared" si="15"/>
        <v>0</v>
      </c>
      <c r="L179" s="121">
        <f t="shared" si="16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4"/>
        <v>0</v>
      </c>
      <c r="K180" s="121">
        <f t="shared" si="15"/>
        <v>0</v>
      </c>
      <c r="L180" s="121">
        <f t="shared" si="16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4"/>
        <v>0</v>
      </c>
      <c r="K181" s="121">
        <f t="shared" si="15"/>
        <v>0</v>
      </c>
      <c r="L181" s="121">
        <f t="shared" si="16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4"/>
        <v>0</v>
      </c>
      <c r="K182" s="121">
        <f t="shared" si="15"/>
        <v>0</v>
      </c>
      <c r="L182" s="121">
        <f t="shared" si="16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4"/>
        <v>0</v>
      </c>
      <c r="K183" s="121">
        <f t="shared" si="15"/>
        <v>0</v>
      </c>
      <c r="L183" s="121">
        <f t="shared" si="16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4"/>
        <v>0</v>
      </c>
      <c r="K184" s="121">
        <f t="shared" si="15"/>
        <v>0</v>
      </c>
      <c r="L184" s="121">
        <f t="shared" si="16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4"/>
        <v>0</v>
      </c>
      <c r="K185" s="121">
        <f t="shared" si="15"/>
        <v>0</v>
      </c>
      <c r="L185" s="121">
        <f t="shared" si="16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4"/>
        <v>0</v>
      </c>
      <c r="K186" s="121">
        <f t="shared" si="15"/>
        <v>0</v>
      </c>
      <c r="L186" s="121">
        <f t="shared" si="16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4"/>
        <v>0</v>
      </c>
      <c r="K187" s="121">
        <f t="shared" si="15"/>
        <v>0</v>
      </c>
      <c r="L187" s="121">
        <f t="shared" si="16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4"/>
        <v>0</v>
      </c>
      <c r="K188" s="121">
        <f t="shared" si="15"/>
        <v>0</v>
      </c>
      <c r="L188" s="121">
        <f t="shared" si="16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4"/>
        <v>0</v>
      </c>
      <c r="K189" s="121">
        <f t="shared" si="15"/>
        <v>0</v>
      </c>
      <c r="L189" s="121">
        <f t="shared" si="16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4"/>
        <v>0</v>
      </c>
      <c r="K190" s="121">
        <f t="shared" si="15"/>
        <v>0</v>
      </c>
      <c r="L190" s="121">
        <f t="shared" si="16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4"/>
        <v>0</v>
      </c>
      <c r="K191" s="121">
        <f t="shared" si="15"/>
        <v>0</v>
      </c>
      <c r="L191" s="121">
        <f t="shared" si="16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4"/>
        <v>0</v>
      </c>
      <c r="K192" s="121">
        <f t="shared" si="15"/>
        <v>0</v>
      </c>
      <c r="L192" s="121">
        <f t="shared" si="16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4"/>
        <v>0</v>
      </c>
      <c r="K193" s="121">
        <f t="shared" si="15"/>
        <v>0</v>
      </c>
      <c r="L193" s="121">
        <f t="shared" si="16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4"/>
        <v>0</v>
      </c>
      <c r="K194" s="121">
        <f t="shared" si="15"/>
        <v>0</v>
      </c>
      <c r="L194" s="121">
        <f t="shared" si="16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4"/>
        <v>0</v>
      </c>
      <c r="K195" s="121">
        <f t="shared" si="15"/>
        <v>0</v>
      </c>
      <c r="L195" s="121">
        <f t="shared" si="16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4"/>
        <v>0</v>
      </c>
      <c r="K196" s="121">
        <f t="shared" si="15"/>
        <v>0</v>
      </c>
      <c r="L196" s="121">
        <f t="shared" si="16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4"/>
        <v>0</v>
      </c>
      <c r="K197" s="121">
        <f t="shared" si="15"/>
        <v>0</v>
      </c>
      <c r="L197" s="121">
        <f t="shared" si="16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4"/>
        <v>0</v>
      </c>
      <c r="K198" s="121">
        <f t="shared" si="15"/>
        <v>0</v>
      </c>
      <c r="L198" s="121">
        <f t="shared" si="16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4"/>
        <v>0</v>
      </c>
      <c r="K199" s="121">
        <f t="shared" si="15"/>
        <v>0</v>
      </c>
      <c r="L199" s="121">
        <f t="shared" si="16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4"/>
        <v>0</v>
      </c>
      <c r="K200" s="121">
        <f t="shared" si="15"/>
        <v>0</v>
      </c>
      <c r="L200" s="121">
        <f t="shared" si="16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4"/>
        <v>0</v>
      </c>
      <c r="K201" s="121">
        <f t="shared" si="15"/>
        <v>0</v>
      </c>
      <c r="L201" s="121">
        <f t="shared" si="16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4"/>
        <v>0</v>
      </c>
      <c r="K202" s="121">
        <f t="shared" si="15"/>
        <v>0</v>
      </c>
      <c r="L202" s="121">
        <f t="shared" si="16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4"/>
        <v>0</v>
      </c>
      <c r="K203" s="121">
        <f t="shared" si="15"/>
        <v>0</v>
      </c>
      <c r="L203" s="121">
        <f t="shared" si="16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4"/>
        <v>0</v>
      </c>
      <c r="K204" s="121">
        <f t="shared" si="15"/>
        <v>0</v>
      </c>
      <c r="L204" s="121">
        <f t="shared" si="16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4"/>
        <v>0</v>
      </c>
      <c r="K205" s="121">
        <f t="shared" si="15"/>
        <v>0</v>
      </c>
      <c r="L205" s="121">
        <f t="shared" si="16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4"/>
        <v>0</v>
      </c>
      <c r="K206" s="121">
        <f t="shared" si="15"/>
        <v>0</v>
      </c>
      <c r="L206" s="121">
        <f t="shared" si="16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4"/>
        <v>0</v>
      </c>
      <c r="K207" s="121">
        <f t="shared" si="15"/>
        <v>0</v>
      </c>
      <c r="L207" s="121">
        <f t="shared" si="16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4"/>
        <v>0</v>
      </c>
      <c r="K208" s="121">
        <f t="shared" si="15"/>
        <v>0</v>
      </c>
      <c r="L208" s="121">
        <f t="shared" si="16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4"/>
        <v>0</v>
      </c>
      <c r="K209" s="121">
        <f t="shared" si="15"/>
        <v>0</v>
      </c>
      <c r="L209" s="121">
        <f t="shared" si="16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4"/>
        <v>0</v>
      </c>
      <c r="K210" s="121">
        <f t="shared" si="15"/>
        <v>0</v>
      </c>
      <c r="L210" s="121">
        <f t="shared" si="16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4"/>
        <v>0</v>
      </c>
      <c r="K211" s="121">
        <f t="shared" si="15"/>
        <v>0</v>
      </c>
      <c r="L211" s="121">
        <f t="shared" si="16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4"/>
        <v>0</v>
      </c>
      <c r="K212" s="121">
        <f t="shared" si="15"/>
        <v>0</v>
      </c>
      <c r="L212" s="121">
        <f t="shared" si="16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4"/>
        <v>0</v>
      </c>
      <c r="K213" s="121">
        <f t="shared" si="15"/>
        <v>0</v>
      </c>
      <c r="L213" s="121">
        <f t="shared" si="16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4"/>
        <v>0</v>
      </c>
      <c r="K214" s="121">
        <f t="shared" si="15"/>
        <v>0</v>
      </c>
      <c r="L214" s="121">
        <f t="shared" si="16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4"/>
        <v>0</v>
      </c>
      <c r="K215" s="121">
        <f t="shared" si="15"/>
        <v>0</v>
      </c>
      <c r="L215" s="121">
        <f t="shared" si="16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4"/>
        <v>0</v>
      </c>
      <c r="K216" s="121">
        <f t="shared" si="15"/>
        <v>0</v>
      </c>
      <c r="L216" s="121">
        <f t="shared" si="16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7">+K217+L217</f>
        <v>0</v>
      </c>
      <c r="K217" s="121">
        <f t="shared" ref="K217:K252" si="18">SUM(N217:Y217)</f>
        <v>0</v>
      </c>
      <c r="L217" s="121">
        <f t="shared" ref="L217:L252" si="19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7"/>
        <v>0</v>
      </c>
      <c r="K218" s="121">
        <f t="shared" si="18"/>
        <v>0</v>
      </c>
      <c r="L218" s="121">
        <f t="shared" si="19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7"/>
        <v>0</v>
      </c>
      <c r="K219" s="121">
        <f t="shared" si="18"/>
        <v>0</v>
      </c>
      <c r="L219" s="121">
        <f t="shared" si="19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7"/>
        <v>0</v>
      </c>
      <c r="K220" s="121">
        <f t="shared" si="18"/>
        <v>0</v>
      </c>
      <c r="L220" s="121">
        <f t="shared" si="19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7"/>
        <v>0</v>
      </c>
      <c r="K221" s="121">
        <f t="shared" si="18"/>
        <v>0</v>
      </c>
      <c r="L221" s="121">
        <f t="shared" si="19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7"/>
        <v>0</v>
      </c>
      <c r="K222" s="121">
        <f t="shared" si="18"/>
        <v>0</v>
      </c>
      <c r="L222" s="121">
        <f t="shared" si="19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7"/>
        <v>0</v>
      </c>
      <c r="K223" s="121">
        <f t="shared" si="18"/>
        <v>0</v>
      </c>
      <c r="L223" s="121">
        <f t="shared" si="19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7"/>
        <v>0</v>
      </c>
      <c r="K224" s="121">
        <f t="shared" si="18"/>
        <v>0</v>
      </c>
      <c r="L224" s="121">
        <f t="shared" si="19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7"/>
        <v>0</v>
      </c>
      <c r="K225" s="121">
        <f t="shared" si="18"/>
        <v>0</v>
      </c>
      <c r="L225" s="121">
        <f t="shared" si="19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7"/>
        <v>0</v>
      </c>
      <c r="K226" s="121">
        <f t="shared" si="18"/>
        <v>0</v>
      </c>
      <c r="L226" s="121">
        <f t="shared" si="19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7"/>
        <v>0</v>
      </c>
      <c r="K227" s="121">
        <f t="shared" si="18"/>
        <v>0</v>
      </c>
      <c r="L227" s="121">
        <f t="shared" si="19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7"/>
        <v>0</v>
      </c>
      <c r="K228" s="121">
        <f t="shared" si="18"/>
        <v>0</v>
      </c>
      <c r="L228" s="121">
        <f t="shared" si="19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7"/>
        <v>0</v>
      </c>
      <c r="K229" s="121">
        <f t="shared" si="18"/>
        <v>0</v>
      </c>
      <c r="L229" s="121">
        <f t="shared" si="19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7"/>
        <v>0</v>
      </c>
      <c r="K230" s="121">
        <f t="shared" si="18"/>
        <v>0</v>
      </c>
      <c r="L230" s="121">
        <f t="shared" si="19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7"/>
        <v>0</v>
      </c>
      <c r="K231" s="121">
        <f t="shared" si="18"/>
        <v>0</v>
      </c>
      <c r="L231" s="121">
        <f t="shared" si="19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7"/>
        <v>0</v>
      </c>
      <c r="K232" s="121">
        <f t="shared" si="18"/>
        <v>0</v>
      </c>
      <c r="L232" s="121">
        <f t="shared" si="19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7"/>
        <v>0</v>
      </c>
      <c r="K233" s="121">
        <f t="shared" si="18"/>
        <v>0</v>
      </c>
      <c r="L233" s="121">
        <f t="shared" si="19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7"/>
        <v>0</v>
      </c>
      <c r="K234" s="121">
        <f t="shared" si="18"/>
        <v>0</v>
      </c>
      <c r="L234" s="121">
        <f t="shared" si="19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7"/>
        <v>0</v>
      </c>
      <c r="K235" s="121">
        <f t="shared" si="18"/>
        <v>0</v>
      </c>
      <c r="L235" s="121">
        <f t="shared" si="19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7"/>
        <v>0</v>
      </c>
      <c r="K236" s="121">
        <f t="shared" si="18"/>
        <v>0</v>
      </c>
      <c r="L236" s="121">
        <f t="shared" si="19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7"/>
        <v>0</v>
      </c>
      <c r="K237" s="121">
        <f t="shared" si="18"/>
        <v>0</v>
      </c>
      <c r="L237" s="121">
        <f t="shared" si="19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7"/>
        <v>0</v>
      </c>
      <c r="K238" s="121">
        <f t="shared" si="18"/>
        <v>0</v>
      </c>
      <c r="L238" s="121">
        <f t="shared" si="19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7"/>
        <v>0</v>
      </c>
      <c r="K239" s="121">
        <f t="shared" si="18"/>
        <v>0</v>
      </c>
      <c r="L239" s="121">
        <f t="shared" si="19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7"/>
        <v>0</v>
      </c>
      <c r="K240" s="121">
        <f t="shared" si="18"/>
        <v>0</v>
      </c>
      <c r="L240" s="121">
        <f t="shared" si="19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7"/>
        <v>0</v>
      </c>
      <c r="K241" s="121">
        <f t="shared" si="18"/>
        <v>0</v>
      </c>
      <c r="L241" s="121">
        <f t="shared" si="19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7"/>
        <v>0</v>
      </c>
      <c r="K242" s="121">
        <f t="shared" si="18"/>
        <v>0</v>
      </c>
      <c r="L242" s="121">
        <f t="shared" si="19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7"/>
        <v>0</v>
      </c>
      <c r="K243" s="121">
        <f t="shared" si="18"/>
        <v>0</v>
      </c>
      <c r="L243" s="121">
        <f t="shared" si="19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7"/>
        <v>0</v>
      </c>
      <c r="K244" s="121">
        <f t="shared" si="18"/>
        <v>0</v>
      </c>
      <c r="L244" s="121">
        <f t="shared" si="19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7"/>
        <v>0</v>
      </c>
      <c r="K245" s="121">
        <f t="shared" si="18"/>
        <v>0</v>
      </c>
      <c r="L245" s="121">
        <f t="shared" si="19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7"/>
        <v>0</v>
      </c>
      <c r="K246" s="121">
        <f t="shared" si="18"/>
        <v>0</v>
      </c>
      <c r="L246" s="121">
        <f t="shared" si="19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7"/>
        <v>0</v>
      </c>
      <c r="K247" s="121">
        <f t="shared" si="18"/>
        <v>0</v>
      </c>
      <c r="L247" s="121">
        <f t="shared" si="19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7"/>
        <v>0</v>
      </c>
      <c r="K248" s="121">
        <f t="shared" si="18"/>
        <v>0</v>
      </c>
      <c r="L248" s="121">
        <f t="shared" si="19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7"/>
        <v>0</v>
      </c>
      <c r="K249" s="121">
        <f t="shared" si="18"/>
        <v>0</v>
      </c>
      <c r="L249" s="121">
        <f t="shared" si="19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7"/>
        <v>0</v>
      </c>
      <c r="K250" s="121">
        <f t="shared" si="18"/>
        <v>0</v>
      </c>
      <c r="L250" s="121">
        <f t="shared" si="19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7"/>
        <v>0</v>
      </c>
      <c r="K251" s="121">
        <f t="shared" si="18"/>
        <v>0</v>
      </c>
      <c r="L251" s="121">
        <f t="shared" si="19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7"/>
        <v>0</v>
      </c>
      <c r="K252" s="121">
        <f t="shared" si="18"/>
        <v>0</v>
      </c>
      <c r="L252" s="121">
        <f t="shared" si="19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7558519241921"/>
    <pageSetUpPr fitToPage="1"/>
  </sheetPr>
  <dimension ref="D1:AL251"/>
  <sheetViews>
    <sheetView showGridLines="0" topLeftCell="E1" zoomScale="90" zoomScaleNormal="90" workbookViewId="0">
      <selection activeCell="R35" sqref="R3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W13</v>
      </c>
      <c r="I9" s="63"/>
      <c r="J9" s="164" t="str">
        <f>+"from "&amp;G6&amp;" 1 until end of "&amp;G4</f>
        <v>from March 1 until end of W13</v>
      </c>
      <c r="K9" s="81"/>
      <c r="L9" s="170" t="str">
        <f>+G6</f>
        <v>March</v>
      </c>
      <c r="M9" s="82"/>
      <c r="N9" s="82"/>
      <c r="O9" s="175" t="str">
        <f>+G4</f>
        <v>W13</v>
      </c>
      <c r="P9" s="176" t="str">
        <f>+VLOOKUP(G4, parameters!$G$9:$I$61,3,0)</f>
        <v>W12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1514.5399999999997</v>
      </c>
      <c r="I10" s="63"/>
      <c r="J10" s="162">
        <f>0+22.212+108.05+41.317</f>
        <v>171.57900000000001</v>
      </c>
      <c r="L10" s="162">
        <f>J10+P17</f>
        <v>210.16590000000002</v>
      </c>
      <c r="N10" s="57"/>
      <c r="O10" s="173">
        <f>+H10+K17</f>
        <v>3315.3208999999997</v>
      </c>
      <c r="P10" s="174" cm="1">
        <f t="array" aca="1" ref="P10" ca="1">INDIRECT(ADDRESS(10,15,,,VLOOKUP($G$4,parameters!$G:$I,3,0)))</f>
        <v>3110.5059000000001</v>
      </c>
      <c r="Q10" s="186">
        <f ca="1">O10-P10</f>
        <v>204.8149999999996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6808.7620000000006</v>
      </c>
      <c r="I11" s="63"/>
      <c r="J11" s="18">
        <f>90.95+300.843+151.863+368.141</f>
        <v>911.79700000000003</v>
      </c>
      <c r="L11" s="18">
        <f>J11+P18</f>
        <v>1693.7919999999999</v>
      </c>
      <c r="N11" s="57"/>
      <c r="O11" s="155">
        <f>+H11+K18</f>
        <v>12238.657000000003</v>
      </c>
      <c r="P11" s="156" cm="1">
        <f t="array" aca="1" ref="P11" ca="1">INDIRECT(ADDRESS(11,15,,,VLOOKUP($G$4,parameters!$G:$I,3,0)))</f>
        <v>11164.116000000002</v>
      </c>
      <c r="Q11" s="187">
        <f t="shared" ref="Q11:Q12" ca="1" si="0">O11-P11</f>
        <v>1074.5410000000011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8323.3019999999997</v>
      </c>
      <c r="I12" s="63"/>
      <c r="J12" s="128">
        <f>SUM(J10:J11)</f>
        <v>1083.376</v>
      </c>
      <c r="K12" s="67"/>
      <c r="L12" s="128">
        <f>SUM(L10:L11)</f>
        <v>1903.9578999999999</v>
      </c>
      <c r="M12" s="67"/>
      <c r="N12" s="67"/>
      <c r="O12" s="157">
        <f>SUM(O10:O11)</f>
        <v>15553.977900000002</v>
      </c>
      <c r="P12" s="158">
        <f ca="1">SUM(P10:P11)</f>
        <v>14274.621900000002</v>
      </c>
      <c r="Q12" s="159">
        <f t="shared" ca="1" si="0"/>
        <v>1279.3559999999998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1800.7809000000002</v>
      </c>
      <c r="K17" s="110">
        <f>+SUMIF($F$24:$F$250,"External",$K$24:$K$250)</f>
        <v>1800.7809000000002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38.5869</v>
      </c>
      <c r="Q17" s="113">
        <f t="shared" si="1"/>
        <v>536.72399999999993</v>
      </c>
      <c r="R17" s="113">
        <f t="shared" si="1"/>
        <v>569.73199999999997</v>
      </c>
      <c r="S17" s="113">
        <f t="shared" si="1"/>
        <v>360.49099999999999</v>
      </c>
      <c r="T17" s="113">
        <f t="shared" si="1"/>
        <v>118.875</v>
      </c>
      <c r="U17" s="113">
        <f t="shared" si="1"/>
        <v>176.37199999999999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5429.8950000000013</v>
      </c>
      <c r="K18" s="115">
        <f>+SUMIF($F$24:$F$250,"Group",$K$24:$K$250)</f>
        <v>5429.8950000000013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781.995</v>
      </c>
      <c r="Q18" s="116">
        <f t="shared" si="3"/>
        <v>1532.7</v>
      </c>
      <c r="R18" s="116">
        <f t="shared" si="3"/>
        <v>875.2</v>
      </c>
      <c r="S18" s="116">
        <f t="shared" si="3"/>
        <v>797.3</v>
      </c>
      <c r="T18" s="116">
        <f t="shared" si="3"/>
        <v>1052.0999999999999</v>
      </c>
      <c r="U18" s="116">
        <f t="shared" si="3"/>
        <v>390.6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7230.675900000002</v>
      </c>
      <c r="K19" s="117">
        <f>SUM(K17:K18)</f>
        <v>7230.675900000002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820.58190000000002</v>
      </c>
      <c r="Q19" s="118">
        <f t="shared" si="5"/>
        <v>2069.424</v>
      </c>
      <c r="R19" s="118">
        <f t="shared" si="5"/>
        <v>1444.932</v>
      </c>
      <c r="S19" s="118">
        <f t="shared" si="5"/>
        <v>1157.7909999999999</v>
      </c>
      <c r="T19" s="118">
        <f t="shared" si="5"/>
        <v>1170.9749999999999</v>
      </c>
      <c r="U19" s="118">
        <f t="shared" si="5"/>
        <v>566.97199999999998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5252.3000000000011</v>
      </c>
      <c r="K24" s="121">
        <f t="shared" ref="K24" si="8">SUM(N24:Y24)</f>
        <v>5252.3000000000011</v>
      </c>
      <c r="L24" s="121">
        <f t="shared" ref="L24" si="9">SUM(AA24:AL24)</f>
        <v>0</v>
      </c>
      <c r="M24" s="25"/>
      <c r="N24" s="26"/>
      <c r="O24" s="26"/>
      <c r="P24" s="26">
        <v>704.4</v>
      </c>
      <c r="Q24" s="26">
        <v>1449.7</v>
      </c>
      <c r="R24" s="26">
        <v>858.2</v>
      </c>
      <c r="S24" s="26">
        <v>797.3</v>
      </c>
      <c r="T24" s="26">
        <v>1052.0999999999999</v>
      </c>
      <c r="U24" s="26">
        <v>390.6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177.595</v>
      </c>
      <c r="K25" s="121">
        <f t="shared" ref="K25:K87" si="11">SUM(N25:Y25)</f>
        <v>177.595</v>
      </c>
      <c r="L25" s="121">
        <f t="shared" ref="L25:L87" si="12">SUM(AA25:AL25)</f>
        <v>0</v>
      </c>
      <c r="M25" s="25"/>
      <c r="N25" s="26"/>
      <c r="O25" s="26"/>
      <c r="P25" s="26">
        <v>77.594999999999999</v>
      </c>
      <c r="Q25" s="26">
        <f>44+39</f>
        <v>83</v>
      </c>
      <c r="R25" s="26">
        <f>5+12</f>
        <v>17</v>
      </c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590.3889999999999</v>
      </c>
      <c r="K26" s="121">
        <f t="shared" si="11"/>
        <v>590.3889999999999</v>
      </c>
      <c r="L26" s="121">
        <f t="shared" si="12"/>
        <v>0</v>
      </c>
      <c r="M26" s="25"/>
      <c r="N26" s="26"/>
      <c r="O26" s="26"/>
      <c r="P26" s="26"/>
      <c r="Q26" s="26">
        <f>128.536-6.021</f>
        <v>122.515</v>
      </c>
      <c r="R26" s="26">
        <v>145.39699999999999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324.03199999999998</v>
      </c>
      <c r="K27" s="121">
        <f t="shared" si="11"/>
        <v>324.03199999999998</v>
      </c>
      <c r="L27" s="121">
        <f t="shared" si="12"/>
        <v>0</v>
      </c>
      <c r="M27" s="25"/>
      <c r="N27" s="26"/>
      <c r="O27" s="26"/>
      <c r="P27" s="26"/>
      <c r="Q27" s="26">
        <f>6.997-0.837-6.619-0.509+315+10</f>
        <v>324.03199999999998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8.1560000000000006</v>
      </c>
      <c r="K29" s="121">
        <f t="shared" si="11"/>
        <v>8.1560000000000006</v>
      </c>
      <c r="L29" s="121">
        <f t="shared" si="12"/>
        <v>0</v>
      </c>
      <c r="M29" s="25"/>
      <c r="N29" s="26"/>
      <c r="O29" s="26"/>
      <c r="P29" s="26"/>
      <c r="Q29" s="26">
        <f>2.156+3+3</f>
        <v>8.1560000000000006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44.014000000000003</v>
      </c>
      <c r="K30" s="121">
        <f t="shared" si="11"/>
        <v>44.014000000000003</v>
      </c>
      <c r="L30" s="121">
        <f t="shared" si="12"/>
        <v>0</v>
      </c>
      <c r="M30" s="25"/>
      <c r="N30" s="26"/>
      <c r="O30" s="26"/>
      <c r="P30" s="26">
        <v>6</v>
      </c>
      <c r="Q30" s="26"/>
      <c r="R30" s="26"/>
      <c r="S30" s="26">
        <f>41+4.99-1.976-6</f>
        <v>38.014000000000003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62.335900000000002</v>
      </c>
      <c r="K31" s="121">
        <f t="shared" si="11"/>
        <v>62.335900000000002</v>
      </c>
      <c r="L31" s="121">
        <f t="shared" si="12"/>
        <v>0</v>
      </c>
      <c r="M31" s="25"/>
      <c r="N31" s="26"/>
      <c r="O31" s="26"/>
      <c r="P31" s="26">
        <f>28.1869-13.782-0.886+1</f>
        <v>14.518900000000002</v>
      </c>
      <c r="Q31" s="26">
        <v>16.817</v>
      </c>
      <c r="R31" s="26">
        <f>32-1</f>
        <v>31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9.4309999999999992</v>
      </c>
      <c r="K32" s="121">
        <f t="shared" si="11"/>
        <v>9.4309999999999992</v>
      </c>
      <c r="L32" s="121">
        <f t="shared" si="12"/>
        <v>0</v>
      </c>
      <c r="M32" s="17"/>
      <c r="N32" s="26"/>
      <c r="O32" s="26"/>
      <c r="P32" s="26">
        <v>5</v>
      </c>
      <c r="Q32" s="26">
        <f>9.799-0.368-5</f>
        <v>4.4309999999999992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34.89</v>
      </c>
      <c r="K34" s="121">
        <f t="shared" si="11"/>
        <v>34.89</v>
      </c>
      <c r="L34" s="121">
        <f t="shared" si="12"/>
        <v>0</v>
      </c>
      <c r="M34" s="17"/>
      <c r="N34" s="26"/>
      <c r="O34" s="26"/>
      <c r="P34" s="26">
        <v>5.89</v>
      </c>
      <c r="Q34" s="26">
        <v>23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341.33499999999998</v>
      </c>
      <c r="K35" s="121">
        <f t="shared" si="11"/>
        <v>341.33499999999998</v>
      </c>
      <c r="L35" s="121">
        <f t="shared" si="12"/>
        <v>0</v>
      </c>
      <c r="M35" s="17"/>
      <c r="N35" s="26"/>
      <c r="O35" s="26"/>
      <c r="P35" s="26"/>
      <c r="Q35" s="26"/>
      <c r="R35" s="26">
        <f>341.577+9.664-9.906</f>
        <v>341.33499999999998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11.67</v>
      </c>
      <c r="K36" s="121">
        <f t="shared" si="11"/>
        <v>11.67</v>
      </c>
      <c r="L36" s="121">
        <f t="shared" si="12"/>
        <v>0</v>
      </c>
      <c r="M36" s="17"/>
      <c r="N36" s="26"/>
      <c r="O36" s="26"/>
      <c r="P36" s="26"/>
      <c r="Q36" s="26">
        <f>1.143-0.473</f>
        <v>0.67</v>
      </c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>
        <v>7.1780000000000008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26.016999999999999</v>
      </c>
      <c r="K39" s="121">
        <f t="shared" si="11"/>
        <v>26.016999999999999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26.016999999999999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>
        <f>24.232-10</f>
        <v>14.231999999999999</v>
      </c>
      <c r="R40" s="26"/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286</v>
      </c>
      <c r="H41" s="13"/>
      <c r="I41" s="195" t="s">
        <v>261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288</v>
      </c>
      <c r="H42" s="14"/>
      <c r="I42" s="195" t="s">
        <v>265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290</v>
      </c>
      <c r="H43" s="14"/>
      <c r="I43" s="195" t="s">
        <v>265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P42" sqref="P4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33203125" style="17" customWidth="1"/>
    <col min="8" max="8" width="16" style="56" customWidth="1"/>
    <col min="9" max="9" width="17.33203125" style="56" customWidth="1"/>
    <col min="10" max="10" width="19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W14</v>
      </c>
      <c r="I9" s="63"/>
      <c r="J9" s="164" t="str">
        <f>+"from "&amp;G6&amp;" 1 until end of "&amp;G4</f>
        <v>from April 1 until end of W14</v>
      </c>
      <c r="K9" s="81"/>
      <c r="L9" s="170" t="str">
        <f>+G6</f>
        <v>April</v>
      </c>
      <c r="M9" s="82"/>
      <c r="N9" s="82"/>
      <c r="O9" s="175" t="str">
        <f>+G4</f>
        <v>W14</v>
      </c>
      <c r="P9" s="176" t="str">
        <f>+VLOOKUP(G4, parameters!$G$9:$I$61,3,0)</f>
        <v>W13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1521.5579999999998</v>
      </c>
      <c r="I10" s="63"/>
      <c r="J10" s="162">
        <f>0</f>
        <v>0</v>
      </c>
      <c r="L10" s="162">
        <f>J10+Q17</f>
        <v>604.68989999999985</v>
      </c>
      <c r="N10" s="57"/>
      <c r="O10" s="173">
        <f>+H10+K17</f>
        <v>3670.0749000000005</v>
      </c>
      <c r="P10" s="174" cm="1">
        <f t="array" aca="1" ref="P10" ca="1">INDIRECT(ADDRESS(10,15,,,VLOOKUP($G$4,parameters!$G:$I,3,0)))</f>
        <v>3315.3208999999997</v>
      </c>
      <c r="Q10" s="186">
        <f ca="1">O10-P10</f>
        <v>354.75400000000081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7092.5309999999999</v>
      </c>
      <c r="I11" s="63"/>
      <c r="J11" s="18">
        <f>0</f>
        <v>0</v>
      </c>
      <c r="L11" s="18">
        <f>J11+Q18</f>
        <v>1953.4950000000001</v>
      </c>
      <c r="N11" s="57"/>
      <c r="O11" s="155">
        <f>+H11+K18</f>
        <v>13202.626</v>
      </c>
      <c r="P11" s="156" cm="1">
        <f t="array" aca="1" ref="P11" ca="1">INDIRECT(ADDRESS(11,15,,,VLOOKUP($G$4,parameters!$G:$I,3,0)))</f>
        <v>12238.657000000003</v>
      </c>
      <c r="Q11" s="187">
        <f t="shared" ref="Q11:Q12" ca="1" si="0">O11-P11</f>
        <v>963.96899999999732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8614.0889999999999</v>
      </c>
      <c r="I12" s="63"/>
      <c r="J12" s="128">
        <f>SUM(J10:J11)</f>
        <v>0</v>
      </c>
      <c r="K12" s="67"/>
      <c r="L12" s="128">
        <f>SUM(L10:L11)</f>
        <v>2558.1849000000002</v>
      </c>
      <c r="M12" s="67"/>
      <c r="N12" s="67"/>
      <c r="O12" s="157">
        <f>SUM(O10:O11)</f>
        <v>16872.7009</v>
      </c>
      <c r="P12" s="158">
        <f ca="1">SUM(P10:P11)</f>
        <v>15553.977900000002</v>
      </c>
      <c r="Q12" s="159">
        <f t="shared" ca="1" si="0"/>
        <v>1318.7229999999981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2148.5169000000005</v>
      </c>
      <c r="K17" s="110">
        <f>+SUMIF($F$24:$F$251,"External",$K$24:$K$251)</f>
        <v>2148.5169000000005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604.68989999999985</v>
      </c>
      <c r="R17" s="113">
        <f t="shared" si="1"/>
        <v>653.18599999999992</v>
      </c>
      <c r="S17" s="113">
        <f t="shared" si="1"/>
        <v>638.49099999999999</v>
      </c>
      <c r="T17" s="113">
        <f t="shared" si="1"/>
        <v>131.875</v>
      </c>
      <c r="U17" s="113">
        <f t="shared" si="1"/>
        <v>120.27499999999999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6110.0950000000012</v>
      </c>
      <c r="K18" s="115">
        <f>+SUMIF($F$24:$F$251,"Group",$K$24:$K$251)</f>
        <v>6110.0950000000012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1953.4950000000001</v>
      </c>
      <c r="R18" s="116">
        <f t="shared" si="3"/>
        <v>1054.5</v>
      </c>
      <c r="S18" s="116">
        <f t="shared" si="3"/>
        <v>1131.2</v>
      </c>
      <c r="T18" s="116">
        <f t="shared" si="3"/>
        <v>1367.1</v>
      </c>
      <c r="U18" s="116">
        <f t="shared" si="3"/>
        <v>603.79999999999995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8258.6119000000017</v>
      </c>
      <c r="K19" s="117">
        <f>SUM(K17:K18)</f>
        <v>8258.6119000000017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2558.1849000000002</v>
      </c>
      <c r="R19" s="118">
        <f t="shared" si="5"/>
        <v>1707.6859999999999</v>
      </c>
      <c r="S19" s="118">
        <f t="shared" si="5"/>
        <v>1769.691</v>
      </c>
      <c r="T19" s="118">
        <f t="shared" si="5"/>
        <v>1498.9749999999999</v>
      </c>
      <c r="U19" s="118">
        <f t="shared" si="5"/>
        <v>724.07499999999993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5932.5000000000009</v>
      </c>
      <c r="K24" s="121">
        <f t="shared" ref="K24" si="8">SUM(N24:Y24)</f>
        <v>5932.5000000000009</v>
      </c>
      <c r="L24" s="121">
        <f t="shared" ref="L24" si="9">SUM(AA24:AL24)</f>
        <v>0</v>
      </c>
      <c r="M24" s="25"/>
      <c r="N24" s="26"/>
      <c r="O24" s="26"/>
      <c r="P24" s="26"/>
      <c r="Q24" s="26">
        <v>1803.9</v>
      </c>
      <c r="R24" s="26">
        <v>1032.5</v>
      </c>
      <c r="S24" s="26">
        <v>1131.2</v>
      </c>
      <c r="T24" s="26">
        <v>1367.1</v>
      </c>
      <c r="U24" s="26">
        <v>597.79999999999995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177.595</v>
      </c>
      <c r="K25" s="121">
        <f t="shared" ref="K25:K88" si="11">SUM(N25:Y25)</f>
        <v>177.595</v>
      </c>
      <c r="L25" s="121">
        <f t="shared" ref="L25:L88" si="12">SUM(AA25:AL25)</f>
        <v>0</v>
      </c>
      <c r="M25" s="25"/>
      <c r="N25" s="26"/>
      <c r="O25" s="26"/>
      <c r="P25" s="26"/>
      <c r="Q25" s="26">
        <f>77.595+83-11</f>
        <v>149.595</v>
      </c>
      <c r="R25" s="26">
        <v>22</v>
      </c>
      <c r="S25" s="26"/>
      <c r="T25" s="26"/>
      <c r="U25" s="26">
        <f>17+11-22</f>
        <v>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652.3889999999999</v>
      </c>
      <c r="K26" s="121">
        <f t="shared" si="11"/>
        <v>652.3889999999999</v>
      </c>
      <c r="L26" s="121">
        <f t="shared" si="12"/>
        <v>0</v>
      </c>
      <c r="M26" s="25"/>
      <c r="N26" s="26"/>
      <c r="O26" s="26"/>
      <c r="P26" s="26"/>
      <c r="Q26" s="26">
        <v>122.515</v>
      </c>
      <c r="R26" s="26">
        <f>145.397+62</f>
        <v>207.39699999999999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324.03199999999998</v>
      </c>
      <c r="K27" s="121">
        <f t="shared" si="11"/>
        <v>324.03199999999998</v>
      </c>
      <c r="L27" s="121">
        <f t="shared" si="12"/>
        <v>0</v>
      </c>
      <c r="M27" s="25"/>
      <c r="N27" s="26"/>
      <c r="O27" s="26"/>
      <c r="P27" s="26"/>
      <c r="Q27" s="26">
        <v>324.03199999999998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12.91</v>
      </c>
      <c r="K29" s="121">
        <f t="shared" si="11"/>
        <v>12.91</v>
      </c>
      <c r="L29" s="121">
        <f t="shared" si="12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39.917000000000002</v>
      </c>
      <c r="K30" s="121">
        <f t="shared" si="11"/>
        <v>39.917000000000002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38.014000000000003</v>
      </c>
      <c r="T30" s="26"/>
      <c r="U30" s="26">
        <f>6-4.097</f>
        <v>1.9029999999999996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78.335900000000009</v>
      </c>
      <c r="K31" s="121">
        <f t="shared" si="11"/>
        <v>78.335900000000009</v>
      </c>
      <c r="L31" s="121">
        <f t="shared" si="12"/>
        <v>0</v>
      </c>
      <c r="M31" s="25"/>
      <c r="N31" s="26"/>
      <c r="O31" s="26"/>
      <c r="P31" s="26"/>
      <c r="Q31" s="26">
        <f>16.817+14.5189+8</f>
        <v>39.335900000000002</v>
      </c>
      <c r="R31" s="26">
        <f>31-8+16</f>
        <v>39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9.4310000000000009</v>
      </c>
      <c r="K32" s="121">
        <f t="shared" si="11"/>
        <v>9.4310000000000009</v>
      </c>
      <c r="L32" s="121">
        <f t="shared" si="12"/>
        <v>0</v>
      </c>
      <c r="M32" s="17"/>
      <c r="N32" s="26"/>
      <c r="O32" s="26"/>
      <c r="P32" s="26"/>
      <c r="Q32" s="26">
        <f>4.431+5-5</f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31.969000000000001</v>
      </c>
      <c r="K34" s="121">
        <f t="shared" si="11"/>
        <v>31.969000000000001</v>
      </c>
      <c r="L34" s="121">
        <f t="shared" si="12"/>
        <v>0</v>
      </c>
      <c r="M34" s="17"/>
      <c r="N34" s="26"/>
      <c r="O34" s="26"/>
      <c r="P34" s="26"/>
      <c r="Q34" s="26">
        <f>5.89-2.921+23</f>
        <v>25.969000000000001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611.33500000000004</v>
      </c>
      <c r="K35" s="121">
        <f t="shared" si="11"/>
        <v>611.33500000000004</v>
      </c>
      <c r="L35" s="121">
        <f t="shared" si="12"/>
        <v>0</v>
      </c>
      <c r="M35" s="17"/>
      <c r="N35" s="26"/>
      <c r="O35" s="26"/>
      <c r="P35" s="26"/>
      <c r="Q35" s="26">
        <v>1.3</v>
      </c>
      <c r="R35" s="26">
        <f>341.335-1.3</f>
        <v>340.03499999999997</v>
      </c>
      <c r="S35" s="26">
        <v>270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13.67</v>
      </c>
      <c r="K36" s="121">
        <f t="shared" si="11"/>
        <v>13.67</v>
      </c>
      <c r="L36" s="121">
        <f t="shared" si="12"/>
        <v>0</v>
      </c>
      <c r="M36" s="17"/>
      <c r="N36" s="26"/>
      <c r="O36" s="26"/>
      <c r="P36" s="26"/>
      <c r="Q36" s="26">
        <f>0.67+11+2</f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/>
      <c r="Q37" s="26">
        <f>7.178+2+2+19</f>
        <v>30.178000000000001</v>
      </c>
      <c r="R37" s="26">
        <v>12</v>
      </c>
      <c r="S37" s="26">
        <v>8</v>
      </c>
      <c r="T37" s="26">
        <v>13</v>
      </c>
      <c r="U37" s="26">
        <f>119.598-19-12-8-13</f>
        <v>67.597999999999999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26.016999999999999</v>
      </c>
      <c r="K39" s="121">
        <f t="shared" si="11"/>
        <v>26.016999999999999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26.016999999999999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>
        <v>14.231999999999999</v>
      </c>
      <c r="R40" s="26"/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195" t="s">
        <v>235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195" t="s">
        <v>240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195" t="s">
        <v>240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95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95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J19" sqref="J1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59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W15</v>
      </c>
      <c r="I9" s="63"/>
      <c r="J9" s="164" t="str">
        <f>+"from "&amp;G6&amp;" 1 until end of "&amp;G4</f>
        <v>from April 1 until end of W15</v>
      </c>
      <c r="K9" s="81"/>
      <c r="L9" s="170" t="str">
        <f>+G6</f>
        <v>April</v>
      </c>
      <c r="M9" s="82"/>
      <c r="N9" s="82"/>
      <c r="O9" s="175" t="str">
        <f>+G4</f>
        <v>W15</v>
      </c>
      <c r="P9" s="176" t="str">
        <f>+VLOOKUP(G4, parameters!$G$9:$I$61,3,0)</f>
        <v>W14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1605.8409999999997</v>
      </c>
      <c r="I10" s="63"/>
      <c r="J10" s="162">
        <f>0+84.283</f>
        <v>84.283000000000001</v>
      </c>
      <c r="L10" s="162">
        <f>J10+Q17</f>
        <v>572.11389999999994</v>
      </c>
      <c r="N10" s="57"/>
      <c r="O10" s="173">
        <f>+H10+K17</f>
        <v>3941.0748999999996</v>
      </c>
      <c r="P10" s="174" cm="1">
        <f t="array" aca="1" ref="P10" ca="1">INDIRECT(ADDRESS(10,15,,,VLOOKUP($G$4,parameters!$G:$I,3,0)))</f>
        <v>3670.0749000000005</v>
      </c>
      <c r="Q10" s="186">
        <f ca="1">O10-P10</f>
        <v>270.99999999999909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7970.9110000000001</v>
      </c>
      <c r="I11" s="63"/>
      <c r="J11" s="18">
        <f>0+878.38</f>
        <v>878.38</v>
      </c>
      <c r="L11" s="18">
        <f>J11+Q18</f>
        <v>2145.6750000000002</v>
      </c>
      <c r="N11" s="57"/>
      <c r="O11" s="155">
        <f>+H11+K18</f>
        <v>13502.405999999999</v>
      </c>
      <c r="P11" s="156" cm="1">
        <f t="array" aca="1" ref="P11" ca="1">INDIRECT(ADDRESS(11,15,,,VLOOKUP($G$4,parameters!$G:$I,3,0)))</f>
        <v>13202.626</v>
      </c>
      <c r="Q11" s="187">
        <f t="shared" ref="Q11:Q12" ca="1" si="0">O11-P11</f>
        <v>299.77999999999884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9576.7520000000004</v>
      </c>
      <c r="I12" s="63"/>
      <c r="J12" s="128">
        <f>SUM(J10:J11)</f>
        <v>962.66300000000001</v>
      </c>
      <c r="K12" s="67"/>
      <c r="L12" s="128">
        <f>SUM(L10:L11)</f>
        <v>2717.7889</v>
      </c>
      <c r="M12" s="67"/>
      <c r="N12" s="67"/>
      <c r="O12" s="157">
        <f>SUM(O10:O11)</f>
        <v>17443.480899999999</v>
      </c>
      <c r="P12" s="158">
        <f ca="1">SUM(P10:P11)</f>
        <v>16872.7009</v>
      </c>
      <c r="Q12" s="159">
        <f t="shared" ca="1" si="0"/>
        <v>570.77999999999884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2335.2339000000002</v>
      </c>
      <c r="K17" s="110">
        <f>+SUMIF($F$24:$F$251,"External",$K$24:$K$251)</f>
        <v>2335.2339000000002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487.83089999999993</v>
      </c>
      <c r="R17" s="113">
        <f t="shared" si="1"/>
        <v>678.41799999999989</v>
      </c>
      <c r="S17" s="113">
        <f t="shared" si="1"/>
        <v>632.49099999999999</v>
      </c>
      <c r="T17" s="113">
        <f t="shared" si="1"/>
        <v>139.875</v>
      </c>
      <c r="U17" s="113">
        <f t="shared" si="1"/>
        <v>101.258</v>
      </c>
      <c r="V17" s="113">
        <f t="shared" si="1"/>
        <v>0</v>
      </c>
      <c r="W17" s="113">
        <f t="shared" si="1"/>
        <v>161.36099999999999</v>
      </c>
      <c r="X17" s="113">
        <f t="shared" si="1"/>
        <v>134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5531.4949999999999</v>
      </c>
      <c r="K18" s="115">
        <f>+SUMIF($F$24:$F$251,"Group",$K$24:$K$251)</f>
        <v>5531.4949999999999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1267.2950000000001</v>
      </c>
      <c r="R18" s="116">
        <f t="shared" si="3"/>
        <v>1155.3</v>
      </c>
      <c r="S18" s="116">
        <f t="shared" si="3"/>
        <v>720.9</v>
      </c>
      <c r="T18" s="116">
        <f t="shared" si="3"/>
        <v>1897</v>
      </c>
      <c r="U18" s="116">
        <f t="shared" si="3"/>
        <v>491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7866.7289000000001</v>
      </c>
      <c r="K19" s="117">
        <f>SUM(K17:K18)</f>
        <v>7866.7289000000001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1755.1259</v>
      </c>
      <c r="R19" s="118">
        <f t="shared" si="5"/>
        <v>1833.7179999999998</v>
      </c>
      <c r="S19" s="118">
        <f t="shared" si="5"/>
        <v>1353.3910000000001</v>
      </c>
      <c r="T19" s="118">
        <f t="shared" si="5"/>
        <v>2036.875</v>
      </c>
      <c r="U19" s="118">
        <f t="shared" si="5"/>
        <v>592.25800000000004</v>
      </c>
      <c r="V19" s="118">
        <f t="shared" si="5"/>
        <v>0</v>
      </c>
      <c r="W19" s="118">
        <f t="shared" si="5"/>
        <v>161.36099999999999</v>
      </c>
      <c r="X19" s="118">
        <f t="shared" si="5"/>
        <v>134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5353.9</v>
      </c>
      <c r="K24" s="121">
        <f t="shared" ref="K24" si="8">SUM(N24:Y24)</f>
        <v>5353.9</v>
      </c>
      <c r="L24" s="121">
        <f t="shared" ref="L24" si="9">SUM(AA24:AL24)</f>
        <v>0</v>
      </c>
      <c r="M24" s="25"/>
      <c r="N24" s="26"/>
      <c r="O24" s="26"/>
      <c r="P24" s="26"/>
      <c r="Q24" s="26">
        <v>1141.7</v>
      </c>
      <c r="R24" s="26">
        <v>1133.3</v>
      </c>
      <c r="S24" s="26">
        <v>720.9</v>
      </c>
      <c r="T24" s="26">
        <v>1897</v>
      </c>
      <c r="U24" s="26">
        <v>461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177.595</v>
      </c>
      <c r="K25" s="121">
        <f t="shared" ref="K25:K88" si="11">SUM(N25:Y25)</f>
        <v>177.595</v>
      </c>
      <c r="L25" s="121">
        <f t="shared" ref="L25:L88" si="12">SUM(AA25:AL25)</f>
        <v>0</v>
      </c>
      <c r="M25" s="25"/>
      <c r="N25" s="26"/>
      <c r="O25" s="26"/>
      <c r="P25" s="26"/>
      <c r="Q25" s="26">
        <f>149.595-24</f>
        <v>125.595</v>
      </c>
      <c r="R25" s="26">
        <v>22</v>
      </c>
      <c r="S25" s="26"/>
      <c r="T25" s="26"/>
      <c r="U25" s="26">
        <f>6+24</f>
        <v>30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573.24</v>
      </c>
      <c r="K26" s="121">
        <f t="shared" si="11"/>
        <v>573.24</v>
      </c>
      <c r="L26" s="121">
        <f t="shared" si="12"/>
        <v>0</v>
      </c>
      <c r="M26" s="25"/>
      <c r="N26" s="26"/>
      <c r="O26" s="26"/>
      <c r="P26" s="26"/>
      <c r="Q26" s="26">
        <f>122.515-79.149</f>
        <v>43.366</v>
      </c>
      <c r="R26" s="26">
        <v>207.39699999999999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320.55399999999997</v>
      </c>
      <c r="K27" s="121">
        <f t="shared" si="11"/>
        <v>320.55399999999997</v>
      </c>
      <c r="L27" s="121">
        <f t="shared" si="12"/>
        <v>0</v>
      </c>
      <c r="M27" s="25"/>
      <c r="N27" s="26"/>
      <c r="O27" s="26"/>
      <c r="P27" s="26"/>
      <c r="Q27" s="26">
        <f>324.032-3.478</f>
        <v>320.55399999999997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12.91</v>
      </c>
      <c r="K29" s="121">
        <f t="shared" si="11"/>
        <v>12.91</v>
      </c>
      <c r="L29" s="121">
        <f t="shared" si="12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39.917000000000002</v>
      </c>
      <c r="K30" s="121">
        <f t="shared" si="11"/>
        <v>39.917000000000002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38.014000000000003</v>
      </c>
      <c r="T30" s="26"/>
      <c r="U30" s="26">
        <v>1.9029999999999996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212.33590000000001</v>
      </c>
      <c r="K31" s="121">
        <f t="shared" si="11"/>
        <v>212.33590000000001</v>
      </c>
      <c r="L31" s="121">
        <f t="shared" si="12"/>
        <v>0</v>
      </c>
      <c r="M31" s="25"/>
      <c r="N31" s="26"/>
      <c r="O31" s="26"/>
      <c r="P31" s="26"/>
      <c r="Q31" s="26">
        <v>39.335900000000002</v>
      </c>
      <c r="R31" s="26">
        <v>39</v>
      </c>
      <c r="S31" s="26"/>
      <c r="T31" s="26"/>
      <c r="U31" s="26"/>
      <c r="V31" s="26"/>
      <c r="W31" s="26"/>
      <c r="X31" s="26">
        <v>134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9.4310000000000009</v>
      </c>
      <c r="K32" s="121">
        <f t="shared" si="11"/>
        <v>9.4310000000000009</v>
      </c>
      <c r="L32" s="121">
        <f t="shared" si="12"/>
        <v>0</v>
      </c>
      <c r="M32" s="17"/>
      <c r="N32" s="26"/>
      <c r="O32" s="26"/>
      <c r="P32" s="26"/>
      <c r="Q32" s="26"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31.969000000000001</v>
      </c>
      <c r="K34" s="121">
        <f t="shared" si="11"/>
        <v>31.969000000000001</v>
      </c>
      <c r="L34" s="121">
        <f t="shared" si="12"/>
        <v>0</v>
      </c>
      <c r="M34" s="17"/>
      <c r="N34" s="26"/>
      <c r="O34" s="26"/>
      <c r="P34" s="26"/>
      <c r="Q34" s="26">
        <v>25.969000000000001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611.33500000000004</v>
      </c>
      <c r="K35" s="121">
        <f t="shared" si="11"/>
        <v>611.33500000000004</v>
      </c>
      <c r="L35" s="121">
        <f t="shared" si="12"/>
        <v>0</v>
      </c>
      <c r="M35" s="17"/>
      <c r="N35" s="26"/>
      <c r="O35" s="26"/>
      <c r="P35" s="26"/>
      <c r="Q35" s="26">
        <v>1.3</v>
      </c>
      <c r="R35" s="26">
        <v>340.03499999999997</v>
      </c>
      <c r="S35" s="26">
        <v>270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13.67</v>
      </c>
      <c r="K36" s="121">
        <f t="shared" si="11"/>
        <v>13.67</v>
      </c>
      <c r="L36" s="121">
        <f t="shared" si="12"/>
        <v>0</v>
      </c>
      <c r="M36" s="17"/>
      <c r="N36" s="26"/>
      <c r="O36" s="26"/>
      <c r="P36" s="26"/>
      <c r="Q36" s="26"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/>
      <c r="Q37" s="26">
        <f>30.178-20</f>
        <v>10.178000000000001</v>
      </c>
      <c r="R37" s="26">
        <f>12+20-9</f>
        <v>23</v>
      </c>
      <c r="S37" s="26">
        <f>8-6</f>
        <v>2</v>
      </c>
      <c r="T37" s="26">
        <f>13+8</f>
        <v>21</v>
      </c>
      <c r="U37" s="26">
        <f>67.598+7</f>
        <v>74.597999999999999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161.36099999999999</v>
      </c>
      <c r="K39" s="121">
        <f t="shared" si="11"/>
        <v>161.36099999999999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f>26.017-1.656+137</f>
        <v>161.36099999999999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/>
      <c r="R40" s="26">
        <v>14.231999999999999</v>
      </c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195" t="s">
        <v>235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195" t="s">
        <v>240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195" t="s">
        <v>240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2"/>
  <sheetViews>
    <sheetView showGridLines="0" topLeftCell="F7" zoomScale="90" zoomScaleNormal="90" workbookViewId="0">
      <selection activeCell="U25" sqref="U2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60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W16</v>
      </c>
      <c r="I9" s="63"/>
      <c r="J9" s="164" t="str">
        <f>+"from "&amp;G6&amp;" 1 until end of "&amp;G4</f>
        <v>from April 1 until end of W16</v>
      </c>
      <c r="K9" s="81"/>
      <c r="L9" s="170" t="str">
        <f>+G6</f>
        <v>April</v>
      </c>
      <c r="M9" s="82"/>
      <c r="N9" s="82"/>
      <c r="O9" s="175" t="str">
        <f>+G4</f>
        <v>W16</v>
      </c>
      <c r="P9" s="176" t="str">
        <f>+VLOOKUP(G4, parameters!$G$9:$I$61,3,0)</f>
        <v>W15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1646.1409999999998</v>
      </c>
      <c r="I10" s="63"/>
      <c r="J10" s="162">
        <f>0+84.283+40.3</f>
        <v>124.583</v>
      </c>
      <c r="L10" s="162">
        <f>J10+Q17</f>
        <v>697.34489999999994</v>
      </c>
      <c r="N10" s="57"/>
      <c r="O10" s="173">
        <f>+H10+K17</f>
        <v>4410.3688999999995</v>
      </c>
      <c r="P10" s="174" cm="1">
        <f t="array" aca="1" ref="P10" ca="1">INDIRECT(ADDRESS(10,15,,,VLOOKUP($G$4,parameters!$G:$I,3,0)))</f>
        <v>3941.0748999999996</v>
      </c>
      <c r="Q10" s="186">
        <f ca="1">O10-P10</f>
        <v>469.29399999999987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8350.9879999999994</v>
      </c>
      <c r="I11" s="63"/>
      <c r="J11" s="18">
        <f>0+878.38+1.198+378.879</f>
        <v>1258.4569999999999</v>
      </c>
      <c r="L11" s="18">
        <f>J11+Q18</f>
        <v>2176.4519999999998</v>
      </c>
      <c r="N11" s="57"/>
      <c r="O11" s="155">
        <f>+H11+K18</f>
        <v>13902.285</v>
      </c>
      <c r="P11" s="156" cm="1">
        <f t="array" aca="1" ref="P11" ca="1">INDIRECT(ADDRESS(11,15,,,VLOOKUP($G$4,parameters!$G:$I,3,0)))</f>
        <v>13502.405999999999</v>
      </c>
      <c r="Q11" s="187">
        <f ca="1">O11-P11</f>
        <v>399.87900000000081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9997.128999999999</v>
      </c>
      <c r="I12" s="63"/>
      <c r="J12" s="128">
        <f>SUM(J10:J11)</f>
        <v>1383.04</v>
      </c>
      <c r="K12" s="67"/>
      <c r="L12" s="128">
        <f>SUM(L10:L11)</f>
        <v>2873.7968999999998</v>
      </c>
      <c r="M12" s="67"/>
      <c r="N12" s="67"/>
      <c r="O12" s="157">
        <f>SUM(O10:O11)</f>
        <v>18312.653899999998</v>
      </c>
      <c r="P12" s="158">
        <f ca="1">SUM(P10:P11)</f>
        <v>17443.480899999999</v>
      </c>
      <c r="Q12" s="159">
        <f ca="1">O12-P12</f>
        <v>869.17299999999886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2764.2278999999999</v>
      </c>
      <c r="K17" s="110">
        <f>+SUMIF($F$24:$F$251,"External",$K$24:$K$251)</f>
        <v>2764.2278999999999</v>
      </c>
      <c r="L17" s="111">
        <f>+SUMIF($F$24:$F$251,"External",$L$24:$L$251)</f>
        <v>0</v>
      </c>
      <c r="M17" s="112"/>
      <c r="N17" s="113">
        <f t="shared" ref="N17:Y17" si="0">+SUMIF($F$24:$F$251,"External",N$24:N$251)</f>
        <v>0</v>
      </c>
      <c r="O17" s="113">
        <f t="shared" si="0"/>
        <v>0</v>
      </c>
      <c r="P17" s="113">
        <f t="shared" si="0"/>
        <v>0</v>
      </c>
      <c r="Q17" s="113">
        <f t="shared" si="0"/>
        <v>572.76189999999997</v>
      </c>
      <c r="R17" s="113">
        <f t="shared" si="0"/>
        <v>398.28599999999994</v>
      </c>
      <c r="S17" s="113">
        <f t="shared" si="0"/>
        <v>909.49099999999999</v>
      </c>
      <c r="T17" s="113">
        <f t="shared" si="0"/>
        <v>145.875</v>
      </c>
      <c r="U17" s="113">
        <f t="shared" si="0"/>
        <v>97.417999999999992</v>
      </c>
      <c r="V17" s="113">
        <f t="shared" si="0"/>
        <v>0</v>
      </c>
      <c r="W17" s="113">
        <f t="shared" si="0"/>
        <v>161.36099999999999</v>
      </c>
      <c r="X17" s="113">
        <f t="shared" si="0"/>
        <v>479.03500000000003</v>
      </c>
      <c r="Y17" s="113">
        <f t="shared" si="0"/>
        <v>0</v>
      </c>
      <c r="Z17" s="114"/>
      <c r="AA17" s="113">
        <f t="shared" ref="AA17:AL17" si="1">+SUMIF($F$24:$F$251,"External",AA$24:AA$251)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5551.2970000000005</v>
      </c>
      <c r="K18" s="115">
        <f>+SUMIF($F$24:$F$251,"Group",$K$24:$K$251)</f>
        <v>5551.2970000000005</v>
      </c>
      <c r="L18" s="116">
        <f>SUMIF($F$24:$F$251,"Group",$L$24:$L$251)</f>
        <v>0</v>
      </c>
      <c r="M18" s="112"/>
      <c r="N18" s="116">
        <f t="shared" ref="N18:Y18" si="2">+SUMIF($F$24:$F$251,"Group",N$24:N$251)</f>
        <v>0</v>
      </c>
      <c r="O18" s="116">
        <f t="shared" si="2"/>
        <v>0</v>
      </c>
      <c r="P18" s="116">
        <f t="shared" si="2"/>
        <v>0</v>
      </c>
      <c r="Q18" s="116">
        <f t="shared" si="2"/>
        <v>917.995</v>
      </c>
      <c r="R18" s="116">
        <f t="shared" si="2"/>
        <v>1336.9</v>
      </c>
      <c r="S18" s="116">
        <f t="shared" si="2"/>
        <v>986.3</v>
      </c>
      <c r="T18" s="116">
        <f t="shared" si="2"/>
        <v>1861.3</v>
      </c>
      <c r="U18" s="116">
        <f t="shared" si="2"/>
        <v>448.80200000000002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+SUMIF($F$24:$F$251,"Group",AA$24:AA$251)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8315.5249000000003</v>
      </c>
      <c r="K19" s="117">
        <f>SUM(K17:K18)</f>
        <v>8315.5249000000003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4">SUM(O17:O18)</f>
        <v>0</v>
      </c>
      <c r="P19" s="118">
        <f t="shared" si="4"/>
        <v>0</v>
      </c>
      <c r="Q19" s="118">
        <f t="shared" si="4"/>
        <v>1490.7568999999999</v>
      </c>
      <c r="R19" s="118">
        <f t="shared" si="4"/>
        <v>1735.1860000000001</v>
      </c>
      <c r="S19" s="118">
        <f t="shared" si="4"/>
        <v>1895.7909999999999</v>
      </c>
      <c r="T19" s="118">
        <f t="shared" si="4"/>
        <v>2007.175</v>
      </c>
      <c r="U19" s="118">
        <f t="shared" si="4"/>
        <v>546.22</v>
      </c>
      <c r="V19" s="118">
        <f t="shared" si="4"/>
        <v>0</v>
      </c>
      <c r="W19" s="118">
        <f t="shared" si="4"/>
        <v>161.36099999999999</v>
      </c>
      <c r="X19" s="118">
        <f t="shared" si="4"/>
        <v>479.03500000000003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6">+K24+L24</f>
        <v>5374.9000000000005</v>
      </c>
      <c r="K24" s="121">
        <f t="shared" ref="K24" si="7">SUM(N24:Y24)</f>
        <v>5374.9000000000005</v>
      </c>
      <c r="L24" s="121">
        <f t="shared" ref="L24" si="8">SUM(AA24:AL24)</f>
        <v>0</v>
      </c>
      <c r="M24" s="25"/>
      <c r="N24" s="26"/>
      <c r="O24" s="26"/>
      <c r="P24" s="26"/>
      <c r="Q24" s="26">
        <v>800.4</v>
      </c>
      <c r="R24" s="26">
        <v>1306.9000000000001</v>
      </c>
      <c r="S24" s="26">
        <v>986.3</v>
      </c>
      <c r="T24" s="26">
        <v>1861.3</v>
      </c>
      <c r="U24" s="26">
        <v>420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9">+K25+L25</f>
        <v>176.39699999999999</v>
      </c>
      <c r="K25" s="121">
        <f t="shared" ref="K25:K88" si="10">SUM(N25:Y25)</f>
        <v>176.39699999999999</v>
      </c>
      <c r="L25" s="121">
        <f t="shared" ref="L25:L88" si="11">SUM(AA25:AL25)</f>
        <v>0</v>
      </c>
      <c r="M25" s="25"/>
      <c r="N25" s="26"/>
      <c r="O25" s="26"/>
      <c r="P25" s="26"/>
      <c r="Q25" s="26">
        <f>125.595-8</f>
        <v>117.595</v>
      </c>
      <c r="R25" s="26">
        <f>22+8</f>
        <v>30</v>
      </c>
      <c r="S25" s="26"/>
      <c r="T25" s="26"/>
      <c r="U25" s="26">
        <f>30-1.198</f>
        <v>28.802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9"/>
        <v>869.71699999999998</v>
      </c>
      <c r="K26" s="121">
        <f t="shared" si="10"/>
        <v>869.71699999999998</v>
      </c>
      <c r="L26" s="121">
        <f t="shared" si="11"/>
        <v>0</v>
      </c>
      <c r="M26" s="25"/>
      <c r="N26" s="26"/>
      <c r="O26" s="26"/>
      <c r="P26" s="26"/>
      <c r="Q26" s="26">
        <f>43.366-13.523+84</f>
        <v>113.843</v>
      </c>
      <c r="R26" s="26">
        <f>207.397-84+12</f>
        <v>135.39699999999999</v>
      </c>
      <c r="S26" s="26">
        <f>322.477-12+310</f>
        <v>620.47699999999998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9"/>
        <v>328.55399999999997</v>
      </c>
      <c r="K27" s="121">
        <f t="shared" si="10"/>
        <v>328.55399999999997</v>
      </c>
      <c r="L27" s="121">
        <f t="shared" si="11"/>
        <v>0</v>
      </c>
      <c r="M27" s="25"/>
      <c r="N27" s="26"/>
      <c r="O27" s="26"/>
      <c r="P27" s="26"/>
      <c r="Q27" s="26">
        <v>320.55399999999997</v>
      </c>
      <c r="R27" s="26"/>
      <c r="S27" s="26">
        <v>8</v>
      </c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9"/>
        <v>0</v>
      </c>
      <c r="K28" s="121">
        <f t="shared" si="10"/>
        <v>0</v>
      </c>
      <c r="L28" s="121">
        <f t="shared" si="11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201" t="s">
        <v>240</v>
      </c>
      <c r="J29" s="120">
        <f t="shared" si="9"/>
        <v>12.91</v>
      </c>
      <c r="K29" s="121">
        <f t="shared" si="10"/>
        <v>12.91</v>
      </c>
      <c r="L29" s="121">
        <f t="shared" si="11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202" t="s">
        <v>240</v>
      </c>
      <c r="J30" s="120">
        <f t="shared" si="9"/>
        <v>47.917000000000002</v>
      </c>
      <c r="K30" s="121">
        <f t="shared" si="10"/>
        <v>47.917000000000002</v>
      </c>
      <c r="L30" s="121">
        <f t="shared" si="11"/>
        <v>0</v>
      </c>
      <c r="M30" s="25"/>
      <c r="N30" s="26"/>
      <c r="O30" s="26"/>
      <c r="P30" s="26"/>
      <c r="Q30" s="26">
        <v>1</v>
      </c>
      <c r="R30" s="26">
        <f>0.903+8</f>
        <v>8.9030000000000005</v>
      </c>
      <c r="S30" s="26">
        <v>38.014000000000003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202" t="s">
        <v>240</v>
      </c>
      <c r="J31" s="120">
        <f t="shared" si="9"/>
        <v>306.66089999999997</v>
      </c>
      <c r="K31" s="121">
        <f t="shared" si="10"/>
        <v>306.66089999999997</v>
      </c>
      <c r="L31" s="121">
        <f t="shared" si="11"/>
        <v>0</v>
      </c>
      <c r="M31" s="25"/>
      <c r="N31" s="26"/>
      <c r="O31" s="26"/>
      <c r="P31" s="26"/>
      <c r="Q31" s="26">
        <f>39.3359-0.675+29</f>
        <v>67.660899999999998</v>
      </c>
      <c r="R31" s="26">
        <f>39-29+23+69+5</f>
        <v>107</v>
      </c>
      <c r="S31" s="26">
        <v>2</v>
      </c>
      <c r="T31" s="26">
        <v>19</v>
      </c>
      <c r="U31" s="26"/>
      <c r="V31" s="26"/>
      <c r="W31" s="26"/>
      <c r="X31" s="26">
        <f>134-23</f>
        <v>111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202" t="s">
        <v>240</v>
      </c>
      <c r="J32" s="120">
        <f t="shared" si="9"/>
        <v>9.4310000000000009</v>
      </c>
      <c r="K32" s="121">
        <f t="shared" si="10"/>
        <v>9.4310000000000009</v>
      </c>
      <c r="L32" s="121">
        <f t="shared" si="11"/>
        <v>0</v>
      </c>
      <c r="M32" s="17"/>
      <c r="N32" s="26"/>
      <c r="O32" s="26"/>
      <c r="P32" s="26"/>
      <c r="Q32" s="26"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202" t="s">
        <v>240</v>
      </c>
      <c r="J33" s="120">
        <f t="shared" si="9"/>
        <v>0</v>
      </c>
      <c r="K33" s="121">
        <f t="shared" si="10"/>
        <v>0</v>
      </c>
      <c r="L33" s="121">
        <f t="shared" si="11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202" t="s">
        <v>240</v>
      </c>
      <c r="J34" s="120">
        <f t="shared" si="9"/>
        <v>36.969000000000001</v>
      </c>
      <c r="K34" s="121">
        <f t="shared" si="10"/>
        <v>36.969000000000001</v>
      </c>
      <c r="L34" s="121">
        <f t="shared" si="11"/>
        <v>0</v>
      </c>
      <c r="M34" s="17"/>
      <c r="N34" s="26"/>
      <c r="O34" s="26"/>
      <c r="P34" s="26"/>
      <c r="Q34" s="26">
        <f>25.969-7</f>
        <v>18.969000000000001</v>
      </c>
      <c r="R34" s="26">
        <f>7+5</f>
        <v>12</v>
      </c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202" t="s">
        <v>240</v>
      </c>
      <c r="J35" s="120">
        <f t="shared" si="9"/>
        <v>611.33500000000004</v>
      </c>
      <c r="K35" s="121">
        <f t="shared" si="10"/>
        <v>611.33500000000004</v>
      </c>
      <c r="L35" s="121">
        <f t="shared" si="11"/>
        <v>0</v>
      </c>
      <c r="M35" s="17"/>
      <c r="N35" s="26"/>
      <c r="O35" s="26"/>
      <c r="P35" s="26"/>
      <c r="Q35" s="26">
        <v>1.3</v>
      </c>
      <c r="R35" s="26">
        <v>3</v>
      </c>
      <c r="S35" s="26">
        <f>270-31</f>
        <v>239</v>
      </c>
      <c r="T35" s="26"/>
      <c r="U35" s="26"/>
      <c r="V35" s="26"/>
      <c r="W35" s="26"/>
      <c r="X35" s="26">
        <f>340.035+31-3</f>
        <v>368.03500000000003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202" t="s">
        <v>240</v>
      </c>
      <c r="J36" s="120">
        <f t="shared" si="9"/>
        <v>13.67</v>
      </c>
      <c r="K36" s="121">
        <f t="shared" si="10"/>
        <v>13.67</v>
      </c>
      <c r="L36" s="121">
        <f t="shared" si="11"/>
        <v>0</v>
      </c>
      <c r="M36" s="17"/>
      <c r="N36" s="26"/>
      <c r="O36" s="26"/>
      <c r="P36" s="26"/>
      <c r="Q36" s="26"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202" t="s">
        <v>240</v>
      </c>
      <c r="J37" s="120">
        <f t="shared" si="9"/>
        <v>130.72499999999999</v>
      </c>
      <c r="K37" s="121">
        <f t="shared" si="10"/>
        <v>130.72499999999999</v>
      </c>
      <c r="L37" s="121">
        <f t="shared" si="11"/>
        <v>0</v>
      </c>
      <c r="M37" s="17"/>
      <c r="N37" s="26"/>
      <c r="O37" s="26"/>
      <c r="P37" s="26"/>
      <c r="Q37" s="26">
        <f>10.178+13</f>
        <v>23.178000000000001</v>
      </c>
      <c r="R37" s="26">
        <f>23+3</f>
        <v>26</v>
      </c>
      <c r="S37" s="26">
        <v>2</v>
      </c>
      <c r="T37" s="26">
        <f>21-13</f>
        <v>8</v>
      </c>
      <c r="U37" s="26">
        <f>74.598-0.051-13-3+13</f>
        <v>71.546999999999997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202" t="s">
        <v>240</v>
      </c>
      <c r="J38" s="120">
        <f t="shared" si="9"/>
        <v>4.8710000000000004</v>
      </c>
      <c r="K38" s="121">
        <f t="shared" si="10"/>
        <v>4.8710000000000004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/>
      <c r="T38" s="26"/>
      <c r="U38" s="26">
        <v>4.8710000000000004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202" t="s">
        <v>240</v>
      </c>
      <c r="J39" s="120">
        <f t="shared" si="9"/>
        <v>161.36099999999999</v>
      </c>
      <c r="K39" s="121">
        <f t="shared" si="10"/>
        <v>161.36099999999999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161.36099999999999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202" t="s">
        <v>240</v>
      </c>
      <c r="J40" s="120">
        <f t="shared" si="9"/>
        <v>24.231999999999999</v>
      </c>
      <c r="K40" s="121">
        <f t="shared" si="10"/>
        <v>24.231999999999999</v>
      </c>
      <c r="L40" s="121">
        <f t="shared" si="11"/>
        <v>0</v>
      </c>
      <c r="M40" s="17"/>
      <c r="N40" s="26"/>
      <c r="O40" s="26"/>
      <c r="P40" s="26"/>
      <c r="Q40" s="26"/>
      <c r="R40" s="26">
        <v>14.231999999999999</v>
      </c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202" t="s">
        <v>235</v>
      </c>
      <c r="J41" s="120">
        <f t="shared" si="9"/>
        <v>40.875</v>
      </c>
      <c r="K41" s="121">
        <f t="shared" si="10"/>
        <v>40.875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202" t="s">
        <v>240</v>
      </c>
      <c r="J42" s="120">
        <f t="shared" si="9"/>
        <v>78</v>
      </c>
      <c r="K42" s="121">
        <f t="shared" si="10"/>
        <v>78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202" t="s">
        <v>240</v>
      </c>
      <c r="J43" s="120">
        <f t="shared" si="9"/>
        <v>50</v>
      </c>
      <c r="K43" s="121">
        <f t="shared" si="10"/>
        <v>50</v>
      </c>
      <c r="L43" s="121">
        <f t="shared" si="11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291</v>
      </c>
      <c r="F44" s="9" t="s">
        <v>40</v>
      </c>
      <c r="G44" s="9" t="s">
        <v>291</v>
      </c>
      <c r="H44" s="14"/>
      <c r="I44" s="202" t="s">
        <v>240</v>
      </c>
      <c r="J44" s="120">
        <f>+K44+L44</f>
        <v>37</v>
      </c>
      <c r="K44" s="121">
        <f t="shared" si="10"/>
        <v>37</v>
      </c>
      <c r="L44" s="121">
        <f t="shared" si="11"/>
        <v>0</v>
      </c>
      <c r="M44" s="17"/>
      <c r="N44" s="26"/>
      <c r="O44" s="26"/>
      <c r="P44" s="26"/>
      <c r="Q44" s="26"/>
      <c r="R44" s="26">
        <v>37</v>
      </c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9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9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9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9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9"/>
        <v>0</v>
      </c>
      <c r="K88" s="121">
        <f t="shared" si="10"/>
        <v>0</v>
      </c>
      <c r="L88" s="121">
        <f t="shared" si="11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2">+K89+L89</f>
        <v>0</v>
      </c>
      <c r="K89" s="121">
        <f t="shared" ref="K89:K152" si="13">SUM(N89:Y89)</f>
        <v>0</v>
      </c>
      <c r="L89" s="121">
        <f t="shared" ref="L89:L152" si="14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2"/>
        <v>0</v>
      </c>
      <c r="K144" s="121">
        <f t="shared" si="13"/>
        <v>0</v>
      </c>
      <c r="L144" s="121">
        <f t="shared" si="14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2"/>
        <v>0</v>
      </c>
      <c r="K145" s="121">
        <f t="shared" si="13"/>
        <v>0</v>
      </c>
      <c r="L145" s="121">
        <f t="shared" si="14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2"/>
        <v>0</v>
      </c>
      <c r="K146" s="121">
        <f t="shared" si="13"/>
        <v>0</v>
      </c>
      <c r="L146" s="121">
        <f t="shared" si="14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2"/>
        <v>0</v>
      </c>
      <c r="K147" s="121">
        <f t="shared" si="13"/>
        <v>0</v>
      </c>
      <c r="L147" s="121">
        <f t="shared" si="14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2"/>
        <v>0</v>
      </c>
      <c r="K148" s="121">
        <f t="shared" si="13"/>
        <v>0</v>
      </c>
      <c r="L148" s="121">
        <f t="shared" si="14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2"/>
        <v>0</v>
      </c>
      <c r="K149" s="121">
        <f t="shared" si="13"/>
        <v>0</v>
      </c>
      <c r="L149" s="121">
        <f t="shared" si="14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2"/>
        <v>0</v>
      </c>
      <c r="K150" s="121">
        <f t="shared" si="13"/>
        <v>0</v>
      </c>
      <c r="L150" s="121">
        <f t="shared" si="14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2"/>
        <v>0</v>
      </c>
      <c r="K151" s="121">
        <f t="shared" si="13"/>
        <v>0</v>
      </c>
      <c r="L151" s="121">
        <f t="shared" si="14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2"/>
        <v>0</v>
      </c>
      <c r="K152" s="121">
        <f t="shared" si="13"/>
        <v>0</v>
      </c>
      <c r="L152" s="121">
        <f t="shared" si="14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5">+K153+L153</f>
        <v>0</v>
      </c>
      <c r="K153" s="121">
        <f t="shared" ref="K153:K216" si="16">SUM(N153:Y153)</f>
        <v>0</v>
      </c>
      <c r="L153" s="121">
        <f t="shared" ref="L153:L216" si="17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5"/>
        <v>0</v>
      </c>
      <c r="K208" s="121">
        <f t="shared" si="16"/>
        <v>0</v>
      </c>
      <c r="L208" s="121">
        <f t="shared" si="17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5"/>
        <v>0</v>
      </c>
      <c r="K209" s="121">
        <f t="shared" si="16"/>
        <v>0</v>
      </c>
      <c r="L209" s="121">
        <f t="shared" si="17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5"/>
        <v>0</v>
      </c>
      <c r="K210" s="121">
        <f t="shared" si="16"/>
        <v>0</v>
      </c>
      <c r="L210" s="121">
        <f t="shared" si="17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5"/>
        <v>0</v>
      </c>
      <c r="K211" s="121">
        <f t="shared" si="16"/>
        <v>0</v>
      </c>
      <c r="L211" s="121">
        <f t="shared" si="17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5"/>
        <v>0</v>
      </c>
      <c r="K212" s="121">
        <f t="shared" si="16"/>
        <v>0</v>
      </c>
      <c r="L212" s="121">
        <f t="shared" si="17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5"/>
        <v>0</v>
      </c>
      <c r="K213" s="121">
        <f t="shared" si="16"/>
        <v>0</v>
      </c>
      <c r="L213" s="121">
        <f t="shared" si="17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5"/>
        <v>0</v>
      </c>
      <c r="K214" s="121">
        <f t="shared" si="16"/>
        <v>0</v>
      </c>
      <c r="L214" s="121">
        <f t="shared" si="17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5"/>
        <v>0</v>
      </c>
      <c r="K215" s="121">
        <f t="shared" si="16"/>
        <v>0</v>
      </c>
      <c r="L215" s="121">
        <f t="shared" si="17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5"/>
        <v>0</v>
      </c>
      <c r="K216" s="121">
        <f t="shared" si="16"/>
        <v>0</v>
      </c>
      <c r="L216" s="121">
        <f t="shared" si="17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8">+K217+L217</f>
        <v>0</v>
      </c>
      <c r="K217" s="121">
        <f t="shared" ref="K217:K252" si="19">SUM(N217:Y217)</f>
        <v>0</v>
      </c>
      <c r="L217" s="121">
        <f t="shared" ref="L217:L252" si="20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8"/>
        <v>0</v>
      </c>
      <c r="K244" s="121">
        <f t="shared" si="19"/>
        <v>0</v>
      </c>
      <c r="L244" s="121">
        <f t="shared" si="20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8"/>
        <v>0</v>
      </c>
      <c r="K245" s="121">
        <f t="shared" si="19"/>
        <v>0</v>
      </c>
      <c r="L245" s="121">
        <f t="shared" si="20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8"/>
        <v>0</v>
      </c>
      <c r="K246" s="121">
        <f t="shared" si="19"/>
        <v>0</v>
      </c>
      <c r="L246" s="121">
        <f t="shared" si="20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8"/>
        <v>0</v>
      </c>
      <c r="K247" s="121">
        <f t="shared" si="19"/>
        <v>0</v>
      </c>
      <c r="L247" s="121">
        <f t="shared" si="20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8"/>
        <v>0</v>
      </c>
      <c r="K248" s="121">
        <f t="shared" si="19"/>
        <v>0</v>
      </c>
      <c r="L248" s="121">
        <f t="shared" si="20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8"/>
        <v>0</v>
      </c>
      <c r="K249" s="121">
        <f t="shared" si="19"/>
        <v>0</v>
      </c>
      <c r="L249" s="121">
        <f t="shared" si="20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8"/>
        <v>0</v>
      </c>
      <c r="K250" s="121">
        <f t="shared" si="19"/>
        <v>0</v>
      </c>
      <c r="L250" s="121">
        <f t="shared" si="20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8"/>
        <v>0</v>
      </c>
      <c r="K251" s="121">
        <f t="shared" si="19"/>
        <v>0</v>
      </c>
      <c r="L251" s="121">
        <f t="shared" si="20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8"/>
        <v>0</v>
      </c>
      <c r="K252" s="121">
        <f t="shared" si="19"/>
        <v>0</v>
      </c>
      <c r="L252" s="121">
        <f t="shared" si="20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0"/>
  <sheetViews>
    <sheetView showGridLines="0" topLeftCell="C1" zoomScale="85" zoomScaleNormal="85" workbookViewId="0">
      <selection activeCell="O32" sqref="O3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61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W17</v>
      </c>
      <c r="I9" s="63"/>
      <c r="J9" s="164" t="str">
        <f>+"from "&amp;G6&amp;" 1 until end of "&amp;G4</f>
        <v>from April 1 until end of W17</v>
      </c>
      <c r="K9" s="81"/>
      <c r="L9" s="170" t="str">
        <f>+G6</f>
        <v>April</v>
      </c>
      <c r="M9" s="82"/>
      <c r="N9" s="82"/>
      <c r="O9" s="175" t="str">
        <f>+G4</f>
        <v>W17</v>
      </c>
      <c r="P9" s="176" t="str">
        <f>+VLOOKUP(G4, parameters!$G$9:$I$61,3,0)</f>
        <v>W16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1737.7369999999999</v>
      </c>
      <c r="I10" s="63"/>
      <c r="J10" s="162">
        <f>0+84.283+40.3+91.596</f>
        <v>216.179</v>
      </c>
      <c r="L10" s="162">
        <f>J10+Q17</f>
        <v>414.09289999999999</v>
      </c>
      <c r="N10" s="57"/>
      <c r="O10" s="173">
        <f>+H10+K17</f>
        <v>4493.3689000000004</v>
      </c>
      <c r="P10" s="174">
        <f ca="1">INDIRECT(ADDRESS(10,15,,,VLOOKUP($G$4,parameters!$G:$I,3,0)))</f>
        <v>4410.3688999999995</v>
      </c>
      <c r="Q10" s="186">
        <f ca="1">O10-P10</f>
        <v>83.000000000000909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9073.8549999999996</v>
      </c>
      <c r="I11" s="63"/>
      <c r="J11" s="18">
        <f>0+878.38+1.198+378.879+722.867</f>
        <v>1981.3239999999998</v>
      </c>
      <c r="L11" s="18">
        <f>J11+Q18</f>
        <v>2384.7239999999997</v>
      </c>
      <c r="N11" s="57"/>
      <c r="O11" s="155">
        <f>+H11+K18</f>
        <v>14635.552</v>
      </c>
      <c r="P11" s="156" cm="1">
        <f t="array" aca="1" ref="P11" ca="1">INDIRECT(ADDRESS(11,15,,,VLOOKUP($G$4,parameters!$G:$I,3,0)))</f>
        <v>13902.285</v>
      </c>
      <c r="Q11" s="187">
        <f t="shared" ref="Q11:Q12" ca="1" si="0">O11-P11</f>
        <v>733.26699999999983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10811.591999999999</v>
      </c>
      <c r="I12" s="63"/>
      <c r="J12" s="128">
        <f>SUM(J10:J11)</f>
        <v>2197.5029999999997</v>
      </c>
      <c r="K12" s="67"/>
      <c r="L12" s="128">
        <f>SUM(L10:L11)</f>
        <v>2798.8168999999998</v>
      </c>
      <c r="M12" s="67"/>
      <c r="N12" s="67"/>
      <c r="O12" s="157">
        <f>SUM(O10:O11)</f>
        <v>19128.920900000001</v>
      </c>
      <c r="P12" s="158">
        <f ca="1">SUM(P10:P11)</f>
        <v>18312.653899999998</v>
      </c>
      <c r="Q12" s="159">
        <f t="shared" ca="1" si="0"/>
        <v>816.26700000000346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+SUMIF($F$24:$F$249,"External",$J$24:$J$249)</f>
        <v>2755.6319000000003</v>
      </c>
      <c r="K17" s="110">
        <f>+SUMIF($F$24:$F$249,"External",$K$24:$K$249)</f>
        <v>2755.6319000000003</v>
      </c>
      <c r="L17" s="111">
        <f>+SUMIF($F$24:$F$249,"External",$L$24:$L$249)</f>
        <v>0</v>
      </c>
      <c r="M17" s="112"/>
      <c r="N17" s="113">
        <f t="shared" ref="N17:Y17" si="1">+SUMIF($F$24:$F$249,"External",N$24:N$249)</f>
        <v>0</v>
      </c>
      <c r="O17" s="113">
        <f t="shared" si="1"/>
        <v>0</v>
      </c>
      <c r="P17" s="113">
        <f t="shared" si="1"/>
        <v>0</v>
      </c>
      <c r="Q17" s="113">
        <f t="shared" si="1"/>
        <v>197.91390000000001</v>
      </c>
      <c r="R17" s="113">
        <f t="shared" si="1"/>
        <v>674.41699999999992</v>
      </c>
      <c r="S17" s="113">
        <f t="shared" si="1"/>
        <v>916.49099999999999</v>
      </c>
      <c r="T17" s="113">
        <f t="shared" si="1"/>
        <v>209.875</v>
      </c>
      <c r="U17" s="113">
        <f t="shared" si="1"/>
        <v>117.29199999999999</v>
      </c>
      <c r="V17" s="113">
        <f t="shared" si="1"/>
        <v>0</v>
      </c>
      <c r="W17" s="113">
        <f t="shared" si="1"/>
        <v>161.36099999999999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+SUMIF($F$24:$F$249,"External",AA$24:AA$249)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+SUMIF($F$24:$F$249,"Group",$J$24:$J$249)</f>
        <v>5561.697000000001</v>
      </c>
      <c r="K18" s="115">
        <f>+SUMIF($F$24:$F$249,"Group",$K$24:$K$249)</f>
        <v>5561.697000000001</v>
      </c>
      <c r="L18" s="116">
        <f>SUMIF($F$24:$F$249,"Group",$L$24:$L$249)</f>
        <v>0</v>
      </c>
      <c r="M18" s="112"/>
      <c r="N18" s="116">
        <f t="shared" ref="N18:Y18" si="3">+SUMIF($F$24:$F$249,"Group",N$24:N$249)</f>
        <v>0</v>
      </c>
      <c r="O18" s="116">
        <f t="shared" si="3"/>
        <v>0</v>
      </c>
      <c r="P18" s="116">
        <f t="shared" si="3"/>
        <v>0</v>
      </c>
      <c r="Q18" s="116">
        <f t="shared" si="3"/>
        <v>403.4</v>
      </c>
      <c r="R18" s="116">
        <f t="shared" si="3"/>
        <v>1153.5999999999999</v>
      </c>
      <c r="S18" s="116">
        <f t="shared" si="3"/>
        <v>1164.8</v>
      </c>
      <c r="T18" s="116">
        <f t="shared" si="3"/>
        <v>2069.9</v>
      </c>
      <c r="U18" s="116">
        <f t="shared" si="3"/>
        <v>610.39699999999993</v>
      </c>
      <c r="V18" s="116">
        <f t="shared" si="3"/>
        <v>159.6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+SUMIF($F$24:$F$249,"Group",AA$24:AA$249)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8317.3289000000004</v>
      </c>
      <c r="K19" s="117">
        <f>SUM(K17:K18)</f>
        <v>8317.3289000000004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601.31389999999999</v>
      </c>
      <c r="R19" s="118">
        <f t="shared" si="5"/>
        <v>1828.0169999999998</v>
      </c>
      <c r="S19" s="118">
        <f t="shared" si="5"/>
        <v>2081.2910000000002</v>
      </c>
      <c r="T19" s="118">
        <f t="shared" si="5"/>
        <v>2279.7750000000001</v>
      </c>
      <c r="U19" s="118">
        <f t="shared" si="5"/>
        <v>727.68899999999996</v>
      </c>
      <c r="V19" s="118">
        <f t="shared" si="5"/>
        <v>159.6</v>
      </c>
      <c r="W19" s="118">
        <f t="shared" si="5"/>
        <v>161.36099999999999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IF(SUM(J24:J249)=J19,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5385.3000000000011</v>
      </c>
      <c r="K24" s="121">
        <f t="shared" ref="K24" si="8">SUM(N24:Y24)</f>
        <v>5385.3000000000011</v>
      </c>
      <c r="L24" s="121">
        <f t="shared" ref="L24" si="9">SUM(AA24:AL24)</f>
        <v>0</v>
      </c>
      <c r="M24" s="25"/>
      <c r="N24" s="26"/>
      <c r="O24" s="26"/>
      <c r="P24" s="26"/>
      <c r="Q24" s="26">
        <v>403.4</v>
      </c>
      <c r="R24" s="26">
        <v>1153.5999999999999</v>
      </c>
      <c r="S24" s="26">
        <v>1164.8</v>
      </c>
      <c r="T24" s="26">
        <v>2069.9</v>
      </c>
      <c r="U24" s="26">
        <v>434</v>
      </c>
      <c r="V24" s="26">
        <v>159.6</v>
      </c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6" si="10">+K25+L25</f>
        <v>176.39699999999999</v>
      </c>
      <c r="K25" s="121">
        <f t="shared" ref="K25:K86" si="11">SUM(N25:Y25)</f>
        <v>176.39699999999999</v>
      </c>
      <c r="L25" s="121">
        <f t="shared" ref="L25:L86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30-1.198+30+117.595</f>
        <v>176.39699999999999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868.21</v>
      </c>
      <c r="K26" s="121">
        <f t="shared" si="11"/>
        <v>868.21</v>
      </c>
      <c r="L26" s="121">
        <f t="shared" si="12"/>
        <v>0</v>
      </c>
      <c r="M26" s="25"/>
      <c r="N26" s="26"/>
      <c r="O26" s="26"/>
      <c r="P26" s="26"/>
      <c r="Q26" s="26">
        <f>113.843-1.261-0.246-27</f>
        <v>85.336000000000013</v>
      </c>
      <c r="R26" s="26">
        <f>135.397+27</f>
        <v>162.39699999999999</v>
      </c>
      <c r="S26" s="26">
        <v>620.47699999999998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347.03399999999999</v>
      </c>
      <c r="K27" s="121">
        <f t="shared" si="11"/>
        <v>347.03399999999999</v>
      </c>
      <c r="L27" s="121">
        <f t="shared" si="12"/>
        <v>0</v>
      </c>
      <c r="M27" s="25"/>
      <c r="N27" s="26"/>
      <c r="O27" s="26"/>
      <c r="P27" s="26"/>
      <c r="Q27" s="26">
        <f>320.554-54.405-2.115-233</f>
        <v>31.033999999999992</v>
      </c>
      <c r="R27" s="26">
        <f>233+16</f>
        <v>249</v>
      </c>
      <c r="S27" s="26"/>
      <c r="T27" s="26">
        <f>8+59</f>
        <v>67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8"/>
      <c r="I28" s="201" t="s">
        <v>240</v>
      </c>
      <c r="J28" s="120">
        <f t="shared" si="10"/>
        <v>10.993</v>
      </c>
      <c r="K28" s="121">
        <f t="shared" si="11"/>
        <v>10.993</v>
      </c>
      <c r="L28" s="121">
        <f t="shared" si="12"/>
        <v>0</v>
      </c>
      <c r="M28" s="25"/>
      <c r="N28" s="26"/>
      <c r="O28" s="26"/>
      <c r="P28" s="26"/>
      <c r="Q28" s="26"/>
      <c r="R28" s="26">
        <f>8.156-1.917+4.754</f>
        <v>10.993</v>
      </c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6"/>
      <c r="I29" s="202" t="s">
        <v>240</v>
      </c>
      <c r="J29" s="120">
        <f t="shared" si="10"/>
        <v>48.326000000000008</v>
      </c>
      <c r="K29" s="121">
        <f t="shared" si="11"/>
        <v>48.326000000000008</v>
      </c>
      <c r="L29" s="121">
        <f t="shared" si="12"/>
        <v>0</v>
      </c>
      <c r="M29" s="25"/>
      <c r="N29" s="26"/>
      <c r="O29" s="26"/>
      <c r="P29" s="26"/>
      <c r="Q29" s="26"/>
      <c r="R29" s="26">
        <f>1-0.936-0.655+8.903-1+2</f>
        <v>9.3120000000000012</v>
      </c>
      <c r="S29" s="26">
        <f>38.014+1</f>
        <v>39.014000000000003</v>
      </c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202" t="s">
        <v>240</v>
      </c>
      <c r="J30" s="120">
        <f t="shared" si="10"/>
        <v>289.62389999999999</v>
      </c>
      <c r="K30" s="121">
        <f t="shared" si="11"/>
        <v>289.62389999999999</v>
      </c>
      <c r="L30" s="121">
        <f t="shared" si="12"/>
        <v>0</v>
      </c>
      <c r="M30" s="25"/>
      <c r="N30" s="26"/>
      <c r="O30" s="26"/>
      <c r="P30" s="26"/>
      <c r="Q30" s="26">
        <f>67.6609-12.322-4.715-10</f>
        <v>40.623899999999992</v>
      </c>
      <c r="R30" s="26">
        <f>107-2</f>
        <v>105</v>
      </c>
      <c r="S30" s="26">
        <f>12+2</f>
        <v>14</v>
      </c>
      <c r="T30" s="26">
        <v>19</v>
      </c>
      <c r="U30" s="26"/>
      <c r="V30" s="26"/>
      <c r="W30" s="26"/>
      <c r="X30" s="26">
        <v>111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202" t="s">
        <v>240</v>
      </c>
      <c r="J31" s="120">
        <f t="shared" si="10"/>
        <v>5.0830000000000002</v>
      </c>
      <c r="K31" s="121">
        <f t="shared" si="11"/>
        <v>5.0830000000000002</v>
      </c>
      <c r="L31" s="121">
        <f t="shared" si="12"/>
        <v>0</v>
      </c>
      <c r="M31" s="17"/>
      <c r="N31" s="26"/>
      <c r="O31" s="26"/>
      <c r="P31" s="26"/>
      <c r="Q31" s="26"/>
      <c r="R31" s="26">
        <v>0.48300000000000021</v>
      </c>
      <c r="S31" s="26"/>
      <c r="T31" s="26"/>
      <c r="U31" s="26">
        <f>5-0.4</f>
        <v>4.5999999999999996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202" t="s">
        <v>240</v>
      </c>
      <c r="J32" s="120">
        <f t="shared" si="10"/>
        <v>37.442</v>
      </c>
      <c r="K32" s="121">
        <f t="shared" si="11"/>
        <v>37.442</v>
      </c>
      <c r="L32" s="121">
        <f t="shared" si="12"/>
        <v>0</v>
      </c>
      <c r="M32" s="17"/>
      <c r="N32" s="26"/>
      <c r="O32" s="26"/>
      <c r="P32" s="26"/>
      <c r="Q32" s="26">
        <f>18.969-5.527+6</f>
        <v>19.442</v>
      </c>
      <c r="R32" s="26">
        <v>12</v>
      </c>
      <c r="S32" s="26"/>
      <c r="T32" s="26"/>
      <c r="U32" s="26">
        <v>6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202" t="s">
        <v>240</v>
      </c>
      <c r="J33" s="120">
        <f t="shared" si="10"/>
        <v>610.58200000000011</v>
      </c>
      <c r="K33" s="121">
        <f t="shared" si="11"/>
        <v>610.58200000000011</v>
      </c>
      <c r="L33" s="121">
        <f t="shared" si="12"/>
        <v>0</v>
      </c>
      <c r="M33" s="17"/>
      <c r="N33" s="26"/>
      <c r="O33" s="26"/>
      <c r="P33" s="26"/>
      <c r="Q33" s="26">
        <v>1.3</v>
      </c>
      <c r="R33" s="26">
        <v>3</v>
      </c>
      <c r="S33" s="26">
        <v>239</v>
      </c>
      <c r="T33" s="26"/>
      <c r="U33" s="26"/>
      <c r="V33" s="26"/>
      <c r="W33" s="26"/>
      <c r="X33" s="26">
        <f>368.035-0.753</f>
        <v>367.28200000000004</v>
      </c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202" t="s">
        <v>240</v>
      </c>
      <c r="J34" s="120">
        <f t="shared" si="10"/>
        <v>11.274000000000001</v>
      </c>
      <c r="K34" s="121">
        <f t="shared" si="11"/>
        <v>11.274000000000001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13.67-2.396</f>
        <v>11.274000000000001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202" t="s">
        <v>240</v>
      </c>
      <c r="J35" s="120">
        <f t="shared" si="10"/>
        <v>130.72499999999999</v>
      </c>
      <c r="K35" s="121">
        <f t="shared" si="11"/>
        <v>130.72499999999999</v>
      </c>
      <c r="L35" s="121">
        <f t="shared" si="12"/>
        <v>0</v>
      </c>
      <c r="M35" s="17"/>
      <c r="N35" s="26"/>
      <c r="O35" s="26"/>
      <c r="P35" s="26"/>
      <c r="Q35" s="26">
        <f>23.178-3</f>
        <v>20.178000000000001</v>
      </c>
      <c r="R35" s="26">
        <f>26+3-8</f>
        <v>21</v>
      </c>
      <c r="S35" s="26">
        <f>2+8-6</f>
        <v>4</v>
      </c>
      <c r="T35" s="26">
        <f>8-3</f>
        <v>5</v>
      </c>
      <c r="U35" s="26">
        <f>71.547+6+3</f>
        <v>80.546999999999997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272</v>
      </c>
      <c r="F36" s="9" t="s">
        <v>40</v>
      </c>
      <c r="G36" s="9" t="s">
        <v>272</v>
      </c>
      <c r="H36" s="196"/>
      <c r="I36" s="202" t="s">
        <v>240</v>
      </c>
      <c r="J36" s="120">
        <f t="shared" si="10"/>
        <v>4.8710000000000004</v>
      </c>
      <c r="K36" s="121">
        <f t="shared" si="11"/>
        <v>4.8710000000000004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4.8710000000000004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285</v>
      </c>
      <c r="F37" s="9" t="s">
        <v>40</v>
      </c>
      <c r="G37" s="9" t="s">
        <v>285</v>
      </c>
      <c r="H37" s="196"/>
      <c r="I37" s="202" t="s">
        <v>240</v>
      </c>
      <c r="J37" s="120">
        <f t="shared" si="10"/>
        <v>161.36099999999999</v>
      </c>
      <c r="K37" s="121">
        <f t="shared" si="11"/>
        <v>161.36099999999999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>
        <v>161.36099999999999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283</v>
      </c>
      <c r="F38" s="9" t="s">
        <v>40</v>
      </c>
      <c r="G38" s="9" t="s">
        <v>283</v>
      </c>
      <c r="H38" s="196"/>
      <c r="I38" s="202" t="s">
        <v>240</v>
      </c>
      <c r="J38" s="120">
        <f t="shared" si="10"/>
        <v>24.231999999999999</v>
      </c>
      <c r="K38" s="121">
        <f t="shared" si="11"/>
        <v>24.231999999999999</v>
      </c>
      <c r="L38" s="121">
        <f t="shared" si="12"/>
        <v>0</v>
      </c>
      <c r="M38" s="17"/>
      <c r="N38" s="26"/>
      <c r="O38" s="26"/>
      <c r="P38" s="26"/>
      <c r="Q38" s="26"/>
      <c r="R38" s="26">
        <v>14.231999999999999</v>
      </c>
      <c r="S38" s="26"/>
      <c r="T38" s="26"/>
      <c r="U38" s="26">
        <v>10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260</v>
      </c>
      <c r="F39" s="9" t="s">
        <v>40</v>
      </c>
      <c r="G39" s="9" t="s">
        <v>260</v>
      </c>
      <c r="H39" s="196"/>
      <c r="I39" s="202" t="s">
        <v>235</v>
      </c>
      <c r="J39" s="120">
        <f t="shared" si="10"/>
        <v>40.875</v>
      </c>
      <c r="K39" s="121">
        <f t="shared" si="11"/>
        <v>40.875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40.875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287</v>
      </c>
      <c r="F40" s="9" t="s">
        <v>40</v>
      </c>
      <c r="G40" s="9" t="s">
        <v>287</v>
      </c>
      <c r="H40" s="196"/>
      <c r="I40" s="202" t="s">
        <v>240</v>
      </c>
      <c r="J40" s="120">
        <f t="shared" si="10"/>
        <v>78</v>
      </c>
      <c r="K40" s="121">
        <f t="shared" si="11"/>
        <v>78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>
        <v>78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289</v>
      </c>
      <c r="F41" s="9" t="s">
        <v>40</v>
      </c>
      <c r="G41" s="9" t="s">
        <v>289</v>
      </c>
      <c r="H41" s="197"/>
      <c r="I41" s="202" t="s">
        <v>240</v>
      </c>
      <c r="J41" s="120">
        <f t="shared" si="10"/>
        <v>50</v>
      </c>
      <c r="K41" s="121">
        <f t="shared" si="11"/>
        <v>50</v>
      </c>
      <c r="L41" s="121">
        <f t="shared" si="12"/>
        <v>0</v>
      </c>
      <c r="M41" s="17"/>
      <c r="N41" s="26"/>
      <c r="O41" s="26"/>
      <c r="P41" s="26"/>
      <c r="Q41" s="26"/>
      <c r="R41" s="26">
        <v>50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292</v>
      </c>
      <c r="F42" s="9" t="s">
        <v>40</v>
      </c>
      <c r="G42" s="9" t="s">
        <v>292</v>
      </c>
      <c r="H42" s="197"/>
      <c r="I42" s="202" t="s">
        <v>240</v>
      </c>
      <c r="J42" s="120">
        <f t="shared" si="10"/>
        <v>37</v>
      </c>
      <c r="K42" s="121">
        <f t="shared" si="11"/>
        <v>37</v>
      </c>
      <c r="L42" s="121">
        <f t="shared" si="12"/>
        <v>0</v>
      </c>
      <c r="M42" s="17"/>
      <c r="N42" s="26"/>
      <c r="O42" s="26"/>
      <c r="P42" s="26"/>
      <c r="Q42" s="26"/>
      <c r="R42" s="26">
        <v>37</v>
      </c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15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1"/>
      <c r="I44" s="11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2"/>
      <c r="I46" s="12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15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2"/>
      <c r="I74" s="12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ref="J87:J150" si="13">+K87+L87</f>
        <v>0</v>
      </c>
      <c r="K87" s="121">
        <f t="shared" ref="K87:K150" si="14">SUM(N87:Y87)</f>
        <v>0</v>
      </c>
      <c r="L87" s="121">
        <f t="shared" ref="L87:L150" si="15">SUM(AA87:AL87)</f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15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2"/>
      <c r="I93" s="12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15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2"/>
      <c r="I122" s="12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15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2"/>
      <c r="I141" s="12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ref="J151:J214" si="16">+K151+L151</f>
        <v>0</v>
      </c>
      <c r="K151" s="121">
        <f t="shared" ref="K151:K214" si="17">SUM(N151:Y151)</f>
        <v>0</v>
      </c>
      <c r="L151" s="121">
        <f t="shared" ref="L151:L214" si="18">SUM(AA151:AL151)</f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15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2"/>
      <c r="I169" s="12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15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2"/>
      <c r="I188" s="12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15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ref="J215:J250" si="19">+K215+L215</f>
        <v>0</v>
      </c>
      <c r="K215" s="121">
        <f t="shared" ref="K215:K250" si="20">SUM(N215:Y215)</f>
        <v>0</v>
      </c>
      <c r="L215" s="121">
        <f t="shared" ref="L215:L250" si="21">SUM(AA215:AL215)</f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2"/>
      <c r="I217" s="12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5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 s="24" customFormat="1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17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J250" s="120">
        <f t="shared" si="19"/>
        <v>0</v>
      </c>
      <c r="K250" s="121">
        <f t="shared" si="20"/>
        <v>0</v>
      </c>
      <c r="L250" s="121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51"/>
  <sheetViews>
    <sheetView showGridLines="0" topLeftCell="F13" zoomScale="90" zoomScaleNormal="90" workbookViewId="0">
      <selection activeCell="G30" sqref="G30:G4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62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W18</v>
      </c>
      <c r="I9" s="63"/>
      <c r="J9" s="164" t="str">
        <f>+"from "&amp;G6&amp;" 1 until end of "&amp;G4</f>
        <v>from April 1 until end of W18</v>
      </c>
      <c r="K9" s="81"/>
      <c r="L9" s="170" t="str">
        <f>+G6</f>
        <v>April</v>
      </c>
      <c r="M9" s="82"/>
      <c r="N9" s="82"/>
      <c r="O9" s="175" t="str">
        <f>+G4</f>
        <v>W18</v>
      </c>
      <c r="P9" s="176" t="str">
        <f>+VLOOKUP(G4, parameters!$G$9:$I$61,3,0)</f>
        <v>W17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2164.0199999999995</v>
      </c>
      <c r="I10" s="63"/>
      <c r="J10" s="162">
        <f>0+84.283+40.3+91.596+426.283</f>
        <v>642.46199999999999</v>
      </c>
      <c r="L10" s="162">
        <f>J10+Q17</f>
        <v>642.46199999999999</v>
      </c>
      <c r="N10" s="57"/>
      <c r="O10" s="173">
        <f>+H10+K17</f>
        <v>4591.3688999999995</v>
      </c>
      <c r="P10" s="174" cm="1">
        <f t="array" aca="1" ref="P10" ca="1">INDIRECT(ADDRESS(10,15,,,VLOOKUP($G$4,parameters!$G:$I,3,0)))</f>
        <v>4493.3689000000004</v>
      </c>
      <c r="Q10" s="186">
        <f ca="1">O10-P10</f>
        <v>97.999999999999091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8975.7669999999998</v>
      </c>
      <c r="I11" s="63"/>
      <c r="J11" s="18">
        <f>0+878.38+1.198+378.879+722.867-98.088</f>
        <v>1883.2359999999999</v>
      </c>
      <c r="L11" s="18">
        <f>J11+Q18</f>
        <v>1883.2359999999999</v>
      </c>
      <c r="N11" s="57"/>
      <c r="O11" s="155">
        <f>+H11+K18</f>
        <v>14740.267</v>
      </c>
      <c r="P11" s="156" cm="1">
        <f t="array" aca="1" ref="P11" ca="1">INDIRECT(ADDRESS(11,15,,,VLOOKUP($G$4,parameters!$G:$I,3,0)))</f>
        <v>14635.552</v>
      </c>
      <c r="Q11" s="187">
        <f t="shared" ref="Q11:Q12" ca="1" si="0">O11-P11</f>
        <v>104.71500000000015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11139.787</v>
      </c>
      <c r="I12" s="63"/>
      <c r="J12" s="128">
        <f>SUM(J10:J11)</f>
        <v>2525.6979999999999</v>
      </c>
      <c r="K12" s="67"/>
      <c r="L12" s="128">
        <f>SUM(L10:L11)</f>
        <v>2525.6979999999999</v>
      </c>
      <c r="M12" s="67"/>
      <c r="N12" s="67"/>
      <c r="O12" s="157">
        <f>SUM(O10:O11)</f>
        <v>19331.635900000001</v>
      </c>
      <c r="P12" s="158">
        <f ca="1">SUM(P10:P11)</f>
        <v>19128.920900000001</v>
      </c>
      <c r="Q12" s="159">
        <f t="shared" ca="1" si="0"/>
        <v>202.71500000000015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2427.3489000000004</v>
      </c>
      <c r="K17" s="110">
        <f>+SUMIF($F$24:$F$250,"External",$K$24:$K$250)</f>
        <v>2427.3489000000004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677.04790000000003</v>
      </c>
      <c r="S17" s="113">
        <f t="shared" si="1"/>
        <v>726.49099999999999</v>
      </c>
      <c r="T17" s="113">
        <f t="shared" si="1"/>
        <v>261.875</v>
      </c>
      <c r="U17" s="113">
        <f t="shared" si="1"/>
        <v>44.745000000000005</v>
      </c>
      <c r="V17" s="113">
        <f t="shared" si="1"/>
        <v>0</v>
      </c>
      <c r="W17" s="113">
        <f t="shared" si="1"/>
        <v>238.90799999999999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5764.5</v>
      </c>
      <c r="K18" s="115">
        <f>+SUMIF($F$24:$F$250,"Group",$K$24:$K$250)</f>
        <v>5764.5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1532.3</v>
      </c>
      <c r="S18" s="116">
        <f t="shared" si="3"/>
        <v>1204.7</v>
      </c>
      <c r="T18" s="116">
        <f t="shared" si="3"/>
        <v>2327.5</v>
      </c>
      <c r="U18" s="116">
        <f t="shared" si="3"/>
        <v>114.8</v>
      </c>
      <c r="V18" s="116">
        <f t="shared" si="3"/>
        <v>106.4</v>
      </c>
      <c r="W18" s="116">
        <f t="shared" si="3"/>
        <v>478.8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8191.8489000000009</v>
      </c>
      <c r="K19" s="117">
        <f>SUM(K17:K18)</f>
        <v>8191.8489000000009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2209.3478999999998</v>
      </c>
      <c r="S19" s="118">
        <f t="shared" si="5"/>
        <v>1931.191</v>
      </c>
      <c r="T19" s="118">
        <f t="shared" si="5"/>
        <v>2589.375</v>
      </c>
      <c r="U19" s="118">
        <f t="shared" si="5"/>
        <v>159.54500000000002</v>
      </c>
      <c r="V19" s="118">
        <f t="shared" si="5"/>
        <v>106.4</v>
      </c>
      <c r="W19" s="118">
        <f t="shared" si="5"/>
        <v>717.70799999999997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5764.5</v>
      </c>
      <c r="K24" s="121">
        <f t="shared" ref="K24" si="8">SUM(N24:Y24)</f>
        <v>5764.5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1532.3</v>
      </c>
      <c r="S24" s="26">
        <v>1204.7</v>
      </c>
      <c r="T24" s="26">
        <v>2327.5</v>
      </c>
      <c r="U24" s="26">
        <v>114.8</v>
      </c>
      <c r="V24" s="26">
        <v>106.4</v>
      </c>
      <c r="W24" s="26">
        <v>478.8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 ht="15.75" customHeight="1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7" si="10">+K25+L25</f>
        <v>728.76699999999994</v>
      </c>
      <c r="K25" s="121">
        <f t="shared" ref="K25:K87" si="11">SUM(N25:Y25)</f>
        <v>728.76699999999994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>
        <f>85.336-145.443+162.397+6</f>
        <v>108.28999999999998</v>
      </c>
      <c r="S25" s="26">
        <v>620.47699999999998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f>31.034-31.786-160.947-31.334+249+38</f>
        <v>93.966999999999985</v>
      </c>
      <c r="S26" s="26"/>
      <c r="T26" s="26">
        <f>67-38+36</f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10"/>
        <v>10.993</v>
      </c>
      <c r="K27" s="121">
        <f t="shared" si="11"/>
        <v>10.993</v>
      </c>
      <c r="L27" s="121">
        <f t="shared" si="12"/>
        <v>0</v>
      </c>
      <c r="M27" s="25"/>
      <c r="N27" s="26"/>
      <c r="O27" s="26"/>
      <c r="P27" s="26"/>
      <c r="Q27" s="26"/>
      <c r="R27" s="26">
        <v>10.993</v>
      </c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8"/>
      <c r="I28" s="195" t="s">
        <v>240</v>
      </c>
      <c r="J28" s="120">
        <f t="shared" si="10"/>
        <v>48.326000000000001</v>
      </c>
      <c r="K28" s="121">
        <f t="shared" si="11"/>
        <v>48.326000000000001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f>9.312+3</f>
        <v>12.311999999999999</v>
      </c>
      <c r="S28" s="26">
        <f>39.014-3</f>
        <v>36.014000000000003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6"/>
      <c r="I29" s="195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40.6239-9.572-29.97+105-1.599</f>
        <v>104.4829</v>
      </c>
      <c r="S29" s="26">
        <v>14</v>
      </c>
      <c r="T29" s="26">
        <v>19</v>
      </c>
      <c r="U29" s="26"/>
      <c r="V29" s="26"/>
      <c r="W29" s="26"/>
      <c r="X29" s="26">
        <v>111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17"/>
      <c r="N31" s="26"/>
      <c r="O31" s="26"/>
      <c r="P31" s="26"/>
      <c r="Q31" s="26"/>
      <c r="R31" s="26">
        <f>19.442+12-5</f>
        <v>26.442</v>
      </c>
      <c r="S31" s="26">
        <f>5-3</f>
        <v>2</v>
      </c>
      <c r="T31" s="26"/>
      <c r="U31" s="26">
        <f>6+3</f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610.58200000000011</v>
      </c>
      <c r="K32" s="121">
        <f t="shared" si="11"/>
        <v>610.58200000000011</v>
      </c>
      <c r="L32" s="121">
        <f t="shared" si="12"/>
        <v>0</v>
      </c>
      <c r="M32" s="17"/>
      <c r="N32" s="26"/>
      <c r="O32" s="26"/>
      <c r="P32" s="26"/>
      <c r="Q32" s="26"/>
      <c r="R32" s="26">
        <f>1.3+3+239</f>
        <v>243.3</v>
      </c>
      <c r="S32" s="26"/>
      <c r="T32" s="26"/>
      <c r="U32" s="26"/>
      <c r="V32" s="26"/>
      <c r="W32" s="26"/>
      <c r="X32" s="26">
        <v>367.28200000000004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11.274000000000001</v>
      </c>
      <c r="K33" s="121">
        <f t="shared" si="11"/>
        <v>11.274000000000001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11.274000000000001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20.178-14.928+21-0.704</f>
        <v>25.545999999999999</v>
      </c>
      <c r="S34" s="26">
        <v>4</v>
      </c>
      <c r="T34" s="26">
        <v>3</v>
      </c>
      <c r="U34" s="26">
        <v>5</v>
      </c>
      <c r="V34" s="26"/>
      <c r="W34" s="26">
        <f>80.547-3</f>
        <v>77.546999999999997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272</v>
      </c>
      <c r="F35" s="9" t="s">
        <v>40</v>
      </c>
      <c r="G35" s="9" t="s">
        <v>272</v>
      </c>
      <c r="H35" s="196"/>
      <c r="I35" s="195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283</v>
      </c>
      <c r="F37" s="9" t="s">
        <v>40</v>
      </c>
      <c r="G37" s="9" t="s">
        <v>283</v>
      </c>
      <c r="H37" s="196"/>
      <c r="I37" s="195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260</v>
      </c>
      <c r="F38" s="9" t="s">
        <v>40</v>
      </c>
      <c r="G38" s="9" t="s">
        <v>260</v>
      </c>
      <c r="H38" s="196"/>
      <c r="I38" s="195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287</v>
      </c>
      <c r="F39" s="9" t="s">
        <v>40</v>
      </c>
      <c r="G39" s="9" t="s">
        <v>287</v>
      </c>
      <c r="H39" s="196"/>
      <c r="I39" s="195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289</v>
      </c>
      <c r="F40" s="9" t="s">
        <v>40</v>
      </c>
      <c r="G40" s="9" t="s">
        <v>289</v>
      </c>
      <c r="H40" s="196"/>
      <c r="I40" s="195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292</v>
      </c>
      <c r="F41" s="9" t="s">
        <v>40</v>
      </c>
      <c r="G41" s="9" t="s">
        <v>292</v>
      </c>
      <c r="H41" s="196"/>
      <c r="I41" s="195" t="s">
        <v>240</v>
      </c>
      <c r="J41" s="120">
        <f t="shared" si="10"/>
        <v>37</v>
      </c>
      <c r="K41" s="121">
        <f t="shared" si="11"/>
        <v>37</v>
      </c>
      <c r="L41" s="121">
        <f t="shared" si="12"/>
        <v>0</v>
      </c>
      <c r="M41" s="17"/>
      <c r="N41" s="26"/>
      <c r="O41" s="26"/>
      <c r="P41" s="26"/>
      <c r="Q41" s="26"/>
      <c r="R41" s="26">
        <v>37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293</v>
      </c>
      <c r="F42" s="9" t="s">
        <v>40</v>
      </c>
      <c r="G42" s="9" t="s">
        <v>294</v>
      </c>
      <c r="H42" s="14"/>
      <c r="I42" s="195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S25" sqref="R25:S25"/>
    </sheetView>
  </sheetViews>
  <sheetFormatPr defaultColWidth="8" defaultRowHeight="13.8"/>
  <cols>
    <col min="1" max="4" width="4" style="17" customWidth="1"/>
    <col min="5" max="5" width="33.88671875" style="17" customWidth="1"/>
    <col min="6" max="6" width="14.33203125" style="63" customWidth="1"/>
    <col min="7" max="7" width="26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63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W19</v>
      </c>
      <c r="I9" s="63"/>
      <c r="J9" s="164" t="str">
        <f>+"from "&amp;G6&amp;" 1 until end of "&amp;G4</f>
        <v>from May 1 until end of W19</v>
      </c>
      <c r="K9" s="81"/>
      <c r="L9" s="170" t="str">
        <f>+G6</f>
        <v>May</v>
      </c>
      <c r="M9" s="82"/>
      <c r="N9" s="82"/>
      <c r="O9" s="175" t="str">
        <f>+G4</f>
        <v>W19</v>
      </c>
      <c r="P9" s="176" t="str">
        <f>+VLOOKUP(G4, parameters!$G$9:$I$61,3,0)</f>
        <v>W18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2164.0199999999995</v>
      </c>
      <c r="I10" s="63"/>
      <c r="J10" s="162">
        <f>0</f>
        <v>0</v>
      </c>
      <c r="L10" s="162">
        <f>J10+R17</f>
        <v>668.04790000000003</v>
      </c>
      <c r="N10" s="57"/>
      <c r="O10" s="173">
        <f>+H10+K17</f>
        <v>4674.3688999999995</v>
      </c>
      <c r="P10" s="174" cm="1">
        <f t="array" aca="1" ref="P10" ca="1">INDIRECT(ADDRESS(10,15,,,VLOOKUP($G$4,parameters!$G:$I,3,0)))</f>
        <v>4591.3688999999995</v>
      </c>
      <c r="Q10" s="186">
        <f ca="1">O10-P10</f>
        <v>83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0+93.912+182.874+1363.965+2.405+3186.523+33+171.096+0+863.19+90.95+300.843+151.863+368.141+283.769+0+878.38+1.198+378.879+722.867-98.088+J11</f>
        <v>8975.7670000000016</v>
      </c>
      <c r="I11" s="63"/>
      <c r="J11" s="18">
        <f>0</f>
        <v>0</v>
      </c>
      <c r="L11" s="18">
        <f>J11+R18</f>
        <v>1283.0999999999999</v>
      </c>
      <c r="N11" s="57"/>
      <c r="O11" s="155">
        <f>+H11+K18</f>
        <v>14850.467000000002</v>
      </c>
      <c r="P11" s="156" cm="1">
        <f t="array" aca="1" ref="P11" ca="1">INDIRECT(ADDRESS(11,15,,,VLOOKUP($G$4,parameters!$G:$I,3,0)))</f>
        <v>14740.267</v>
      </c>
      <c r="Q11" s="187">
        <f t="shared" ref="Q11:Q12" ca="1" si="0">O11-P11</f>
        <v>110.20000000000255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11139.787</v>
      </c>
      <c r="I12" s="63"/>
      <c r="J12" s="128">
        <f>SUM(J10:J11)</f>
        <v>0</v>
      </c>
      <c r="K12" s="67"/>
      <c r="L12" s="128">
        <f>SUM(L10:L11)</f>
        <v>1951.1478999999999</v>
      </c>
      <c r="M12" s="67"/>
      <c r="N12" s="67"/>
      <c r="O12" s="157">
        <f>SUM(O10:O11)</f>
        <v>19524.835900000002</v>
      </c>
      <c r="P12" s="158">
        <f ca="1">SUM(P10:P11)</f>
        <v>19331.635900000001</v>
      </c>
      <c r="Q12" s="159">
        <f t="shared" ca="1" si="0"/>
        <v>193.20000000000073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2510.3489</v>
      </c>
      <c r="K17" s="110">
        <f>+SUMIF($F$24:$F$251,"External",$K$24:$K$251)</f>
        <v>2510.3489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668.04790000000003</v>
      </c>
      <c r="S17" s="113">
        <f t="shared" si="1"/>
        <v>737.49099999999999</v>
      </c>
      <c r="T17" s="113">
        <f t="shared" si="1"/>
        <v>350.875</v>
      </c>
      <c r="U17" s="113">
        <f t="shared" si="1"/>
        <v>48.745000000000005</v>
      </c>
      <c r="V17" s="113">
        <f t="shared" si="1"/>
        <v>0</v>
      </c>
      <c r="W17" s="113">
        <f t="shared" si="1"/>
        <v>226.90799999999999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5874.7000000000007</v>
      </c>
      <c r="K18" s="115">
        <f>+SUMIF($F$24:$F$251,"Group",$K$24:$K$251)</f>
        <v>5874.7000000000007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1283.0999999999999</v>
      </c>
      <c r="S18" s="116">
        <f t="shared" si="3"/>
        <v>1408.4</v>
      </c>
      <c r="T18" s="116">
        <f t="shared" si="3"/>
        <v>2315.5</v>
      </c>
      <c r="U18" s="116">
        <f t="shared" si="3"/>
        <v>109.1</v>
      </c>
      <c r="V18" s="116">
        <f t="shared" si="3"/>
        <v>112.5</v>
      </c>
      <c r="W18" s="116">
        <f t="shared" si="3"/>
        <v>646.1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8385.0489000000016</v>
      </c>
      <c r="K19" s="117">
        <f>SUM(K17:K18)</f>
        <v>8385.0489000000016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1951.1478999999999</v>
      </c>
      <c r="S19" s="118">
        <f t="shared" si="5"/>
        <v>2145.8910000000001</v>
      </c>
      <c r="T19" s="118">
        <f t="shared" si="5"/>
        <v>2666.375</v>
      </c>
      <c r="U19" s="118">
        <f t="shared" si="5"/>
        <v>157.845</v>
      </c>
      <c r="V19" s="118">
        <f t="shared" si="5"/>
        <v>112.5</v>
      </c>
      <c r="W19" s="118">
        <f t="shared" si="5"/>
        <v>873.00800000000004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5874.7000000000007</v>
      </c>
      <c r="K24" s="121">
        <f t="shared" ref="K24" si="8">SUM(N24:Y24)</f>
        <v>5874.7000000000007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1283.0999999999999</v>
      </c>
      <c r="S24" s="26">
        <v>1408.4</v>
      </c>
      <c r="T24" s="26">
        <v>2315.5</v>
      </c>
      <c r="U24" s="26">
        <v>109.1</v>
      </c>
      <c r="V24" s="26">
        <v>112.5</v>
      </c>
      <c r="W24" s="26">
        <v>646.1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195" t="s">
        <v>240</v>
      </c>
      <c r="J25" s="120">
        <f t="shared" ref="J25:J88" si="10">+K25+L25</f>
        <v>728.76699999999994</v>
      </c>
      <c r="K25" s="121">
        <f t="shared" ref="K25:K88" si="11">SUM(N25:Y25)</f>
        <v>728.76699999999994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>
        <f>108.29-10</f>
        <v>98.29</v>
      </c>
      <c r="S25" s="26">
        <f>620.477+10</f>
        <v>630.47699999999998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195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v>93.966999999999985</v>
      </c>
      <c r="S26" s="26"/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195" t="s">
        <v>240</v>
      </c>
      <c r="J27" s="120">
        <f t="shared" si="10"/>
        <v>91.992999999999995</v>
      </c>
      <c r="K27" s="121">
        <f t="shared" si="11"/>
        <v>91.992999999999995</v>
      </c>
      <c r="L27" s="121">
        <f t="shared" si="12"/>
        <v>0</v>
      </c>
      <c r="M27" s="25"/>
      <c r="N27" s="26"/>
      <c r="O27" s="26"/>
      <c r="P27" s="26"/>
      <c r="Q27" s="26"/>
      <c r="R27" s="26">
        <f>10.993+1</f>
        <v>11.993</v>
      </c>
      <c r="S27" s="26"/>
      <c r="T27" s="26">
        <v>80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195" t="s">
        <v>240</v>
      </c>
      <c r="J28" s="120">
        <f t="shared" si="10"/>
        <v>50.326000000000001</v>
      </c>
      <c r="K28" s="121">
        <f t="shared" si="11"/>
        <v>50.326000000000001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f>12.312-1</f>
        <v>11.311999999999999</v>
      </c>
      <c r="S28" s="26">
        <f>36.014+1+2</f>
        <v>39.014000000000003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1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104.4829-6</f>
        <v>98.482900000000001</v>
      </c>
      <c r="S29" s="26">
        <f>14+1</f>
        <v>15</v>
      </c>
      <c r="T29" s="26">
        <v>19</v>
      </c>
      <c r="U29" s="26">
        <f>6-1</f>
        <v>5</v>
      </c>
      <c r="V29" s="26"/>
      <c r="W29" s="26"/>
      <c r="X29" s="26">
        <v>111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4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4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>
        <v>26.442</v>
      </c>
      <c r="S31" s="26">
        <v>2</v>
      </c>
      <c r="T31" s="26"/>
      <c r="U31" s="26"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4" t="s">
        <v>240</v>
      </c>
      <c r="J32" s="120">
        <f t="shared" si="10"/>
        <v>610.58200000000011</v>
      </c>
      <c r="K32" s="121">
        <f t="shared" si="11"/>
        <v>610.58200000000011</v>
      </c>
      <c r="L32" s="121">
        <f t="shared" si="12"/>
        <v>0</v>
      </c>
      <c r="M32" s="17"/>
      <c r="N32" s="26"/>
      <c r="O32" s="26"/>
      <c r="P32" s="26"/>
      <c r="Q32" s="26"/>
      <c r="R32" s="26">
        <v>243.3</v>
      </c>
      <c r="S32" s="26"/>
      <c r="T32" s="26"/>
      <c r="U32" s="26"/>
      <c r="V32" s="26"/>
      <c r="W32" s="26"/>
      <c r="X32" s="26">
        <v>367.28200000000004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4" t="s">
        <v>240</v>
      </c>
      <c r="J33" s="120">
        <f t="shared" si="10"/>
        <v>11.274000000000001</v>
      </c>
      <c r="K33" s="121">
        <f t="shared" si="11"/>
        <v>11.274000000000001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11.274000000000001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4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25.546+7</f>
        <v>32.545999999999999</v>
      </c>
      <c r="S34" s="26">
        <f>4-3</f>
        <v>1</v>
      </c>
      <c r="T34" s="26">
        <f>3+3+5+1</f>
        <v>12</v>
      </c>
      <c r="U34" s="26">
        <v>4</v>
      </c>
      <c r="V34" s="26"/>
      <c r="W34" s="26">
        <f>77.547-7-4-1</f>
        <v>65.546999999999997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272</v>
      </c>
      <c r="F35" s="203" t="s">
        <v>40</v>
      </c>
      <c r="G35" s="203" t="s">
        <v>272</v>
      </c>
      <c r="H35" s="204"/>
      <c r="I35" s="204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285</v>
      </c>
      <c r="F36" s="203" t="s">
        <v>40</v>
      </c>
      <c r="G36" s="203" t="s">
        <v>285</v>
      </c>
      <c r="H36" s="204"/>
      <c r="I36" s="204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283</v>
      </c>
      <c r="F37" s="203" t="s">
        <v>40</v>
      </c>
      <c r="G37" s="203" t="s">
        <v>283</v>
      </c>
      <c r="H37" s="204"/>
      <c r="I37" s="204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260</v>
      </c>
      <c r="F38" s="203" t="s">
        <v>40</v>
      </c>
      <c r="G38" s="203" t="s">
        <v>260</v>
      </c>
      <c r="H38" s="204"/>
      <c r="I38" s="204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287</v>
      </c>
      <c r="F39" s="203" t="s">
        <v>40</v>
      </c>
      <c r="G39" s="203" t="s">
        <v>287</v>
      </c>
      <c r="H39" s="204"/>
      <c r="I39" s="204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289</v>
      </c>
      <c r="F40" s="203" t="s">
        <v>40</v>
      </c>
      <c r="G40" s="203" t="s">
        <v>289</v>
      </c>
      <c r="H40" s="204"/>
      <c r="I40" s="204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292</v>
      </c>
      <c r="F41" s="203" t="s">
        <v>40</v>
      </c>
      <c r="G41" s="203" t="s">
        <v>292</v>
      </c>
      <c r="H41" s="204"/>
      <c r="I41" s="204" t="s">
        <v>240</v>
      </c>
      <c r="J41" s="120">
        <f t="shared" si="10"/>
        <v>37</v>
      </c>
      <c r="K41" s="121">
        <f t="shared" si="11"/>
        <v>37</v>
      </c>
      <c r="L41" s="121">
        <f t="shared" si="12"/>
        <v>0</v>
      </c>
      <c r="M41" s="17"/>
      <c r="N41" s="26"/>
      <c r="O41" s="26"/>
      <c r="P41" s="26"/>
      <c r="Q41" s="26"/>
      <c r="R41" s="26">
        <v>37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293</v>
      </c>
      <c r="F42" s="203" t="s">
        <v>40</v>
      </c>
      <c r="G42" s="203" t="s">
        <v>293</v>
      </c>
      <c r="H42" s="204"/>
      <c r="I42" s="204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D1:AL252"/>
  <sheetViews>
    <sheetView showGridLines="0" topLeftCell="F1" zoomScale="80" zoomScaleNormal="80" workbookViewId="0">
      <selection activeCell="S25" sqref="S2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3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64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W20</v>
      </c>
      <c r="I9" s="63"/>
      <c r="J9" s="164" t="str">
        <f>+"from "&amp;G6&amp;" 1 until end of "&amp;G4</f>
        <v>from May 1 until end of W20</v>
      </c>
      <c r="K9" s="81"/>
      <c r="L9" s="170" t="str">
        <f>+G6</f>
        <v>May</v>
      </c>
      <c r="M9" s="82"/>
      <c r="N9" s="82"/>
      <c r="O9" s="175" t="str">
        <f>+G4</f>
        <v>W20</v>
      </c>
      <c r="P9" s="176" t="str">
        <f>+VLOOKUP(G4, parameters!$G$9:$I$61,3,0)</f>
        <v>W19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2187.2259999999997</v>
      </c>
      <c r="I10" s="63"/>
      <c r="J10" s="162">
        <f>0+23.206</f>
        <v>23.206</v>
      </c>
      <c r="L10" s="162">
        <f>J10+R17</f>
        <v>739.76890000000003</v>
      </c>
      <c r="N10" s="57"/>
      <c r="O10" s="173">
        <f>+H10+K17</f>
        <v>4695.0188999999991</v>
      </c>
      <c r="P10" s="174">
        <f ca="1">INDIRECT(ADDRESS(10,15,,,VLOOKUP($G$4,parameters!$G:$I,3,0)))</f>
        <v>4674.3688999999995</v>
      </c>
      <c r="Q10" s="186">
        <f ca="1">O10-P10</f>
        <v>20.649999999999636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0+93.912+182.874+1363.965+2.405+3186.523+33+171.096+0+863.19+90.95+300.843+151.863+368.141+283.769+0+878.38+1.198+378.879+722.867-98.088+J11</f>
        <v>9213.8730000000014</v>
      </c>
      <c r="I11" s="63"/>
      <c r="J11" s="18">
        <f>0+0.854+237.252</f>
        <v>238.10600000000002</v>
      </c>
      <c r="L11" s="18">
        <f>J11+R18</f>
        <v>1185.5060000000001</v>
      </c>
      <c r="N11" s="57"/>
      <c r="O11" s="155">
        <f>+H11+K18</f>
        <v>15086.073</v>
      </c>
      <c r="P11" s="156" cm="1">
        <f t="array" aca="1" ref="P11" ca="1">INDIRECT(ADDRESS(11,15,,,VLOOKUP($G$4,parameters!$G:$I,3,0)))</f>
        <v>14850.467000000002</v>
      </c>
      <c r="Q11" s="187">
        <f ca="1">O11-P11</f>
        <v>235.60599999999795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11401.099000000002</v>
      </c>
      <c r="I12" s="63"/>
      <c r="J12" s="128">
        <f>SUM(J10:J11)</f>
        <v>261.31200000000001</v>
      </c>
      <c r="K12" s="67"/>
      <c r="L12" s="128">
        <f>SUM(L10:L11)</f>
        <v>1925.2749000000001</v>
      </c>
      <c r="M12" s="67"/>
      <c r="N12" s="67"/>
      <c r="O12" s="157">
        <f>SUM(O10:O11)</f>
        <v>19781.091899999999</v>
      </c>
      <c r="P12" s="158">
        <f ca="1">SUM(P10:P11)</f>
        <v>19524.835900000002</v>
      </c>
      <c r="Q12" s="159">
        <f t="shared" ref="Q12" ca="1" si="0">O12-P12</f>
        <v>256.25599999999758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2507.7928999999995</v>
      </c>
      <c r="K17" s="110">
        <f>+SUMIF($F$24:$F$251,"External",$K$24:$K$251)</f>
        <v>2507.7928999999995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716.56290000000001</v>
      </c>
      <c r="S17" s="113">
        <f t="shared" si="1"/>
        <v>782.50799999999992</v>
      </c>
      <c r="T17" s="113">
        <f t="shared" si="1"/>
        <v>333.875</v>
      </c>
      <c r="U17" s="113">
        <f t="shared" si="1"/>
        <v>37.471000000000004</v>
      </c>
      <c r="V17" s="113">
        <f t="shared" si="1"/>
        <v>0</v>
      </c>
      <c r="W17" s="113">
        <f t="shared" si="1"/>
        <v>176.36099999999999</v>
      </c>
      <c r="X17" s="113">
        <f t="shared" si="1"/>
        <v>461.01499999999999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5872.1999999999989</v>
      </c>
      <c r="K18" s="115">
        <f>+SUMIF($F$24:$F$251,"Group",$K$24:$K$251)</f>
        <v>5872.1999999999989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947.4</v>
      </c>
      <c r="S18" s="116">
        <f t="shared" si="3"/>
        <v>1533</v>
      </c>
      <c r="T18" s="116">
        <f t="shared" si="3"/>
        <v>2642.5</v>
      </c>
      <c r="U18" s="116">
        <f t="shared" si="3"/>
        <v>186.2</v>
      </c>
      <c r="V18" s="116">
        <f t="shared" si="3"/>
        <v>180.2</v>
      </c>
      <c r="W18" s="116">
        <f t="shared" si="3"/>
        <v>382.9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8379.9928999999975</v>
      </c>
      <c r="K19" s="117">
        <f>SUM(K17:K18)</f>
        <v>8379.9928999999975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1663.9629</v>
      </c>
      <c r="S19" s="118">
        <f t="shared" si="5"/>
        <v>2315.5079999999998</v>
      </c>
      <c r="T19" s="118">
        <f t="shared" si="5"/>
        <v>2976.375</v>
      </c>
      <c r="U19" s="118">
        <f t="shared" si="5"/>
        <v>223.67099999999999</v>
      </c>
      <c r="V19" s="118">
        <f t="shared" si="5"/>
        <v>180.2</v>
      </c>
      <c r="W19" s="118">
        <f t="shared" si="5"/>
        <v>559.26099999999997</v>
      </c>
      <c r="X19" s="118">
        <f t="shared" si="5"/>
        <v>461.01499999999999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5872.1999999999989</v>
      </c>
      <c r="K24" s="121">
        <f t="shared" ref="K24" si="8">SUM(N24:Y24)</f>
        <v>5872.1999999999989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947.4</v>
      </c>
      <c r="S24" s="26">
        <v>1533</v>
      </c>
      <c r="T24" s="26">
        <v>2642.5</v>
      </c>
      <c r="U24" s="26">
        <v>186.2</v>
      </c>
      <c r="V24" s="26">
        <v>180.2</v>
      </c>
      <c r="W24" s="26">
        <v>382.9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8" si="10">+K25+L25</f>
        <v>728.76699999999994</v>
      </c>
      <c r="K25" s="121">
        <f t="shared" ref="K25:K88" si="11">SUM(N25:Y25)</f>
        <v>728.76699999999994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>
        <v>98.29</v>
      </c>
      <c r="S25" s="26">
        <v>630.47699999999998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v>93.966999999999985</v>
      </c>
      <c r="S26" s="26"/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94.643000000000001</v>
      </c>
      <c r="K27" s="121">
        <f t="shared" si="11"/>
        <v>94.643000000000001</v>
      </c>
      <c r="L27" s="121">
        <f t="shared" si="12"/>
        <v>0</v>
      </c>
      <c r="M27" s="25"/>
      <c r="N27" s="26"/>
      <c r="O27" s="26"/>
      <c r="P27" s="26"/>
      <c r="Q27" s="26"/>
      <c r="R27" s="26">
        <v>11.993</v>
      </c>
      <c r="S27" s="26">
        <v>2.65</v>
      </c>
      <c r="T27" s="26">
        <v>80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50.326000000000001</v>
      </c>
      <c r="K28" s="121">
        <f t="shared" si="11"/>
        <v>50.326000000000001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v>11.311999999999999</v>
      </c>
      <c r="S28" s="26">
        <v>39.014000000000003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98.4829+74</f>
        <v>172.4829</v>
      </c>
      <c r="S29" s="26">
        <f>15+7</f>
        <v>22</v>
      </c>
      <c r="T29" s="26"/>
      <c r="U29" s="26">
        <f>5+19-19</f>
        <v>5</v>
      </c>
      <c r="V29" s="26"/>
      <c r="W29" s="26"/>
      <c r="X29" s="26">
        <f>111-74-7+19</f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>
        <v>26.442</v>
      </c>
      <c r="S31" s="26">
        <v>2</v>
      </c>
      <c r="T31" s="26"/>
      <c r="U31" s="26"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605.2829999999999</v>
      </c>
      <c r="K32" s="121">
        <f t="shared" si="11"/>
        <v>605.2829999999999</v>
      </c>
      <c r="L32" s="121">
        <f t="shared" si="12"/>
        <v>0</v>
      </c>
      <c r="M32" s="17"/>
      <c r="N32" s="26"/>
      <c r="O32" s="26"/>
      <c r="P32" s="26"/>
      <c r="Q32" s="26"/>
      <c r="R32" s="26">
        <f>243.3-3.485</f>
        <v>239.815</v>
      </c>
      <c r="S32" s="26"/>
      <c r="T32" s="26"/>
      <c r="U32" s="26"/>
      <c r="V32" s="26"/>
      <c r="W32" s="26"/>
      <c r="X32" s="26">
        <f>367.282-1.814</f>
        <v>365.46799999999996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14.273999999999999</v>
      </c>
      <c r="K33" s="121">
        <f t="shared" si="11"/>
        <v>14.273999999999999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11.274+3</f>
        <v>14.273999999999999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v>32.545999999999999</v>
      </c>
      <c r="S34" s="26">
        <f>1+2</f>
        <v>3</v>
      </c>
      <c r="T34" s="26">
        <f>12+2</f>
        <v>14</v>
      </c>
      <c r="U34" s="26">
        <v>4</v>
      </c>
      <c r="V34" s="26"/>
      <c r="W34" s="26">
        <v>15</v>
      </c>
      <c r="X34" s="26">
        <f>65.547-2-2-15</f>
        <v>46.546999999999997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272</v>
      </c>
      <c r="F35" s="203" t="s">
        <v>40</v>
      </c>
      <c r="G35" s="203" t="s">
        <v>272</v>
      </c>
      <c r="H35" s="204"/>
      <c r="I35" s="203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285</v>
      </c>
      <c r="F36" s="203" t="s">
        <v>40</v>
      </c>
      <c r="G36" s="203" t="s">
        <v>285</v>
      </c>
      <c r="H36" s="204"/>
      <c r="I36" s="203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283</v>
      </c>
      <c r="F37" s="203" t="s">
        <v>40</v>
      </c>
      <c r="G37" s="203" t="s">
        <v>283</v>
      </c>
      <c r="H37" s="204"/>
      <c r="I37" s="203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260</v>
      </c>
      <c r="F38" s="203" t="s">
        <v>40</v>
      </c>
      <c r="G38" s="203" t="s">
        <v>260</v>
      </c>
      <c r="H38" s="204"/>
      <c r="I38" s="203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287</v>
      </c>
      <c r="F39" s="203" t="s">
        <v>40</v>
      </c>
      <c r="G39" s="203" t="s">
        <v>287</v>
      </c>
      <c r="H39" s="204"/>
      <c r="I39" s="203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289</v>
      </c>
      <c r="F40" s="203" t="s">
        <v>40</v>
      </c>
      <c r="G40" s="203" t="s">
        <v>289</v>
      </c>
      <c r="H40" s="204"/>
      <c r="I40" s="203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292</v>
      </c>
      <c r="F41" s="203" t="s">
        <v>40</v>
      </c>
      <c r="G41" s="203" t="s">
        <v>292</v>
      </c>
      <c r="H41" s="204"/>
      <c r="I41" s="203" t="s">
        <v>240</v>
      </c>
      <c r="J41" s="120">
        <f t="shared" si="10"/>
        <v>19.093</v>
      </c>
      <c r="K41" s="121">
        <f t="shared" si="11"/>
        <v>19.093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f>37-17.907</f>
        <v>19.093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293</v>
      </c>
      <c r="F42" s="203" t="s">
        <v>40</v>
      </c>
      <c r="G42" s="203" t="s">
        <v>293</v>
      </c>
      <c r="H42" s="204"/>
      <c r="I42" s="203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 s="63" customFormat="1">
      <c r="E43" s="9" t="s">
        <v>295</v>
      </c>
      <c r="F43" s="203" t="s">
        <v>40</v>
      </c>
      <c r="G43" s="9" t="s">
        <v>295</v>
      </c>
      <c r="H43" s="197"/>
      <c r="I43" s="203" t="s">
        <v>240</v>
      </c>
      <c r="J43" s="120">
        <f t="shared" si="10"/>
        <v>15</v>
      </c>
      <c r="K43" s="121">
        <f t="shared" si="11"/>
        <v>15</v>
      </c>
      <c r="L43" s="121">
        <f t="shared" si="12"/>
        <v>0</v>
      </c>
      <c r="N43" s="200"/>
      <c r="O43" s="200"/>
      <c r="P43" s="200"/>
      <c r="Q43" s="200"/>
      <c r="R43" s="26">
        <v>15</v>
      </c>
      <c r="S43" s="200"/>
      <c r="T43" s="200"/>
      <c r="U43" s="200"/>
      <c r="V43" s="200"/>
      <c r="W43" s="200"/>
      <c r="X43" s="200"/>
      <c r="Y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</row>
    <row r="44" spans="5:38">
      <c r="E44" s="8"/>
      <c r="F44" s="9"/>
      <c r="G44" s="8"/>
      <c r="H44" s="14"/>
      <c r="I44" s="203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1"/>
  <sheetViews>
    <sheetView showGridLines="0" topLeftCell="H1" zoomScale="90" zoomScaleNormal="90" workbookViewId="0">
      <selection activeCell="R24" sqref="R24:Y2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88671875" style="17" bestFit="1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W21</v>
      </c>
      <c r="I9" s="63"/>
      <c r="J9" s="164" t="str">
        <f>+"from "&amp;G6&amp;" 1 until end of "&amp;G4</f>
        <v>from May 1 until end of W21</v>
      </c>
      <c r="K9" s="81"/>
      <c r="L9" s="170" t="str">
        <f>+G6</f>
        <v>May</v>
      </c>
      <c r="M9" s="82"/>
      <c r="N9" s="82"/>
      <c r="O9" s="175" t="str">
        <f>+G4</f>
        <v>W21</v>
      </c>
      <c r="P9" s="176" t="str">
        <f>+VLOOKUP(G4, parameters!$G$9:$I$61,3,0)</f>
        <v>W20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2329.3659999999995</v>
      </c>
      <c r="I10" s="63"/>
      <c r="J10" s="162">
        <f>0+23.206+142.14</f>
        <v>165.34599999999998</v>
      </c>
      <c r="L10" s="162">
        <f>J10+R17</f>
        <v>710.39490000000001</v>
      </c>
      <c r="N10" s="57"/>
      <c r="O10" s="173">
        <f>+H10+K17</f>
        <v>4718.5368999999992</v>
      </c>
      <c r="P10" s="174" cm="1">
        <f t="array" aca="1" ref="P10" ca="1">INDIRECT(ADDRESS(10,15,,,VLOOKUP($G$4,parameters!$G:$I,3,0)))</f>
        <v>4695.0188999999991</v>
      </c>
      <c r="Q10" s="186">
        <f ca="1">O10-P10</f>
        <v>23.518000000000029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0+93.912+182.874+1363.965+2.405+3186.523+33+171.096+0+863.19+90.95+300.843+151.863+368.141+283.769+0+878.38+1.198+378.879+722.867-98.088-3510+J11</f>
        <v>5703.8730000000014</v>
      </c>
      <c r="I11" s="63"/>
      <c r="J11" s="18">
        <f>0+0.854+237.252</f>
        <v>238.10600000000002</v>
      </c>
      <c r="L11" s="18">
        <f>J11+R18</f>
        <v>923.50599999999997</v>
      </c>
      <c r="N11" s="57"/>
      <c r="O11" s="155">
        <f>+H11+K18</f>
        <v>15086.073</v>
      </c>
      <c r="P11" s="156" cm="1">
        <f t="array" aca="1" ref="P11" ca="1">INDIRECT(ADDRESS(11,15,,,VLOOKUP($G$4,parameters!$G:$I,3,0)))</f>
        <v>15086.073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8033.2390000000014</v>
      </c>
      <c r="I12" s="63"/>
      <c r="J12" s="128">
        <f>SUM(J10:J11)</f>
        <v>403.452</v>
      </c>
      <c r="K12" s="67"/>
      <c r="L12" s="128">
        <f>SUM(L10:L11)</f>
        <v>1633.9009000000001</v>
      </c>
      <c r="M12" s="67"/>
      <c r="N12" s="67"/>
      <c r="O12" s="157">
        <f>SUM(O10:O11)</f>
        <v>19804.609899999999</v>
      </c>
      <c r="P12" s="158">
        <f ca="1">SUM(P10:P11)</f>
        <v>19781.091899999999</v>
      </c>
      <c r="Q12" s="159">
        <f t="shared" ca="1" si="0"/>
        <v>23.518000000000029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2389.1709000000001</v>
      </c>
      <c r="K17" s="110">
        <f>+SUMIF($F$24:$F$250,"External",$K$24:$K$250)</f>
        <v>2389.1709000000001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545.0489</v>
      </c>
      <c r="S17" s="113">
        <f t="shared" si="1"/>
        <v>938.86899999999991</v>
      </c>
      <c r="T17" s="113">
        <f t="shared" si="1"/>
        <v>206.875</v>
      </c>
      <c r="U17" s="113">
        <f t="shared" si="1"/>
        <v>45.6</v>
      </c>
      <c r="V17" s="113">
        <f t="shared" si="1"/>
        <v>59.442</v>
      </c>
      <c r="W17" s="113">
        <f t="shared" si="1"/>
        <v>176.36099999999999</v>
      </c>
      <c r="X17" s="113">
        <f t="shared" si="1"/>
        <v>416.97500000000002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9382.1999999999989</v>
      </c>
      <c r="K18" s="115">
        <f>+SUMIF($F$24:$F$250,"Group",$K$24:$K$250)</f>
        <v>9382.1999999999989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685.4</v>
      </c>
      <c r="S18" s="116">
        <f t="shared" si="3"/>
        <v>1697.5</v>
      </c>
      <c r="T18" s="116">
        <f t="shared" si="3"/>
        <v>2846.7</v>
      </c>
      <c r="U18" s="116">
        <f t="shared" si="3"/>
        <v>289.20000000000005</v>
      </c>
      <c r="V18" s="116">
        <f t="shared" si="3"/>
        <v>1180.2</v>
      </c>
      <c r="W18" s="116">
        <f t="shared" si="3"/>
        <v>1382.9</v>
      </c>
      <c r="X18" s="116">
        <f t="shared" si="3"/>
        <v>795.8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11771.370899999998</v>
      </c>
      <c r="K19" s="117">
        <f>SUM(K17:K18)</f>
        <v>11771.370899999998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1230.4488999999999</v>
      </c>
      <c r="S19" s="118">
        <f t="shared" si="5"/>
        <v>2636.3689999999997</v>
      </c>
      <c r="T19" s="118">
        <f t="shared" si="5"/>
        <v>3053.5749999999998</v>
      </c>
      <c r="U19" s="118">
        <f t="shared" si="5"/>
        <v>334.80000000000007</v>
      </c>
      <c r="V19" s="118">
        <f t="shared" si="5"/>
        <v>1239.6420000000001</v>
      </c>
      <c r="W19" s="118">
        <f t="shared" si="5"/>
        <v>1559.261</v>
      </c>
      <c r="X19" s="118">
        <f t="shared" si="5"/>
        <v>1212.7750000000001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9382.1999999999989</v>
      </c>
      <c r="K24" s="121">
        <f t="shared" ref="K24" si="8">SUM(N24:Y24)</f>
        <v>9382.1999999999989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f>947.4-262</f>
        <v>685.4</v>
      </c>
      <c r="S24" s="26">
        <f>1533+164.5</f>
        <v>1697.5</v>
      </c>
      <c r="T24" s="26">
        <f>2642.5+204.2</f>
        <v>2846.7</v>
      </c>
      <c r="U24" s="26">
        <f>186.2+510-407</f>
        <v>289.20000000000005</v>
      </c>
      <c r="V24" s="26">
        <f>1000+180.2</f>
        <v>1180.2</v>
      </c>
      <c r="W24" s="26">
        <f>382.9+1000</f>
        <v>1382.9</v>
      </c>
      <c r="X24" s="26">
        <f>1000-204.2</f>
        <v>795.8</v>
      </c>
      <c r="Y24" s="26">
        <f>262-164.5+407</f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7" si="10">+K25+L25</f>
        <v>725.57899999999995</v>
      </c>
      <c r="K25" s="121">
        <f t="shared" ref="K25:K87" si="11">SUM(N25:Y25)</f>
        <v>725.57899999999995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>
        <f>98.29-3.188-26</f>
        <v>69.102000000000004</v>
      </c>
      <c r="S25" s="26">
        <v>630.47699999999998</v>
      </c>
      <c r="T25" s="26"/>
      <c r="U25" s="26">
        <v>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41.918999999999997</v>
      </c>
      <c r="K26" s="121">
        <f t="shared" si="11"/>
        <v>41.918999999999997</v>
      </c>
      <c r="L26" s="121">
        <f t="shared" si="12"/>
        <v>0</v>
      </c>
      <c r="M26" s="25"/>
      <c r="N26" s="26"/>
      <c r="O26" s="26"/>
      <c r="P26" s="26"/>
      <c r="Q26" s="26"/>
      <c r="R26" s="26">
        <f>93.967-103.319-13.729+65</f>
        <v>41.918999999999997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94.643000000000001</v>
      </c>
      <c r="K27" s="121">
        <f t="shared" si="11"/>
        <v>94.643000000000001</v>
      </c>
      <c r="L27" s="121">
        <f t="shared" si="12"/>
        <v>0</v>
      </c>
      <c r="M27" s="25"/>
      <c r="N27" s="26"/>
      <c r="O27" s="26"/>
      <c r="P27" s="26"/>
      <c r="Q27" s="26"/>
      <c r="R27" s="26">
        <f>11.993-8</f>
        <v>3.9930000000000003</v>
      </c>
      <c r="S27" s="26">
        <f>2.65+8+56</f>
        <v>66.650000000000006</v>
      </c>
      <c r="T27" s="26"/>
      <c r="U27" s="26"/>
      <c r="V27" s="26">
        <f>80-56</f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50.215000000000003</v>
      </c>
      <c r="K28" s="121">
        <f t="shared" si="11"/>
        <v>50.215000000000003</v>
      </c>
      <c r="L28" s="121">
        <f t="shared" si="12"/>
        <v>0</v>
      </c>
      <c r="M28" s="25"/>
      <c r="N28" s="26"/>
      <c r="O28" s="26"/>
      <c r="P28" s="26"/>
      <c r="Q28" s="26"/>
      <c r="R28" s="26">
        <f>11.312-0.111-8</f>
        <v>3.2009999999999987</v>
      </c>
      <c r="S28" s="26">
        <f>39.014+8</f>
        <v>47.014000000000003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269.48289999999997</v>
      </c>
      <c r="K29" s="121">
        <f t="shared" si="11"/>
        <v>269.48289999999997</v>
      </c>
      <c r="L29" s="121">
        <f t="shared" si="12"/>
        <v>0</v>
      </c>
      <c r="M29" s="25"/>
      <c r="N29" s="26"/>
      <c r="O29" s="26"/>
      <c r="P29" s="26"/>
      <c r="Q29" s="26"/>
      <c r="R29" s="26">
        <f>172.4829-55</f>
        <v>117.4829</v>
      </c>
      <c r="S29" s="26">
        <f>22+55+14</f>
        <v>91</v>
      </c>
      <c r="T29" s="26">
        <f>5+8</f>
        <v>13</v>
      </c>
      <c r="U29" s="26"/>
      <c r="V29" s="26"/>
      <c r="W29" s="26"/>
      <c r="X29" s="26">
        <f>49-14-8+21</f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0.48300000000000021</v>
      </c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f>9+26.442</f>
        <v>35.442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601.23299999999995</v>
      </c>
      <c r="K32" s="121">
        <f t="shared" si="11"/>
        <v>601.23299999999995</v>
      </c>
      <c r="L32" s="121">
        <f t="shared" si="12"/>
        <v>0</v>
      </c>
      <c r="M32" s="17"/>
      <c r="N32" s="26"/>
      <c r="O32" s="26"/>
      <c r="P32" s="26"/>
      <c r="Q32" s="26"/>
      <c r="R32" s="26">
        <f>239.815-2.01</f>
        <v>237.80500000000001</v>
      </c>
      <c r="S32" s="26"/>
      <c r="T32" s="26"/>
      <c r="U32" s="26"/>
      <c r="V32" s="26"/>
      <c r="W32" s="26"/>
      <c r="X32" s="26">
        <f>365.468-2.04</f>
        <v>363.428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14.273999999999999</v>
      </c>
      <c r="K33" s="121">
        <f t="shared" si="11"/>
        <v>14.273999999999999</v>
      </c>
      <c r="L33" s="121">
        <f t="shared" si="12"/>
        <v>0</v>
      </c>
      <c r="M33" s="17"/>
      <c r="N33" s="26"/>
      <c r="O33" s="26"/>
      <c r="P33" s="26"/>
      <c r="Q33" s="26"/>
      <c r="R33" s="26">
        <v>4</v>
      </c>
      <c r="S33" s="26">
        <f>14.274-4-3</f>
        <v>7.2739999999999991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32.546+35</f>
        <v>67.545999999999992</v>
      </c>
      <c r="S34" s="26">
        <f>3+3</f>
        <v>6</v>
      </c>
      <c r="T34" s="26">
        <f>14+2</f>
        <v>16</v>
      </c>
      <c r="U34" s="26">
        <f>4-2+3</f>
        <v>5</v>
      </c>
      <c r="V34" s="26"/>
      <c r="W34" s="26">
        <v>15</v>
      </c>
      <c r="X34" s="26">
        <f>46.547-35-3-3</f>
        <v>5.546999999999997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4"/>
      <c r="I35" s="203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283</v>
      </c>
      <c r="F36" s="203" t="s">
        <v>40</v>
      </c>
      <c r="G36" s="203" t="s">
        <v>283</v>
      </c>
      <c r="H36" s="204"/>
      <c r="I36" s="203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f>14.232-10.354</f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260</v>
      </c>
      <c r="F37" s="203" t="s">
        <v>40</v>
      </c>
      <c r="G37" s="203" t="s">
        <v>260</v>
      </c>
      <c r="H37" s="204"/>
      <c r="I37" s="203" t="s">
        <v>235</v>
      </c>
      <c r="J37" s="120">
        <f t="shared" si="10"/>
        <v>40.875</v>
      </c>
      <c r="K37" s="121">
        <f t="shared" si="11"/>
        <v>40.875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v>40.875</v>
      </c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287</v>
      </c>
      <c r="F38" s="203" t="s">
        <v>40</v>
      </c>
      <c r="G38" s="203" t="s">
        <v>287</v>
      </c>
      <c r="H38" s="204"/>
      <c r="I38" s="203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78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289</v>
      </c>
      <c r="F39" s="203" t="s">
        <v>40</v>
      </c>
      <c r="G39" s="203" t="s">
        <v>289</v>
      </c>
      <c r="H39" s="204"/>
      <c r="I39" s="203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292</v>
      </c>
      <c r="F40" s="203" t="s">
        <v>40</v>
      </c>
      <c r="G40" s="203" t="s">
        <v>292</v>
      </c>
      <c r="H40" s="204"/>
      <c r="I40" s="203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4"/>
      <c r="I41" s="203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56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203" t="s">
        <v>40</v>
      </c>
      <c r="G42" s="9" t="s">
        <v>295</v>
      </c>
      <c r="H42" s="197"/>
      <c r="I42" s="203" t="s">
        <v>240</v>
      </c>
      <c r="J42" s="120">
        <f t="shared" si="10"/>
        <v>15</v>
      </c>
      <c r="K42" s="121">
        <f t="shared" si="11"/>
        <v>15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v>15</v>
      </c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D1:AL252"/>
  <sheetViews>
    <sheetView showGridLines="0" topLeftCell="F4" zoomScale="90" zoomScaleNormal="90" workbookViewId="0">
      <selection activeCell="R56" sqref="R5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88671875" style="17" bestFit="1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W22</v>
      </c>
      <c r="I9" s="63"/>
      <c r="J9" s="164" t="str">
        <f>+"from "&amp;G6&amp;" 1 until end of "&amp;G4</f>
        <v>from May 1 until end of W22</v>
      </c>
      <c r="K9" s="81"/>
      <c r="L9" s="170" t="str">
        <f>+G6</f>
        <v>May</v>
      </c>
      <c r="M9" s="82"/>
      <c r="N9" s="82"/>
      <c r="O9" s="175" t="str">
        <f>+G4</f>
        <v>W22</v>
      </c>
      <c r="P9" s="176" t="str">
        <f>+VLOOKUP(G4, parameters!$G$9:$I$61,3,0)</f>
        <v>W21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2926.4809999999998</v>
      </c>
      <c r="I10" s="63"/>
      <c r="J10" s="162">
        <f>0+23.206+142.14+569.909+27.206</f>
        <v>762.46100000000001</v>
      </c>
      <c r="L10" s="162">
        <f>J10+R17</f>
        <v>762.46100000000001</v>
      </c>
      <c r="N10" s="57"/>
      <c r="O10" s="173">
        <f>+H10+K17</f>
        <v>4836.223899999999</v>
      </c>
      <c r="P10" s="174" cm="1">
        <f t="array" aca="1" ref="P10" ca="1">INDIRECT(ADDRESS(10,15,,,VLOOKUP($G$4,parameters!$G:$I,3,0)))</f>
        <v>4718.5368999999992</v>
      </c>
      <c r="Q10" s="186">
        <f ca="1">O10-P10</f>
        <v>117.6869999999999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0+93.912+182.874+1363.965+2.405+3186.523+33+171.096+0+863.19+90.95+300.843+151.863+368.141+283.769+0+878.38+1.198+378.879+722.867-98.088-3510+J11</f>
        <v>7932.3700000000017</v>
      </c>
      <c r="I11" s="63"/>
      <c r="J11" s="18">
        <f>0+0.854+237.252+0.497+2228</f>
        <v>2466.6030000000001</v>
      </c>
      <c r="L11" s="18">
        <f>J11+R18</f>
        <v>2466.6030000000001</v>
      </c>
      <c r="N11" s="57"/>
      <c r="O11" s="155">
        <f>+H11+K18</f>
        <v>15086.570000000002</v>
      </c>
      <c r="P11" s="156" cm="1">
        <f t="array" aca="1" ref="P11" ca="1">INDIRECT(ADDRESS(11,15,,,VLOOKUP($G$4,parameters!$G:$I,3,0)))</f>
        <v>15086.073</v>
      </c>
      <c r="Q11" s="187">
        <f t="shared" ref="Q11:Q12" ca="1" si="0">O11-P11</f>
        <v>0.49700000000120781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10858.851000000002</v>
      </c>
      <c r="I12" s="63"/>
      <c r="J12" s="128">
        <f>SUM(J10:J11)</f>
        <v>3229.0640000000003</v>
      </c>
      <c r="K12" s="67"/>
      <c r="L12" s="128">
        <f>SUM(L10:L11)</f>
        <v>3229.0640000000003</v>
      </c>
      <c r="M12" s="67"/>
      <c r="N12" s="67"/>
      <c r="O12" s="157">
        <f>SUM(O10:O11)</f>
        <v>19922.793900000001</v>
      </c>
      <c r="P12" s="158">
        <f ca="1">SUM(P10:P11)</f>
        <v>19804.609899999999</v>
      </c>
      <c r="Q12" s="159">
        <f t="shared" ca="1" si="0"/>
        <v>118.18400000000111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1909.7428999999997</v>
      </c>
      <c r="K17" s="110">
        <f>+SUMIF($F$24:$F$251,"External",$K$24:$K$251)</f>
        <v>1909.7428999999997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432.68090000000001</v>
      </c>
      <c r="T17" s="113">
        <f t="shared" si="1"/>
        <v>389.21400000000006</v>
      </c>
      <c r="U17" s="113">
        <f t="shared" si="1"/>
        <v>341.20800000000003</v>
      </c>
      <c r="V17" s="113">
        <f t="shared" si="1"/>
        <v>116.21000000000001</v>
      </c>
      <c r="W17" s="113">
        <f t="shared" si="1"/>
        <v>176.36099999999999</v>
      </c>
      <c r="X17" s="113">
        <f t="shared" si="1"/>
        <v>454.06900000000007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7154.2</v>
      </c>
      <c r="K18" s="115">
        <f>+SUMIF($F$24:$F$251,"Group",$K$24:$K$251)</f>
        <v>7154.2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9063.9429</v>
      </c>
      <c r="K19" s="117">
        <f>SUM(K17:K18)</f>
        <v>9063.9429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1587.5809000000002</v>
      </c>
      <c r="T19" s="118">
        <f t="shared" si="5"/>
        <v>1435.9139999999998</v>
      </c>
      <c r="U19" s="118">
        <f t="shared" si="5"/>
        <v>1430.4080000000001</v>
      </c>
      <c r="V19" s="118">
        <f t="shared" si="5"/>
        <v>1296.4100000000001</v>
      </c>
      <c r="W19" s="118">
        <f t="shared" si="5"/>
        <v>1259.261</v>
      </c>
      <c r="X19" s="118">
        <f t="shared" si="5"/>
        <v>1549.8690000000001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f>685.4-2228+1697.5+1000</f>
        <v>1154.9000000000001</v>
      </c>
      <c r="T24" s="26">
        <f>2846.7-1000-800</f>
        <v>1046.6999999999998</v>
      </c>
      <c r="U24" s="26">
        <f>289.2+800</f>
        <v>1089.2</v>
      </c>
      <c r="V24" s="26">
        <v>1180.2</v>
      </c>
      <c r="W24" s="26">
        <f>1382.9-300</f>
        <v>1082.9000000000001</v>
      </c>
      <c r="X24" s="26">
        <f>795.8+300</f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8" si="10">+K25+L25</f>
        <v>594.09900000000005</v>
      </c>
      <c r="K25" s="121">
        <f t="shared" ref="K25:K88" si="11">SUM(N25:Y25)</f>
        <v>594.09900000000005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98.29-3.188-26-130.898+630.477-300-0.582</f>
        <v>268.09900000000005</v>
      </c>
      <c r="U25" s="26">
        <f>26+300</f>
        <v>326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134.91899999999998</v>
      </c>
      <c r="K26" s="121">
        <f t="shared" si="11"/>
        <v>134.91899999999998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93.967-103.319-13.729+65+28</f>
        <v>69.918999999999997</v>
      </c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f>11.993-8-3.849+2.65+8+56</f>
        <v>66.793999999999997</v>
      </c>
      <c r="T27" s="26"/>
      <c r="U27" s="26"/>
      <c r="V27" s="26">
        <f>80-56</f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73.415999999999997</v>
      </c>
      <c r="K28" s="121">
        <f t="shared" si="11"/>
        <v>73.415999999999997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11.312-0.111-8-1.745-0.169+39.014+8</f>
        <v>48.301000000000002</v>
      </c>
      <c r="T28" s="26"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150.2619</v>
      </c>
      <c r="K29" s="121">
        <f t="shared" si="11"/>
        <v>150.2619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172.4829-55-1.132-0.912-113.707-1.127-2.343+91+3</f>
        <v>92.261899999999997</v>
      </c>
      <c r="T29" s="26">
        <f>5+8-3</f>
        <v>10</v>
      </c>
      <c r="U29" s="26"/>
      <c r="V29" s="26"/>
      <c r="W29" s="26"/>
      <c r="X29" s="26">
        <f>49-14-8+21-3+3</f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5.0609999999999999</v>
      </c>
      <c r="K30" s="121">
        <f t="shared" si="11"/>
        <v>5.0609999999999999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f>0.483-0.022</f>
        <v>0.46099999999999997</v>
      </c>
      <c r="T30" s="26"/>
      <c r="U30" s="26"/>
      <c r="V30" s="26">
        <v>4.5999999999999996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f>9+26.442-25.832</f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352.93100000000004</v>
      </c>
      <c r="K32" s="121">
        <f t="shared" si="11"/>
        <v>352.93100000000004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239.815-2.01-247.874+363</f>
        <v>352.93100000000004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10.36</v>
      </c>
      <c r="K33" s="121">
        <f t="shared" si="11"/>
        <v>10.36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4-3.914+14.274-4-3</f>
        <v>7.3599999999999994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56.159999999999989</v>
      </c>
      <c r="K34" s="121">
        <f t="shared" si="11"/>
        <v>56.159999999999989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32.546+35-58.933+6-9</f>
        <v>5.6129999999999924</v>
      </c>
      <c r="T34" s="26">
        <f>14+2+2</f>
        <v>18</v>
      </c>
      <c r="U34" s="26">
        <f>4-2+3-3</f>
        <v>2</v>
      </c>
      <c r="V34" s="26"/>
      <c r="W34" s="26">
        <v>15</v>
      </c>
      <c r="X34" s="26">
        <f>46.547-35-3-3+9-2+3</f>
        <v>15.546999999999997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4"/>
      <c r="I35" s="203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283</v>
      </c>
      <c r="F36" s="203" t="s">
        <v>40</v>
      </c>
      <c r="G36" s="203" t="s">
        <v>283</v>
      </c>
      <c r="H36" s="204"/>
      <c r="I36" s="203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f>14.232-10.354</f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260</v>
      </c>
      <c r="F37" s="203" t="s">
        <v>40</v>
      </c>
      <c r="G37" s="203" t="s">
        <v>260</v>
      </c>
      <c r="H37" s="204"/>
      <c r="I37" s="203" t="s">
        <v>235</v>
      </c>
      <c r="J37" s="120">
        <f t="shared" si="10"/>
        <v>37.591000000000001</v>
      </c>
      <c r="K37" s="121">
        <f t="shared" si="11"/>
        <v>37.591000000000001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40.875-2.603-0.681</f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287</v>
      </c>
      <c r="F38" s="203" t="s">
        <v>40</v>
      </c>
      <c r="G38" s="203" t="s">
        <v>287</v>
      </c>
      <c r="H38" s="204"/>
      <c r="I38" s="203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78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289</v>
      </c>
      <c r="F39" s="203" t="s">
        <v>40</v>
      </c>
      <c r="G39" s="203" t="s">
        <v>289</v>
      </c>
      <c r="H39" s="204"/>
      <c r="I39" s="203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292</v>
      </c>
      <c r="F40" s="203" t="s">
        <v>40</v>
      </c>
      <c r="G40" s="203" t="s">
        <v>292</v>
      </c>
      <c r="H40" s="204"/>
      <c r="I40" s="203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4"/>
      <c r="I41" s="203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56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203" t="s">
        <v>40</v>
      </c>
      <c r="G42" s="9" t="s">
        <v>295</v>
      </c>
      <c r="H42" s="197"/>
      <c r="I42" s="203" t="s">
        <v>240</v>
      </c>
      <c r="J42" s="120">
        <f t="shared" si="10"/>
        <v>14.208</v>
      </c>
      <c r="K42" s="121">
        <f t="shared" si="11"/>
        <v>14.208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f>15-4</f>
        <v>11</v>
      </c>
      <c r="T42" s="26"/>
      <c r="U42" s="26">
        <f>4-0.792</f>
        <v>3.2080000000000002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topLeftCell="A19" zoomScale="90" zoomScaleNormal="90" workbookViewId="0">
      <selection activeCell="V30" sqref="V30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W23</v>
      </c>
      <c r="I9" s="63"/>
      <c r="J9" s="164" t="str">
        <f>+"from "&amp;G6&amp;" 1 until end of "&amp;G4</f>
        <v>from June 1 until end of W23</v>
      </c>
      <c r="K9" s="81"/>
      <c r="L9" s="170" t="str">
        <f>+G6</f>
        <v>June</v>
      </c>
      <c r="M9" s="82"/>
      <c r="N9" s="82"/>
      <c r="O9" s="175" t="str">
        <f>+G4</f>
        <v>W23</v>
      </c>
      <c r="P9" s="176" t="str">
        <f>+VLOOKUP(G4, parameters!$G$9:$I$61,3,0)</f>
        <v>W22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2926.4809999999998</v>
      </c>
      <c r="I10" s="63"/>
      <c r="J10" s="162">
        <f>0</f>
        <v>0</v>
      </c>
      <c r="L10" s="162">
        <f>J10+S17</f>
        <v>432.68090000000001</v>
      </c>
      <c r="N10" s="57"/>
      <c r="O10" s="173">
        <f>+H10+K17</f>
        <v>4884.8018999999995</v>
      </c>
      <c r="P10" s="174" cm="1">
        <f t="array" aca="1" ref="P10" ca="1">INDIRECT(ADDRESS(10,15,,,VLOOKUP($G$4,parameters!$G:$I,3,0)))</f>
        <v>4836.223899999999</v>
      </c>
      <c r="Q10" s="186">
        <f ca="1">O10-P10</f>
        <v>48.578000000000429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15086.570000000002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10858.851000000002</v>
      </c>
      <c r="I12" s="63"/>
      <c r="J12" s="128">
        <f>SUM(J10:J11)</f>
        <v>0</v>
      </c>
      <c r="K12" s="67"/>
      <c r="L12" s="128">
        <f>SUM(L10:L11)</f>
        <v>1587.5809000000002</v>
      </c>
      <c r="M12" s="67"/>
      <c r="N12" s="67"/>
      <c r="O12" s="157">
        <f>SUM(O10:O11)</f>
        <v>19971.371900000002</v>
      </c>
      <c r="P12" s="158">
        <f ca="1">SUM(P10:P11)</f>
        <v>19922.793900000001</v>
      </c>
      <c r="Q12" s="159">
        <f t="shared" ca="1" si="0"/>
        <v>48.578000000001339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1958.3208999999997</v>
      </c>
      <c r="K17" s="110">
        <f>+SUMIF($F$24:$F$251,"External",$K$24:$K$251)</f>
        <v>1958.3208999999997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432.68090000000001</v>
      </c>
      <c r="T17" s="113">
        <f t="shared" si="1"/>
        <v>423.79200000000003</v>
      </c>
      <c r="U17" s="113">
        <f t="shared" si="1"/>
        <v>366.20800000000003</v>
      </c>
      <c r="V17" s="113">
        <f t="shared" si="1"/>
        <v>116.21000000000001</v>
      </c>
      <c r="W17" s="113">
        <f t="shared" si="1"/>
        <v>176.36099999999999</v>
      </c>
      <c r="X17" s="113">
        <f t="shared" si="1"/>
        <v>443.06900000000007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7154.2</v>
      </c>
      <c r="K18" s="115">
        <f>+SUMIF($F$24:$F$251,"Group",$K$24:$K$251)</f>
        <v>7154.2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9112.5208999999995</v>
      </c>
      <c r="K19" s="117">
        <f>SUM(K17:K18)</f>
        <v>9112.5208999999995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1587.5809000000002</v>
      </c>
      <c r="T19" s="118">
        <f t="shared" si="5"/>
        <v>1470.4919999999997</v>
      </c>
      <c r="U19" s="118">
        <f t="shared" si="5"/>
        <v>1455.4080000000001</v>
      </c>
      <c r="V19" s="118">
        <f t="shared" si="5"/>
        <v>1296.4100000000001</v>
      </c>
      <c r="W19" s="118">
        <f t="shared" si="5"/>
        <v>1259.261</v>
      </c>
      <c r="X19" s="118">
        <f t="shared" si="5"/>
        <v>1538.8690000000001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8" si="10">+K25+L25</f>
        <v>594.09900000000005</v>
      </c>
      <c r="K25" s="121">
        <f t="shared" ref="K25:K88" si="11">SUM(N25:Y25)</f>
        <v>594.09900000000005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v>268.09900000000005</v>
      </c>
      <c r="U25" s="26">
        <v>326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158.91899999999998</v>
      </c>
      <c r="K26" s="121">
        <f t="shared" si="11"/>
        <v>158.91899999999998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v>69.918999999999997</v>
      </c>
      <c r="T26" s="26">
        <f>65+2</f>
        <v>67</v>
      </c>
      <c r="U26" s="26">
        <v>22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/>
      <c r="U27" s="26"/>
      <c r="V27" s="26"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5"/>
      <c r="I28" s="195" t="s">
        <v>240</v>
      </c>
      <c r="J28" s="120">
        <f t="shared" si="10"/>
        <v>73.415999999999997</v>
      </c>
      <c r="K28" s="121">
        <f t="shared" si="11"/>
        <v>73.415999999999997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48.301</f>
        <v>48.301000000000002</v>
      </c>
      <c r="T28" s="26">
        <f>25.115</f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10"/>
        <v>171.8399</v>
      </c>
      <c r="K29" s="121">
        <f t="shared" si="11"/>
        <v>171.8399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92.2619-14</f>
        <v>78.261899999999997</v>
      </c>
      <c r="T29" s="26">
        <f>10+14+21.578</f>
        <v>45.578000000000003</v>
      </c>
      <c r="U29" s="26"/>
      <c r="V29" s="26"/>
      <c r="W29" s="26"/>
      <c r="X29" s="26"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8" t="s">
        <v>240</v>
      </c>
      <c r="J30" s="120">
        <f t="shared" si="10"/>
        <v>5.0609999999999999</v>
      </c>
      <c r="K30" s="121">
        <f t="shared" si="11"/>
        <v>5.0609999999999999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0.46099999999999997</v>
      </c>
      <c r="T30" s="26"/>
      <c r="U30" s="26"/>
      <c r="V30" s="26">
        <v>4.5999999999999996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8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8" t="s">
        <v>240</v>
      </c>
      <c r="J32" s="120">
        <f t="shared" si="10"/>
        <v>352.93100000000004</v>
      </c>
      <c r="K32" s="121">
        <f t="shared" si="11"/>
        <v>352.93100000000004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352.93100000000004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8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7.36+3</f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8" t="s">
        <v>240</v>
      </c>
      <c r="J34" s="120">
        <f t="shared" si="10"/>
        <v>56.159999999999982</v>
      </c>
      <c r="K34" s="121">
        <f t="shared" si="11"/>
        <v>56.159999999999982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5.61299999999999+9</f>
        <v>14.612999999999989</v>
      </c>
      <c r="T34" s="26">
        <f>18-3</f>
        <v>15</v>
      </c>
      <c r="U34" s="26">
        <f>2+3+2</f>
        <v>7</v>
      </c>
      <c r="V34" s="26"/>
      <c r="W34" s="26">
        <v>15</v>
      </c>
      <c r="X34" s="26">
        <f>15.547-9-2</f>
        <v>4.5470000000000006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8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8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260</v>
      </c>
      <c r="F37" s="9" t="s">
        <v>40</v>
      </c>
      <c r="G37" s="9" t="s">
        <v>260</v>
      </c>
      <c r="H37" s="196"/>
      <c r="I37" s="198" t="s">
        <v>235</v>
      </c>
      <c r="J37" s="120">
        <f t="shared" si="10"/>
        <v>37.591000000000001</v>
      </c>
      <c r="K37" s="121">
        <f t="shared" si="11"/>
        <v>37.591000000000001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287</v>
      </c>
      <c r="F38" s="9" t="s">
        <v>40</v>
      </c>
      <c r="G38" s="9" t="s">
        <v>287</v>
      </c>
      <c r="H38" s="196"/>
      <c r="I38" s="198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78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289</v>
      </c>
      <c r="F39" s="9" t="s">
        <v>40</v>
      </c>
      <c r="G39" s="9" t="s">
        <v>289</v>
      </c>
      <c r="H39" s="196"/>
      <c r="I39" s="198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292</v>
      </c>
      <c r="F40" s="9" t="s">
        <v>40</v>
      </c>
      <c r="G40" s="9" t="s">
        <v>292</v>
      </c>
      <c r="H40" s="196"/>
      <c r="I40" s="198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6"/>
      <c r="I41" s="198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56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9" t="s">
        <v>40</v>
      </c>
      <c r="G42" s="9" t="s">
        <v>295</v>
      </c>
      <c r="H42" s="196"/>
      <c r="I42" s="198" t="s">
        <v>240</v>
      </c>
      <c r="J42" s="120">
        <f t="shared" si="10"/>
        <v>14.208</v>
      </c>
      <c r="K42" s="121">
        <f t="shared" si="11"/>
        <v>14.208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f>11+2</f>
        <v>13</v>
      </c>
      <c r="T42" s="26"/>
      <c r="U42" s="26">
        <f>3.208-2</f>
        <v>1.2080000000000002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1"/>
  <sheetViews>
    <sheetView showGridLines="0" topLeftCell="H19" zoomScale="90" zoomScaleNormal="90" workbookViewId="0">
      <selection activeCell="V49" sqref="V4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0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3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W24</v>
      </c>
      <c r="I9" s="63"/>
      <c r="J9" s="164" t="str">
        <f>+"from "&amp;G6&amp;" 1 until end of "&amp;G4</f>
        <v>from June 1 until end of W24</v>
      </c>
      <c r="K9" s="81"/>
      <c r="L9" s="170" t="str">
        <f>+G6</f>
        <v>June</v>
      </c>
      <c r="M9" s="82"/>
      <c r="N9" s="82"/>
      <c r="O9" s="175" t="str">
        <f>+G4</f>
        <v>W24</v>
      </c>
      <c r="P9" s="176" t="str">
        <f>+VLOOKUP(G4, parameters!$G$9:$I$61,3,0)</f>
        <v>W23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3134.1719999999996</v>
      </c>
      <c r="I10" s="63"/>
      <c r="J10" s="162">
        <f>0+207.691</f>
        <v>207.691</v>
      </c>
      <c r="L10" s="162">
        <f>J10+S17</f>
        <v>639.61689999999999</v>
      </c>
      <c r="N10" s="57"/>
      <c r="O10" s="173">
        <f>+H10+K17</f>
        <v>4888.9538999999995</v>
      </c>
      <c r="P10" s="174" cm="1">
        <f t="array" aca="1" ref="P10" ca="1">INDIRECT(ADDRESS(10,15,,,VLOOKUP($G$4,parameters!$G:$I,3,0)))</f>
        <v>4884.8018999999995</v>
      </c>
      <c r="Q10" s="186">
        <f ca="1">O10-P10</f>
        <v>4.1520000000000437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11066.542000000001</v>
      </c>
      <c r="I12" s="63"/>
      <c r="J12" s="128">
        <f>SUM(J10:J11)</f>
        <v>207.691</v>
      </c>
      <c r="K12" s="67"/>
      <c r="L12" s="128">
        <f>SUM(L10:L11)</f>
        <v>1794.5169000000001</v>
      </c>
      <c r="M12" s="67"/>
      <c r="N12" s="67"/>
      <c r="O12" s="157">
        <f>SUM(O10:O11)</f>
        <v>19975.523900000004</v>
      </c>
      <c r="P12" s="158">
        <f ca="1">SUM(P10:P11)</f>
        <v>19971.371900000002</v>
      </c>
      <c r="Q12" s="159">
        <f t="shared" ca="1" si="0"/>
        <v>4.1520000000018626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1754.7819</v>
      </c>
      <c r="K17" s="110">
        <f>+SUMIF($F$24:$F$250,"External",$K$24:$K$250)</f>
        <v>1754.7819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431.92590000000001</v>
      </c>
      <c r="T17" s="113">
        <f t="shared" si="1"/>
        <v>222.101</v>
      </c>
      <c r="U17" s="113">
        <f t="shared" si="1"/>
        <v>439.20800000000003</v>
      </c>
      <c r="V17" s="113">
        <f t="shared" si="1"/>
        <v>13.116999999999999</v>
      </c>
      <c r="W17" s="113">
        <f t="shared" si="1"/>
        <v>176.36099999999999</v>
      </c>
      <c r="X17" s="113">
        <f t="shared" si="1"/>
        <v>472.06900000000002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8908.9818999999989</v>
      </c>
      <c r="K19" s="117">
        <f>SUM(K17:K18)</f>
        <v>8908.9818999999989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1586.8259</v>
      </c>
      <c r="T19" s="118">
        <f t="shared" si="5"/>
        <v>1268.8009999999999</v>
      </c>
      <c r="U19" s="118">
        <f t="shared" si="5"/>
        <v>1528.4080000000001</v>
      </c>
      <c r="V19" s="118">
        <f t="shared" si="5"/>
        <v>1193.317</v>
      </c>
      <c r="W19" s="118">
        <f t="shared" si="5"/>
        <v>1259.261</v>
      </c>
      <c r="X19" s="118">
        <f t="shared" si="5"/>
        <v>1567.8689999999999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>+K24+L24</f>
        <v>7154.2</v>
      </c>
      <c r="K24" s="121">
        <f t="shared" ref="K24" si="7">SUM(N24:Y24)</f>
        <v>7154.2</v>
      </c>
      <c r="L24" s="121">
        <f t="shared" ref="L24" si="8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7" si="9">+K25+L25</f>
        <v>470.40800000000002</v>
      </c>
      <c r="K25" s="121">
        <f t="shared" ref="K25:K87" si="10">SUM(N25:Y25)</f>
        <v>470.40800000000002</v>
      </c>
      <c r="L25" s="121">
        <f t="shared" ref="L25:L87" si="11">SUM(AA25:AL25)</f>
        <v>0</v>
      </c>
      <c r="M25" s="25"/>
      <c r="N25" s="26"/>
      <c r="O25" s="26"/>
      <c r="P25" s="26"/>
      <c r="Q25" s="26"/>
      <c r="R25" s="26"/>
      <c r="S25" s="26"/>
      <c r="T25" s="26">
        <f>268.099-201.691</f>
        <v>66.407999999999987</v>
      </c>
      <c r="U25" s="26">
        <v>326</v>
      </c>
      <c r="V25" s="26"/>
      <c r="W25" s="26"/>
      <c r="X25" s="26">
        <f>78</f>
        <v>78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9"/>
        <v>158.91899999999998</v>
      </c>
      <c r="K26" s="121">
        <f t="shared" si="10"/>
        <v>158.91899999999998</v>
      </c>
      <c r="L26" s="121">
        <f t="shared" si="11"/>
        <v>0</v>
      </c>
      <c r="M26" s="25"/>
      <c r="N26" s="26"/>
      <c r="O26" s="26"/>
      <c r="P26" s="26"/>
      <c r="Q26" s="26"/>
      <c r="R26" s="26"/>
      <c r="S26" s="26">
        <v>69.918999999999997</v>
      </c>
      <c r="T26" s="26">
        <f>65+2</f>
        <v>67</v>
      </c>
      <c r="U26" s="26">
        <v>22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9"/>
        <v>90.793999999999997</v>
      </c>
      <c r="K27" s="121">
        <f t="shared" si="10"/>
        <v>90.793999999999997</v>
      </c>
      <c r="L27" s="121">
        <f t="shared" si="11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/>
      <c r="U27" s="26">
        <v>24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5"/>
      <c r="I28" s="195" t="s">
        <v>240</v>
      </c>
      <c r="J28" s="120">
        <f t="shared" si="9"/>
        <v>73.415999999999997</v>
      </c>
      <c r="K28" s="121">
        <f t="shared" si="10"/>
        <v>73.415999999999997</v>
      </c>
      <c r="L28" s="121">
        <f t="shared" si="11"/>
        <v>0</v>
      </c>
      <c r="M28" s="25"/>
      <c r="N28" s="26"/>
      <c r="O28" s="26"/>
      <c r="P28" s="26"/>
      <c r="Q28" s="26"/>
      <c r="R28" s="26"/>
      <c r="S28" s="26">
        <f>48.301</f>
        <v>48.301000000000002</v>
      </c>
      <c r="T28" s="26">
        <f>25.115</f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9"/>
        <v>171.54590000000002</v>
      </c>
      <c r="K29" s="121">
        <f t="shared" si="10"/>
        <v>171.54590000000002</v>
      </c>
      <c r="L29" s="121">
        <f t="shared" si="11"/>
        <v>0</v>
      </c>
      <c r="M29" s="25"/>
      <c r="N29" s="26"/>
      <c r="O29" s="26"/>
      <c r="P29" s="26"/>
      <c r="Q29" s="26"/>
      <c r="R29" s="26"/>
      <c r="S29" s="26">
        <f>92.2619-14-0.294</f>
        <v>77.9679</v>
      </c>
      <c r="T29" s="26">
        <f>10+14+21.578</f>
        <v>45.578000000000003</v>
      </c>
      <c r="U29" s="26"/>
      <c r="V29" s="26"/>
      <c r="W29" s="26"/>
      <c r="X29" s="26"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8" t="s">
        <v>240</v>
      </c>
      <c r="J30" s="120">
        <f t="shared" si="9"/>
        <v>3.5069999999999992</v>
      </c>
      <c r="K30" s="121">
        <f t="shared" si="10"/>
        <v>3.5069999999999992</v>
      </c>
      <c r="L30" s="121">
        <f t="shared" si="11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4.6-0.461-0.632</f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8" t="s">
        <v>240</v>
      </c>
      <c r="J31" s="120">
        <f t="shared" si="9"/>
        <v>11.61</v>
      </c>
      <c r="K31" s="121">
        <f t="shared" si="10"/>
        <v>11.61</v>
      </c>
      <c r="L31" s="121">
        <f t="shared" si="11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8" t="s">
        <v>240</v>
      </c>
      <c r="J32" s="120">
        <f t="shared" si="9"/>
        <v>352.93099999999998</v>
      </c>
      <c r="K32" s="121">
        <f t="shared" si="10"/>
        <v>352.93099999999998</v>
      </c>
      <c r="L32" s="121">
        <f t="shared" si="11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f>352.931-49</f>
        <v>303.93099999999998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8" t="s">
        <v>240</v>
      </c>
      <c r="J33" s="120">
        <f t="shared" si="9"/>
        <v>13.36</v>
      </c>
      <c r="K33" s="121">
        <f t="shared" si="10"/>
        <v>13.36</v>
      </c>
      <c r="L33" s="121">
        <f t="shared" si="11"/>
        <v>0</v>
      </c>
      <c r="M33" s="17"/>
      <c r="N33" s="26"/>
      <c r="O33" s="26"/>
      <c r="P33" s="26"/>
      <c r="Q33" s="26"/>
      <c r="R33" s="26"/>
      <c r="S33" s="26">
        <f>7.36+3</f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8" t="s">
        <v>240</v>
      </c>
      <c r="J34" s="120">
        <f t="shared" si="9"/>
        <v>56.159999999999982</v>
      </c>
      <c r="K34" s="121">
        <f t="shared" si="10"/>
        <v>56.159999999999982</v>
      </c>
      <c r="L34" s="121">
        <f t="shared" si="11"/>
        <v>0</v>
      </c>
      <c r="M34" s="17"/>
      <c r="N34" s="26"/>
      <c r="O34" s="26"/>
      <c r="P34" s="26"/>
      <c r="Q34" s="26"/>
      <c r="R34" s="26"/>
      <c r="S34" s="26">
        <f>5.61299999999999+9</f>
        <v>14.612999999999989</v>
      </c>
      <c r="T34" s="26">
        <f>18-3</f>
        <v>15</v>
      </c>
      <c r="U34" s="26">
        <f>2+3+2</f>
        <v>7</v>
      </c>
      <c r="V34" s="26"/>
      <c r="W34" s="26">
        <v>15</v>
      </c>
      <c r="X34" s="26">
        <f>15.547-9-2</f>
        <v>4.5470000000000006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8" t="s">
        <v>240</v>
      </c>
      <c r="J35" s="120">
        <f t="shared" si="9"/>
        <v>161.36099999999999</v>
      </c>
      <c r="K35" s="121">
        <f t="shared" si="10"/>
        <v>161.36099999999999</v>
      </c>
      <c r="L35" s="121">
        <f t="shared" si="11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8" t="s">
        <v>240</v>
      </c>
      <c r="J36" s="120">
        <f t="shared" si="9"/>
        <v>13.878</v>
      </c>
      <c r="K36" s="121">
        <f t="shared" si="10"/>
        <v>13.878</v>
      </c>
      <c r="L36" s="121">
        <f t="shared" si="11"/>
        <v>0</v>
      </c>
      <c r="M36" s="17"/>
      <c r="N36" s="26"/>
      <c r="O36" s="26"/>
      <c r="P36" s="26"/>
      <c r="Q36" s="26"/>
      <c r="R36" s="26"/>
      <c r="S36" s="26"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260</v>
      </c>
      <c r="F37" s="9" t="s">
        <v>40</v>
      </c>
      <c r="G37" s="9" t="s">
        <v>260</v>
      </c>
      <c r="H37" s="196"/>
      <c r="I37" s="198" t="s">
        <v>235</v>
      </c>
      <c r="J37" s="120">
        <f t="shared" si="9"/>
        <v>37.591000000000001</v>
      </c>
      <c r="K37" s="121">
        <f t="shared" si="10"/>
        <v>37.591000000000001</v>
      </c>
      <c r="L37" s="121">
        <f t="shared" si="11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289</v>
      </c>
      <c r="F38" s="9" t="s">
        <v>40</v>
      </c>
      <c r="G38" s="9" t="s">
        <v>289</v>
      </c>
      <c r="H38" s="196"/>
      <c r="I38" s="198" t="s">
        <v>240</v>
      </c>
      <c r="J38" s="120">
        <f t="shared" si="9"/>
        <v>50</v>
      </c>
      <c r="K38" s="121">
        <f t="shared" si="10"/>
        <v>50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>
        <v>50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292</v>
      </c>
      <c r="F39" s="9" t="s">
        <v>40</v>
      </c>
      <c r="G39" s="9" t="s">
        <v>292</v>
      </c>
      <c r="H39" s="196"/>
      <c r="I39" s="198" t="s">
        <v>240</v>
      </c>
      <c r="J39" s="120">
        <f t="shared" si="9"/>
        <v>19.093</v>
      </c>
      <c r="K39" s="121">
        <f t="shared" si="10"/>
        <v>19.093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>
        <v>19.093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8" t="s">
        <v>240</v>
      </c>
      <c r="J40" s="120">
        <f t="shared" si="9"/>
        <v>56</v>
      </c>
      <c r="K40" s="121">
        <f t="shared" si="10"/>
        <v>56</v>
      </c>
      <c r="L40" s="121">
        <f t="shared" si="11"/>
        <v>0</v>
      </c>
      <c r="M40" s="17"/>
      <c r="N40" s="26"/>
      <c r="O40" s="26"/>
      <c r="P40" s="26"/>
      <c r="Q40" s="26"/>
      <c r="R40" s="26"/>
      <c r="S40" s="26">
        <v>56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295</v>
      </c>
      <c r="F41" s="9" t="s">
        <v>40</v>
      </c>
      <c r="G41" s="9" t="s">
        <v>295</v>
      </c>
      <c r="H41" s="196"/>
      <c r="I41" s="198" t="s">
        <v>240</v>
      </c>
      <c r="J41" s="120">
        <f t="shared" si="9"/>
        <v>14.208</v>
      </c>
      <c r="K41" s="121">
        <f t="shared" si="10"/>
        <v>14.208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>
        <f>11+2</f>
        <v>13</v>
      </c>
      <c r="T41" s="26"/>
      <c r="U41" s="26">
        <f>3.208-2</f>
        <v>1.2080000000000002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9"/>
        <v>0</v>
      </c>
      <c r="K42" s="121">
        <f t="shared" si="10"/>
        <v>0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9"/>
        <v>0</v>
      </c>
      <c r="K43" s="121">
        <f t="shared" si="10"/>
        <v>0</v>
      </c>
      <c r="L43" s="121">
        <f t="shared" si="11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9"/>
        <v>0</v>
      </c>
      <c r="K44" s="121">
        <f t="shared" si="10"/>
        <v>0</v>
      </c>
      <c r="L44" s="121">
        <f t="shared" si="11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9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9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9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9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2">+K88+L88</f>
        <v>0</v>
      </c>
      <c r="K88" s="121">
        <f t="shared" ref="K88:K151" si="13">SUM(N88:Y88)</f>
        <v>0</v>
      </c>
      <c r="L88" s="121">
        <f t="shared" ref="L88:L151" si="14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2"/>
        <v>0</v>
      </c>
      <c r="K89" s="121">
        <f t="shared" si="13"/>
        <v>0</v>
      </c>
      <c r="L89" s="121">
        <f t="shared" si="14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2"/>
        <v>0</v>
      </c>
      <c r="K144" s="121">
        <f t="shared" si="13"/>
        <v>0</v>
      </c>
      <c r="L144" s="121">
        <f t="shared" si="14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2"/>
        <v>0</v>
      </c>
      <c r="K145" s="121">
        <f t="shared" si="13"/>
        <v>0</v>
      </c>
      <c r="L145" s="121">
        <f t="shared" si="14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2"/>
        <v>0</v>
      </c>
      <c r="K146" s="121">
        <f t="shared" si="13"/>
        <v>0</v>
      </c>
      <c r="L146" s="121">
        <f t="shared" si="14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2"/>
        <v>0</v>
      </c>
      <c r="K147" s="121">
        <f t="shared" si="13"/>
        <v>0</v>
      </c>
      <c r="L147" s="121">
        <f t="shared" si="14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2"/>
        <v>0</v>
      </c>
      <c r="K148" s="121">
        <f t="shared" si="13"/>
        <v>0</v>
      </c>
      <c r="L148" s="121">
        <f t="shared" si="14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2"/>
        <v>0</v>
      </c>
      <c r="K149" s="121">
        <f t="shared" si="13"/>
        <v>0</v>
      </c>
      <c r="L149" s="121">
        <f t="shared" si="14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2"/>
        <v>0</v>
      </c>
      <c r="K150" s="121">
        <f t="shared" si="13"/>
        <v>0</v>
      </c>
      <c r="L150" s="121">
        <f t="shared" si="14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2"/>
        <v>0</v>
      </c>
      <c r="K151" s="121">
        <f t="shared" si="13"/>
        <v>0</v>
      </c>
      <c r="L151" s="121">
        <f t="shared" si="14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5">+K152+L152</f>
        <v>0</v>
      </c>
      <c r="K152" s="121">
        <f t="shared" ref="K152:K215" si="16">SUM(N152:Y152)</f>
        <v>0</v>
      </c>
      <c r="L152" s="121">
        <f t="shared" ref="L152:L215" si="17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5"/>
        <v>0</v>
      </c>
      <c r="K208" s="121">
        <f t="shared" si="16"/>
        <v>0</v>
      </c>
      <c r="L208" s="121">
        <f t="shared" si="17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5"/>
        <v>0</v>
      </c>
      <c r="K209" s="121">
        <f t="shared" si="16"/>
        <v>0</v>
      </c>
      <c r="L209" s="121">
        <f t="shared" si="17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5"/>
        <v>0</v>
      </c>
      <c r="K210" s="121">
        <f t="shared" si="16"/>
        <v>0</v>
      </c>
      <c r="L210" s="121">
        <f t="shared" si="17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5"/>
        <v>0</v>
      </c>
      <c r="K211" s="121">
        <f t="shared" si="16"/>
        <v>0</v>
      </c>
      <c r="L211" s="121">
        <f t="shared" si="17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5"/>
        <v>0</v>
      </c>
      <c r="K212" s="121">
        <f t="shared" si="16"/>
        <v>0</v>
      </c>
      <c r="L212" s="121">
        <f t="shared" si="17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5"/>
        <v>0</v>
      </c>
      <c r="K213" s="121">
        <f t="shared" si="16"/>
        <v>0</v>
      </c>
      <c r="L213" s="121">
        <f t="shared" si="17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5"/>
        <v>0</v>
      </c>
      <c r="K214" s="121">
        <f t="shared" si="16"/>
        <v>0</v>
      </c>
      <c r="L214" s="121">
        <f t="shared" si="17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5"/>
        <v>0</v>
      </c>
      <c r="K215" s="121">
        <f t="shared" si="16"/>
        <v>0</v>
      </c>
      <c r="L215" s="121">
        <f t="shared" si="17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8">+K216+L216</f>
        <v>0</v>
      </c>
      <c r="K216" s="121">
        <f t="shared" ref="K216:K251" si="19">SUM(N216:Y216)</f>
        <v>0</v>
      </c>
      <c r="L216" s="121">
        <f t="shared" ref="L216:L251" si="20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8"/>
        <v>0</v>
      </c>
      <c r="K244" s="121">
        <f t="shared" si="19"/>
        <v>0</v>
      </c>
      <c r="L244" s="121">
        <f t="shared" si="20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8"/>
        <v>0</v>
      </c>
      <c r="K245" s="121">
        <f t="shared" si="19"/>
        <v>0</v>
      </c>
      <c r="L245" s="121">
        <f t="shared" si="20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8"/>
        <v>0</v>
      </c>
      <c r="K246" s="121">
        <f t="shared" si="19"/>
        <v>0</v>
      </c>
      <c r="L246" s="121">
        <f t="shared" si="20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8"/>
        <v>0</v>
      </c>
      <c r="K247" s="121">
        <f t="shared" si="19"/>
        <v>0</v>
      </c>
      <c r="L247" s="121">
        <f t="shared" si="20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8"/>
        <v>0</v>
      </c>
      <c r="K248" s="121">
        <f t="shared" si="19"/>
        <v>0</v>
      </c>
      <c r="L248" s="121">
        <f t="shared" si="20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8"/>
        <v>0</v>
      </c>
      <c r="K249" s="121">
        <f t="shared" si="19"/>
        <v>0</v>
      </c>
      <c r="L249" s="121">
        <f t="shared" si="20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8"/>
        <v>0</v>
      </c>
      <c r="K250" s="121">
        <f t="shared" si="19"/>
        <v>0</v>
      </c>
      <c r="L250" s="121">
        <f t="shared" si="20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8"/>
        <v>0</v>
      </c>
      <c r="K251" s="121">
        <f t="shared" si="19"/>
        <v>0</v>
      </c>
      <c r="L251" s="121">
        <f t="shared" si="20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1"/>
  <sheetViews>
    <sheetView showGridLines="0" topLeftCell="H18" zoomScale="90" zoomScaleNormal="90" workbookViewId="0">
      <selection activeCell="S24" sqref="S24:Y4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12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W25</v>
      </c>
      <c r="I9" s="63"/>
      <c r="J9" s="164" t="str">
        <f>+"from "&amp;G6&amp;" 1 until end of "&amp;G4</f>
        <v>from June 1 until end of W25</v>
      </c>
      <c r="K9" s="81"/>
      <c r="L9" s="170" t="str">
        <f>+G6</f>
        <v>June</v>
      </c>
      <c r="M9" s="82"/>
      <c r="N9" s="82"/>
      <c r="O9" s="175" t="str">
        <f>+G4</f>
        <v>W25</v>
      </c>
      <c r="P9" s="176" t="str">
        <f>+VLOOKUP(G4, parameters!$G$9:$I$61,3,0)</f>
        <v>W24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3190.1119999999996</v>
      </c>
      <c r="I10" s="63"/>
      <c r="J10" s="162">
        <f>0+207.691+55.94</f>
        <v>263.63099999999997</v>
      </c>
      <c r="L10" s="162">
        <f>J10+S17</f>
        <v>566.6789</v>
      </c>
      <c r="N10" s="57"/>
      <c r="O10" s="173">
        <f>+H10+K17</f>
        <v>5029.3629000000001</v>
      </c>
      <c r="P10" s="174" cm="1">
        <f t="array" aca="1" ref="P10" ca="1">INDIRECT(ADDRESS(10,15,,,VLOOKUP($G$4,parameters!$G:$I,3,0)))</f>
        <v>4888.9538999999995</v>
      </c>
      <c r="Q10" s="186">
        <f ca="1">O10-P10</f>
        <v>140.40900000000056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11122.482000000002</v>
      </c>
      <c r="I12" s="63"/>
      <c r="J12" s="128">
        <f>SUM(J10:J11)</f>
        <v>263.63099999999997</v>
      </c>
      <c r="K12" s="67"/>
      <c r="L12" s="128">
        <f>SUM(L10:L11)</f>
        <v>1721.5789</v>
      </c>
      <c r="M12" s="67"/>
      <c r="N12" s="67"/>
      <c r="O12" s="157">
        <f>SUM(O10:O11)</f>
        <v>20115.932900000003</v>
      </c>
      <c r="P12" s="158">
        <f ca="1">SUM(P10:P11)</f>
        <v>19975.523900000004</v>
      </c>
      <c r="Q12" s="159">
        <f t="shared" ca="1" si="0"/>
        <v>140.40899999999965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1839.2509000000002</v>
      </c>
      <c r="K17" s="110">
        <f>+SUMIF($F$24:$F$250,"External",$K$24:$K$250)</f>
        <v>1839.2509000000002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303.04790000000003</v>
      </c>
      <c r="T17" s="113">
        <f t="shared" si="1"/>
        <v>324.101</v>
      </c>
      <c r="U17" s="113">
        <f t="shared" si="1"/>
        <v>636.14599999999996</v>
      </c>
      <c r="V17" s="113">
        <f t="shared" si="1"/>
        <v>3.5069999999999992</v>
      </c>
      <c r="W17" s="113">
        <f t="shared" si="1"/>
        <v>174.518</v>
      </c>
      <c r="X17" s="113">
        <f t="shared" si="1"/>
        <v>397.93099999999998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8993.4508999999998</v>
      </c>
      <c r="K19" s="117">
        <f>SUM(K17:K18)</f>
        <v>8993.4508999999998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1457.9479000000001</v>
      </c>
      <c r="T19" s="118">
        <f t="shared" si="5"/>
        <v>1370.8009999999999</v>
      </c>
      <c r="U19" s="118">
        <f t="shared" si="5"/>
        <v>1725.346</v>
      </c>
      <c r="V19" s="118">
        <f t="shared" si="5"/>
        <v>1183.7070000000001</v>
      </c>
      <c r="W19" s="118">
        <f t="shared" si="5"/>
        <v>1257.4180000000001</v>
      </c>
      <c r="X19" s="118">
        <f t="shared" si="5"/>
        <v>1493.731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195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298</v>
      </c>
      <c r="H25" s="195"/>
      <c r="I25" s="195" t="s">
        <v>240</v>
      </c>
      <c r="J25" s="120">
        <f t="shared" ref="J25:J87" si="10">+K25+L25</f>
        <v>470.40800000000002</v>
      </c>
      <c r="K25" s="121">
        <f t="shared" ref="K25:K87" si="11">SUM(N25:Y25)</f>
        <v>470.40800000000002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>
        <v>66.407999999999987</v>
      </c>
      <c r="U25" s="26">
        <f>326+33</f>
        <v>359</v>
      </c>
      <c r="V25" s="26"/>
      <c r="W25" s="26"/>
      <c r="X25" s="26">
        <f>78-33</f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176.91899999999998</v>
      </c>
      <c r="K26" s="121">
        <f t="shared" si="11"/>
        <v>176.91899999999998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69.919-15</f>
        <v>54.918999999999997</v>
      </c>
      <c r="T26" s="26">
        <f>67+15+3</f>
        <v>85</v>
      </c>
      <c r="U26" s="26">
        <f>22-3+18</f>
        <v>37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299</v>
      </c>
      <c r="H27" s="195"/>
      <c r="I27" s="195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>
        <v>20</v>
      </c>
      <c r="U27" s="26">
        <f>24-20</f>
        <v>4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300</v>
      </c>
      <c r="H28" s="195"/>
      <c r="I28" s="195" t="s">
        <v>240</v>
      </c>
      <c r="J28" s="120">
        <f t="shared" si="10"/>
        <v>96.415999999999997</v>
      </c>
      <c r="K28" s="121">
        <f t="shared" si="11"/>
        <v>96.415999999999997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v>48.301000000000002</v>
      </c>
      <c r="T28" s="26">
        <f>25.115+23</f>
        <v>48.114999999999995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178.54590000000002</v>
      </c>
      <c r="K29" s="121">
        <f t="shared" si="11"/>
        <v>178.54590000000002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77.9679-62</f>
        <v>15.9679</v>
      </c>
      <c r="T29" s="26">
        <f>45.578+62-21</f>
        <v>86.578000000000003</v>
      </c>
      <c r="U29" s="26">
        <f>21+6</f>
        <v>27</v>
      </c>
      <c r="V29" s="26"/>
      <c r="W29" s="26"/>
      <c r="X29" s="26">
        <f>48-6+7</f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/>
      <c r="W31" s="26">
        <v>9.61</v>
      </c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352.93099999999998</v>
      </c>
      <c r="K32" s="121">
        <f t="shared" si="11"/>
        <v>352.93099999999998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v>303.93099999999998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64.16</v>
      </c>
      <c r="K34" s="121">
        <f t="shared" si="11"/>
        <v>64.16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14.613+2</f>
        <v>16.613</v>
      </c>
      <c r="T34" s="26">
        <v>15</v>
      </c>
      <c r="U34" s="26">
        <f>7+11</f>
        <v>18</v>
      </c>
      <c r="V34" s="26"/>
      <c r="W34" s="26">
        <f>15-11+4.547-2+10+5-7</f>
        <v>14.547000000000001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f>161.361-11</f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f>10-1.45+3.878-4.49</f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v>19.093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293</v>
      </c>
      <c r="F39" s="9" t="s">
        <v>40</v>
      </c>
      <c r="G39" s="9" t="s">
        <v>293</v>
      </c>
      <c r="H39" s="196"/>
      <c r="I39" s="195" t="s">
        <v>240</v>
      </c>
      <c r="J39" s="120">
        <f t="shared" si="10"/>
        <v>56</v>
      </c>
      <c r="K39" s="121">
        <f t="shared" si="11"/>
        <v>56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56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295</v>
      </c>
      <c r="F40" s="9" t="s">
        <v>40</v>
      </c>
      <c r="G40" s="9" t="s">
        <v>301</v>
      </c>
      <c r="H40" s="196"/>
      <c r="I40" s="195" t="s">
        <v>240</v>
      </c>
      <c r="J40" s="120">
        <f t="shared" si="10"/>
        <v>14.208</v>
      </c>
      <c r="K40" s="121">
        <f t="shared" si="11"/>
        <v>14.208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13</v>
      </c>
      <c r="T40" s="26"/>
      <c r="U40" s="26">
        <v>1.2080000000000002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296</v>
      </c>
      <c r="F41" s="9" t="s">
        <v>40</v>
      </c>
      <c r="G41" s="9" t="s">
        <v>297</v>
      </c>
      <c r="H41" s="196"/>
      <c r="I41" s="195" t="s">
        <v>240</v>
      </c>
      <c r="J41" s="120">
        <f t="shared" ref="J41:J42" si="13">+K41+L41</f>
        <v>122</v>
      </c>
      <c r="K41" s="121">
        <f t="shared" ref="K41:K42" si="14">SUM(N41:Y41)</f>
        <v>122</v>
      </c>
      <c r="L41" s="121">
        <f t="shared" ref="L41:L42" si="15">SUM(AA41:AL41)</f>
        <v>0</v>
      </c>
      <c r="M41" s="17"/>
      <c r="N41" s="26"/>
      <c r="O41" s="26"/>
      <c r="P41" s="26"/>
      <c r="Q41" s="26"/>
      <c r="R41" s="26"/>
      <c r="S41" s="26"/>
      <c r="T41" s="26"/>
      <c r="U41" s="26">
        <v>122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/>
      <c r="F42" s="9"/>
      <c r="G42" s="9"/>
      <c r="H42" s="196"/>
      <c r="I42" s="195"/>
      <c r="J42" s="120">
        <f t="shared" si="13"/>
        <v>0</v>
      </c>
      <c r="K42" s="121">
        <f t="shared" si="14"/>
        <v>0</v>
      </c>
      <c r="L42" s="121">
        <f t="shared" si="15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6">+K88+L88</f>
        <v>0</v>
      </c>
      <c r="K88" s="121">
        <f t="shared" ref="K88:K151" si="17">SUM(N88:Y88)</f>
        <v>0</v>
      </c>
      <c r="L88" s="121">
        <f t="shared" ref="L88:L151" si="18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6"/>
        <v>0</v>
      </c>
      <c r="K89" s="121">
        <f t="shared" si="17"/>
        <v>0</v>
      </c>
      <c r="L89" s="121">
        <f t="shared" si="18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9">+K152+L152</f>
        <v>0</v>
      </c>
      <c r="K152" s="121">
        <f t="shared" ref="K152:K215" si="20">SUM(N152:Y152)</f>
        <v>0</v>
      </c>
      <c r="L152" s="121">
        <f t="shared" ref="L152:L215" si="21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2">+K216+L216</f>
        <v>0</v>
      </c>
      <c r="K216" s="121">
        <f t="shared" ref="K216:K251" si="23">SUM(N216:Y216)</f>
        <v>0</v>
      </c>
      <c r="L216" s="121">
        <f t="shared" ref="L216:L251" si="24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2"/>
        <v>0</v>
      </c>
      <c r="K251" s="121">
        <f t="shared" si="23"/>
        <v>0</v>
      </c>
      <c r="L251" s="121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51"/>
  <sheetViews>
    <sheetView showGridLines="0" zoomScale="80" zoomScaleNormal="80" workbookViewId="0">
      <selection activeCell="P29" sqref="P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69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W26</v>
      </c>
      <c r="I9" s="63"/>
      <c r="J9" s="164" t="str">
        <f>+"from "&amp;G6&amp;" 1 until end of "&amp;G4</f>
        <v>from June 1 until end of W26</v>
      </c>
      <c r="K9" s="81"/>
      <c r="L9" s="170" t="str">
        <f>+G6</f>
        <v>June</v>
      </c>
      <c r="M9" s="82"/>
      <c r="N9" s="82"/>
      <c r="O9" s="175" t="str">
        <f>+G4</f>
        <v>W26</v>
      </c>
      <c r="P9" s="176" t="str">
        <f>+VLOOKUP(G4, parameters!$G$9:$I$61,3,0)</f>
        <v>W25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3498.3069999999998</v>
      </c>
      <c r="I10" s="63"/>
      <c r="J10" s="162">
        <f>0+207.691+55.94+308.195</f>
        <v>571.82600000000002</v>
      </c>
      <c r="L10" s="162">
        <f>J10+S17</f>
        <v>571.82600000000002</v>
      </c>
      <c r="N10" s="57"/>
      <c r="O10" s="173">
        <f>+H10+K17</f>
        <v>5185.3629000000001</v>
      </c>
      <c r="P10" s="174" cm="1">
        <f t="array" aca="1" ref="P10" ca="1">INDIRECT(ADDRESS(10,15,,,VLOOKUP($G$4,parameters!$G:$I,3,0)))</f>
        <v>5029.3629000000001</v>
      </c>
      <c r="Q10" s="186">
        <f ca="1">O10-P10</f>
        <v>156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11430.677000000003</v>
      </c>
      <c r="I12" s="63" t="s">
        <v>306</v>
      </c>
      <c r="J12" s="128">
        <f>SUM(J10:J11)</f>
        <v>571.82600000000002</v>
      </c>
      <c r="K12" s="67"/>
      <c r="L12" s="128">
        <f>SUM(L10:L11)</f>
        <v>1726.7260000000001</v>
      </c>
      <c r="M12" s="67"/>
      <c r="N12" s="67"/>
      <c r="O12" s="157">
        <f>SUM(O10:O11)</f>
        <v>20271.932900000003</v>
      </c>
      <c r="P12" s="158">
        <f ca="1">SUM(P10:P11)</f>
        <v>20115.932900000003</v>
      </c>
      <c r="Q12" s="159">
        <f t="shared" ca="1" si="0"/>
        <v>156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1687.0559000000001</v>
      </c>
      <c r="K17" s="110">
        <f>+SUMIF($F$24:$F$250,"External",$K$24:$K$250)</f>
        <v>1687.0559000000001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465.80990000000003</v>
      </c>
      <c r="U17" s="113">
        <f t="shared" si="1"/>
        <v>644.93799999999999</v>
      </c>
      <c r="V17" s="113">
        <f t="shared" si="1"/>
        <v>3.5069999999999992</v>
      </c>
      <c r="W17" s="113">
        <f t="shared" si="1"/>
        <v>176.518</v>
      </c>
      <c r="X17" s="113">
        <f t="shared" si="1"/>
        <v>396.28299999999996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8841.2559000000001</v>
      </c>
      <c r="K19" s="117">
        <f>SUM(K17:K18)</f>
        <v>8841.2559000000001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1154.9000000000001</v>
      </c>
      <c r="T19" s="118">
        <f t="shared" si="5"/>
        <v>1512.5098999999998</v>
      </c>
      <c r="U19" s="118">
        <f t="shared" si="5"/>
        <v>1734.1379999999999</v>
      </c>
      <c r="V19" s="118">
        <f t="shared" si="5"/>
        <v>1183.7070000000001</v>
      </c>
      <c r="W19" s="118">
        <f t="shared" si="5"/>
        <v>1259.4180000000001</v>
      </c>
      <c r="X19" s="118">
        <f t="shared" si="5"/>
        <v>1492.0829999999999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470.40800000000002</v>
      </c>
      <c r="K25" s="121">
        <f t="shared" ref="K25:K87" si="11">SUM(N25:Y25)</f>
        <v>470.40800000000002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>
        <v>66.407999999999987</v>
      </c>
      <c r="U25" s="26">
        <v>359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120.85</v>
      </c>
      <c r="K26" s="121">
        <f t="shared" si="11"/>
        <v>120.85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54.919-103.01-5.059+85+52</f>
        <v>83.85</v>
      </c>
      <c r="U26" s="26">
        <v>37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22.381</v>
      </c>
      <c r="K27" s="121">
        <f t="shared" si="11"/>
        <v>22.381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f>66.794-68.413+20+2</f>
        <v>20.381</v>
      </c>
      <c r="U27" s="26">
        <f>4-2</f>
        <v>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f>48.301-7.81-19.362-17.638-2.431-0.882+48.115</f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186.54590000000002</v>
      </c>
      <c r="K29" s="121">
        <f t="shared" si="11"/>
        <v>186.54590000000002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86.578+15.9679</f>
        <v>102.5459</v>
      </c>
      <c r="U29" s="26">
        <f>27+8</f>
        <v>35</v>
      </c>
      <c r="V29" s="26"/>
      <c r="W29" s="26"/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v>2</v>
      </c>
      <c r="U31" s="26"/>
      <c r="V31" s="26"/>
      <c r="W31" s="26">
        <v>9.61</v>
      </c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351.28299999999996</v>
      </c>
      <c r="K32" s="121">
        <f t="shared" si="11"/>
        <v>351.28299999999996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f>303.931+56-57.648</f>
        <v>302.28299999999996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f>10.36+3</f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147.238</v>
      </c>
      <c r="K34" s="121">
        <f t="shared" si="11"/>
        <v>147.238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16.613-12.922+15+90</f>
        <v>108.691</v>
      </c>
      <c r="U34" s="26">
        <f>18+4</f>
        <v>22</v>
      </c>
      <c r="V34" s="26"/>
      <c r="W34" s="26">
        <f>14.547+2</f>
        <v>16.547000000000001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19.093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f>13-13.02+1.208</f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v>122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S44" sqref="S4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13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W27</v>
      </c>
      <c r="I9" s="63"/>
      <c r="J9" s="164" t="str">
        <f>+"from "&amp;G6&amp;" 1 until end of "&amp;G4</f>
        <v>from July 1 until end of W27</v>
      </c>
      <c r="K9" s="81"/>
      <c r="L9" s="170" t="str">
        <f>+G6</f>
        <v>July</v>
      </c>
      <c r="M9" s="82"/>
      <c r="N9" s="82"/>
      <c r="O9" s="175" t="str">
        <f>+G4</f>
        <v>W27</v>
      </c>
      <c r="P9" s="176" t="str">
        <f>+VLOOKUP(G4, parameters!$G$9:$I$61,3,0)</f>
        <v>W26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3549.7489999999998</v>
      </c>
      <c r="I10" s="63"/>
      <c r="J10" s="162">
        <f>0</f>
        <v>0</v>
      </c>
      <c r="L10" s="162">
        <f>J10+T17</f>
        <v>423.04090000000002</v>
      </c>
      <c r="N10" s="57"/>
      <c r="O10" s="173">
        <f>+H10+K17</f>
        <v>5238.3618999999999</v>
      </c>
      <c r="P10" s="174" cm="1">
        <f t="array" aca="1" ref="P10" ca="1">INDIRECT(ADDRESS(10,15,,,VLOOKUP($G$4,parameters!$G:$I,3,0)))</f>
        <v>5185.3629000000001</v>
      </c>
      <c r="Q10" s="186">
        <f ca="1">O10-P10</f>
        <v>52.998999999999796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13120.433000000003</v>
      </c>
      <c r="I12" s="63"/>
      <c r="J12" s="128">
        <f>SUM(J10:J11)</f>
        <v>0</v>
      </c>
      <c r="K12" s="67"/>
      <c r="L12" s="128">
        <f>SUM(L10:L11)</f>
        <v>1490.8269000000003</v>
      </c>
      <c r="M12" s="67"/>
      <c r="N12" s="67"/>
      <c r="O12" s="157">
        <f>SUM(O10:O11)</f>
        <v>20324.931900000003</v>
      </c>
      <c r="P12" s="158">
        <f ca="1">SUM(P10:P11)</f>
        <v>20271.932900000003</v>
      </c>
      <c r="Q12" s="159">
        <f t="shared" ca="1" si="0"/>
        <v>52.998999999999796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1688.6129000000003</v>
      </c>
      <c r="K17" s="110">
        <f>+SUMIF($F$24:$F$251,"External",$K$24:$K$251)</f>
        <v>1688.6129000000003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423.04090000000002</v>
      </c>
      <c r="U17" s="113">
        <f t="shared" si="1"/>
        <v>655.346</v>
      </c>
      <c r="V17" s="113">
        <f t="shared" si="1"/>
        <v>4.0709999999999997</v>
      </c>
      <c r="W17" s="113">
        <f t="shared" si="1"/>
        <v>212.90799999999999</v>
      </c>
      <c r="X17" s="113">
        <f t="shared" si="1"/>
        <v>393.24700000000001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7204.4989000000014</v>
      </c>
      <c r="K19" s="117">
        <f>SUM(K17:K18)</f>
        <v>7204.4989000000014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1490.8269000000003</v>
      </c>
      <c r="U19" s="118">
        <f t="shared" si="5"/>
        <v>1744.546</v>
      </c>
      <c r="V19" s="118">
        <f t="shared" si="5"/>
        <v>1184.271</v>
      </c>
      <c r="W19" s="118">
        <f t="shared" si="5"/>
        <v>1295.808</v>
      </c>
      <c r="X19" s="118">
        <f t="shared" si="5"/>
        <v>1489.047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f>1046.7+1154.9-1638.314+504.5</f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470.40800000000002</v>
      </c>
      <c r="K25" s="121">
        <f t="shared" ref="K25:K88" si="11">SUM(N25:Y25)</f>
        <v>470.40800000000002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v>47</v>
      </c>
      <c r="U25" s="26">
        <f>66.408+359-47</f>
        <v>378.40800000000002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120.85</v>
      </c>
      <c r="K26" s="121">
        <f t="shared" si="11"/>
        <v>120.85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83.85-45</f>
        <v>38.849999999999994</v>
      </c>
      <c r="U26" s="26">
        <v>37</v>
      </c>
      <c r="V26" s="26"/>
      <c r="W26" s="26">
        <v>45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22.381</v>
      </c>
      <c r="K27" s="121">
        <f t="shared" si="11"/>
        <v>22.381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v>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10"/>
        <v>192.33690000000001</v>
      </c>
      <c r="K29" s="121">
        <f t="shared" si="11"/>
        <v>192.33690000000001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102.5459-0.209+6</f>
        <v>108.3369</v>
      </c>
      <c r="U29" s="26">
        <f>35-6+6</f>
        <v>35</v>
      </c>
      <c r="V29" s="26"/>
      <c r="W29" s="26"/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0.56400000000000006</v>
      </c>
      <c r="K31" s="121">
        <f t="shared" si="11"/>
        <v>0.56400000000000006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f>2-47.046+9.61+36</f>
        <v>0.56400000000000006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348.24700000000001</v>
      </c>
      <c r="K32" s="121">
        <f t="shared" si="11"/>
        <v>348.24700000000001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v>299.24700000000001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108.691-1.152+19</f>
        <v>126.539</v>
      </c>
      <c r="U34" s="26">
        <f>22-19+10</f>
        <v>13</v>
      </c>
      <c r="V34" s="26"/>
      <c r="W34" s="26">
        <f>16.547-10+11</f>
        <v>17.547000000000001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19.093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v>122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196"/>
      <c r="I41" s="196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topLeftCell="F1" zoomScaleNormal="100" workbookViewId="0">
      <selection activeCell="P32" sqref="P3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14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W28</v>
      </c>
      <c r="I9" s="63"/>
      <c r="J9" s="164" t="str">
        <f>+"from "&amp;G6&amp;" 1 until end of "&amp;G4</f>
        <v>from July 1 until end of W28</v>
      </c>
      <c r="K9" s="81"/>
      <c r="L9" s="170" t="str">
        <f>+G6</f>
        <v>July</v>
      </c>
      <c r="M9" s="82"/>
      <c r="N9" s="82"/>
      <c r="O9" s="175" t="str">
        <f>+G4</f>
        <v>W28</v>
      </c>
      <c r="P9" s="176" t="str">
        <f>+VLOOKUP(G4, parameters!$G$9:$I$61,3,0)</f>
        <v>W27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3754.8379999999997</v>
      </c>
      <c r="I10" s="63"/>
      <c r="J10" s="162">
        <f>0+205.089</f>
        <v>205.089</v>
      </c>
      <c r="L10" s="162">
        <f>J10+T17</f>
        <v>570.60089999999991</v>
      </c>
      <c r="N10" s="57"/>
      <c r="O10" s="173">
        <f>+H10+K17</f>
        <v>5493.6728999999996</v>
      </c>
      <c r="P10" s="174" cm="1">
        <f t="array" aca="1" ref="P10" ca="1">INDIRECT(ADDRESS(10,15,,,VLOOKUP($G$4,parameters!$G:$I,3,0)))</f>
        <v>5238.3618999999999</v>
      </c>
      <c r="Q10" s="186">
        <f ca="1">O10-P10</f>
        <v>255.31099999999969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13325.522000000003</v>
      </c>
      <c r="I12" s="63"/>
      <c r="J12" s="128">
        <f>SUM(J10:J11)</f>
        <v>205.089</v>
      </c>
      <c r="K12" s="67"/>
      <c r="L12" s="128">
        <f>SUM(L10:L11)</f>
        <v>1638.3869000000002</v>
      </c>
      <c r="M12" s="67"/>
      <c r="N12" s="67"/>
      <c r="O12" s="157">
        <f>SUM(O10:O11)</f>
        <v>20580.242900000005</v>
      </c>
      <c r="P12" s="158">
        <f ca="1">SUM(P10:P11)</f>
        <v>20324.931900000003</v>
      </c>
      <c r="Q12" s="159">
        <f t="shared" ca="1" si="0"/>
        <v>255.31100000000151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1738.8349000000001</v>
      </c>
      <c r="K17" s="110">
        <f>+SUMIF($F$24:$F$251,"External",$K$24:$K$251)</f>
        <v>1738.8349000000001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365.51189999999997</v>
      </c>
      <c r="U17" s="113">
        <f t="shared" si="1"/>
        <v>654.89699999999993</v>
      </c>
      <c r="V17" s="113">
        <f t="shared" si="1"/>
        <v>8.5069999999999997</v>
      </c>
      <c r="W17" s="113">
        <f t="shared" si="1"/>
        <v>320.67200000000003</v>
      </c>
      <c r="X17" s="113">
        <f t="shared" si="1"/>
        <v>389.24700000000001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7254.7209000000012</v>
      </c>
      <c r="K19" s="117">
        <f>SUM(K17:K18)</f>
        <v>7254.7209000000012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1433.2979000000003</v>
      </c>
      <c r="U19" s="118">
        <f t="shared" si="5"/>
        <v>1744.097</v>
      </c>
      <c r="V19" s="118">
        <f t="shared" si="5"/>
        <v>1188.7070000000001</v>
      </c>
      <c r="W19" s="118">
        <f t="shared" si="5"/>
        <v>1403.5720000000001</v>
      </c>
      <c r="X19" s="118">
        <f t="shared" si="5"/>
        <v>1485.047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389.31900000000002</v>
      </c>
      <c r="K25" s="121">
        <f t="shared" ref="K25:K88" si="11">SUM(N25:Y25)</f>
        <v>389.31900000000002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378.408+47-81.089</f>
        <v>344.31900000000002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122.161</v>
      </c>
      <c r="K26" s="121">
        <f t="shared" si="11"/>
        <v>122.161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v>38.85</v>
      </c>
      <c r="U26" s="26">
        <v>37</v>
      </c>
      <c r="V26" s="26"/>
      <c r="W26" s="26">
        <f>45+1.311</f>
        <v>46.311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27.381</v>
      </c>
      <c r="K27" s="121">
        <f t="shared" si="11"/>
        <v>27.381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f>2+3</f>
        <v>5</v>
      </c>
      <c r="V27" s="26">
        <v>2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304.33690000000001</v>
      </c>
      <c r="K29" s="121">
        <f t="shared" si="11"/>
        <v>304.33690000000001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108.3369-5</f>
        <v>103.3369</v>
      </c>
      <c r="U29" s="26">
        <f>35+5+107</f>
        <v>147</v>
      </c>
      <c r="V29" s="26">
        <v>3</v>
      </c>
      <c r="W29" s="26">
        <v>2</v>
      </c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f>0.564+7</f>
        <v>7.5640000000000001</v>
      </c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348.24700000000001</v>
      </c>
      <c r="K32" s="121">
        <f t="shared" si="11"/>
        <v>348.24700000000001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>
        <v>2</v>
      </c>
      <c r="U32" s="26">
        <f>49+2</f>
        <v>51</v>
      </c>
      <c r="V32" s="26"/>
      <c r="W32" s="26"/>
      <c r="X32" s="26">
        <f>299.247-2-2</f>
        <v>295.24700000000001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126.539+3</f>
        <v>129.53899999999999</v>
      </c>
      <c r="U34" s="26">
        <f>13+17.547-3</f>
        <v>27.547000000000001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308</v>
      </c>
      <c r="F41" s="9" t="s">
        <v>40</v>
      </c>
      <c r="G41" s="9" t="s">
        <v>307</v>
      </c>
      <c r="H41" s="196"/>
      <c r="I41" s="195" t="s">
        <v>240</v>
      </c>
      <c r="J41" s="120">
        <f t="shared" si="10"/>
        <v>6</v>
      </c>
      <c r="K41" s="121">
        <f t="shared" si="11"/>
        <v>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1</v>
      </c>
      <c r="U41" s="26">
        <v>5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R39" sqref="R3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W29</v>
      </c>
      <c r="I9" s="63"/>
      <c r="J9" s="164" t="str">
        <f>+"from "&amp;G6&amp;" 1 until end of "&amp;G4</f>
        <v>from July 1 until end of W29</v>
      </c>
      <c r="K9" s="81"/>
      <c r="L9" s="170" t="str">
        <f>+G6</f>
        <v>July</v>
      </c>
      <c r="M9" s="82"/>
      <c r="N9" s="82"/>
      <c r="O9" s="175" t="str">
        <f>+G4</f>
        <v>W29</v>
      </c>
      <c r="P9" s="176" t="str">
        <f>+VLOOKUP(G4, parameters!$G$9:$I$61,3,0)</f>
        <v>W28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3801.7459999999996</v>
      </c>
      <c r="I10" s="63"/>
      <c r="J10" s="162">
        <f>0+205.089+46.908</f>
        <v>251.99700000000001</v>
      </c>
      <c r="L10" s="162">
        <f>J10+T17</f>
        <v>559.50890000000004</v>
      </c>
      <c r="N10" s="57"/>
      <c r="O10" s="173">
        <f>+H10+K17</f>
        <v>5875.9058999999997</v>
      </c>
      <c r="P10" s="174" cm="1">
        <f t="array" aca="1" ref="P10" ca="1">INDIRECT(ADDRESS(10,15,,,VLOOKUP($G$4,parameters!$G:$I,3,0)))</f>
        <v>5493.6728999999996</v>
      </c>
      <c r="Q10" s="186">
        <f ca="1">O10-P10</f>
        <v>382.23300000000017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13372.430000000002</v>
      </c>
      <c r="I12" s="63"/>
      <c r="J12" s="128">
        <f>SUM(J10:J11)</f>
        <v>251.99700000000001</v>
      </c>
      <c r="K12" s="67"/>
      <c r="L12" s="128">
        <f>SUM(L10:L11)</f>
        <v>1627.2949000000003</v>
      </c>
      <c r="M12" s="67"/>
      <c r="N12" s="67"/>
      <c r="O12" s="157">
        <f>SUM(O10:O11)</f>
        <v>20962.475900000005</v>
      </c>
      <c r="P12" s="158">
        <f ca="1">SUM(P10:P11)</f>
        <v>20580.242900000005</v>
      </c>
      <c r="Q12" s="159">
        <f t="shared" ca="1" si="0"/>
        <v>382.23300000000017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2074.1599000000001</v>
      </c>
      <c r="K17" s="110">
        <f>+SUMIF($F$24:$F$251,"External",$K$24:$K$251)</f>
        <v>2074.1599000000001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307.51189999999997</v>
      </c>
      <c r="U17" s="113">
        <f t="shared" si="1"/>
        <v>920.54000000000008</v>
      </c>
      <c r="V17" s="113">
        <f t="shared" si="1"/>
        <v>231.47899999999998</v>
      </c>
      <c r="W17" s="113">
        <f t="shared" si="1"/>
        <v>281.55799999999999</v>
      </c>
      <c r="X17" s="113">
        <f t="shared" si="1"/>
        <v>333.07100000000003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7590.045900000001</v>
      </c>
      <c r="K19" s="117">
        <f>SUM(K17:K18)</f>
        <v>7590.045900000001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1375.2979000000003</v>
      </c>
      <c r="U19" s="118">
        <f t="shared" si="5"/>
        <v>2009.7400000000002</v>
      </c>
      <c r="V19" s="118">
        <f t="shared" si="5"/>
        <v>1411.6790000000001</v>
      </c>
      <c r="W19" s="118">
        <f t="shared" si="5"/>
        <v>1364.4580000000001</v>
      </c>
      <c r="X19" s="118">
        <f t="shared" si="5"/>
        <v>1428.8710000000001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594.88100000000009</v>
      </c>
      <c r="K25" s="121">
        <f t="shared" ref="K25:K88" si="11">SUM(N25:Y25)</f>
        <v>594.88100000000009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298-45-47.438+344.319</f>
        <v>549.88100000000009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125.5</v>
      </c>
      <c r="K26" s="121">
        <f t="shared" si="11"/>
        <v>125.5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v>38.85</v>
      </c>
      <c r="U26" s="26">
        <v>37</v>
      </c>
      <c r="V26" s="26"/>
      <c r="W26" s="26">
        <f>46.311+3.339</f>
        <v>49.65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27.381</v>
      </c>
      <c r="K27" s="121">
        <f t="shared" si="11"/>
        <v>27.381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v>5</v>
      </c>
      <c r="V27" s="26">
        <v>2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304.33690000000001</v>
      </c>
      <c r="K29" s="121">
        <f t="shared" si="11"/>
        <v>304.33690000000001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103.3369-60</f>
        <v>43.3369</v>
      </c>
      <c r="U29" s="26">
        <f>147+32</f>
        <v>179</v>
      </c>
      <c r="V29" s="26">
        <f>3+60-32</f>
        <v>31</v>
      </c>
      <c r="W29" s="26">
        <v>2</v>
      </c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3.4530000000000003</v>
      </c>
      <c r="K30" s="121">
        <f t="shared" si="11"/>
        <v>3.4530000000000003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3.507-0.054</f>
        <v>3.4530000000000003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v>7.5640000000000001</v>
      </c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345.49200000000002</v>
      </c>
      <c r="K32" s="121">
        <f t="shared" si="11"/>
        <v>345.49200000000002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f>2-1.579+55</f>
        <v>55.420999999999999</v>
      </c>
      <c r="W32" s="26"/>
      <c r="X32" s="26">
        <f>295.247-1.176-55</f>
        <v>239.07100000000003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31.988</v>
      </c>
      <c r="K33" s="121">
        <f t="shared" si="11"/>
        <v>31.988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>
        <v>18.628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129.539+4</f>
        <v>133.53899999999999</v>
      </c>
      <c r="U34" s="26">
        <v>10</v>
      </c>
      <c r="V34" s="26"/>
      <c r="W34" s="26">
        <f>27.547-4-10</f>
        <v>13.547000000000001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11+8</f>
        <v>19</v>
      </c>
      <c r="V35" s="26">
        <v>48</v>
      </c>
      <c r="W35" s="26">
        <f>150.361-8-48</f>
        <v>94.36099999999999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270</v>
      </c>
      <c r="F41" s="9" t="s">
        <v>40</v>
      </c>
      <c r="G41" s="9" t="s">
        <v>270</v>
      </c>
      <c r="H41" s="196"/>
      <c r="I41" s="195" t="s">
        <v>240</v>
      </c>
      <c r="J41" s="120">
        <f t="shared" si="10"/>
        <v>6</v>
      </c>
      <c r="K41" s="121">
        <f t="shared" si="11"/>
        <v>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1</v>
      </c>
      <c r="U41" s="26">
        <v>5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309</v>
      </c>
      <c r="F42" s="9" t="s">
        <v>40</v>
      </c>
      <c r="G42" s="9" t="s">
        <v>309</v>
      </c>
      <c r="H42" s="13"/>
      <c r="I42" s="195" t="s">
        <v>310</v>
      </c>
      <c r="J42" s="120">
        <f t="shared" si="10"/>
        <v>19</v>
      </c>
      <c r="K42" s="121">
        <f t="shared" si="11"/>
        <v>19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v>19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311</v>
      </c>
      <c r="F43" s="9" t="s">
        <v>40</v>
      </c>
      <c r="G43" s="9" t="s">
        <v>311</v>
      </c>
      <c r="H43" s="197"/>
      <c r="I43" s="195" t="s">
        <v>312</v>
      </c>
      <c r="J43" s="120">
        <f t="shared" si="10"/>
        <v>91.605000000000004</v>
      </c>
      <c r="K43" s="121">
        <f t="shared" si="11"/>
        <v>91.605000000000004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v>91.605000000000004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2"/>
  <sheetViews>
    <sheetView showGridLines="0" topLeftCell="F13" zoomScale="80" zoomScaleNormal="80" workbookViewId="0">
      <selection activeCell="J11" sqref="J1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W30</v>
      </c>
      <c r="I9" s="63"/>
      <c r="J9" s="164" t="str">
        <f>+"from "&amp;G6&amp;" 1 until end of "&amp;G4</f>
        <v>from July 1 until end of W30</v>
      </c>
      <c r="K9" s="81"/>
      <c r="L9" s="170" t="str">
        <f>+G6</f>
        <v>July</v>
      </c>
      <c r="M9" s="82"/>
      <c r="N9" s="82"/>
      <c r="O9" s="175" t="str">
        <f>+G4</f>
        <v>W30</v>
      </c>
      <c r="P9" s="176" t="str">
        <f>+VLOOKUP(G4, parameters!$G$9:$I$61,3,0)</f>
        <v>W29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4029.74</v>
      </c>
      <c r="I10" s="63"/>
      <c r="J10" s="162">
        <f>0+205.089+46.908+227.994</f>
        <v>479.99099999999999</v>
      </c>
      <c r="L10" s="162">
        <f>J10+T17</f>
        <v>912.82589999999993</v>
      </c>
      <c r="N10" s="57"/>
      <c r="O10" s="173">
        <f>+H10+K17</f>
        <v>6010.5358999999999</v>
      </c>
      <c r="P10" s="174" cm="1">
        <f t="array" aca="1" ref="P10" ca="1">INDIRECT(ADDRESS(10,15,,,VLOOKUP($G$4,parameters!$G:$I,3,0)))</f>
        <v>5875.9058999999997</v>
      </c>
      <c r="Q10" s="186">
        <f ca="1">O10-P10</f>
        <v>134.63000000000011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13600.424000000003</v>
      </c>
      <c r="I12" s="63"/>
      <c r="J12" s="128">
        <f>SUM(J10:J11)</f>
        <v>479.99099999999999</v>
      </c>
      <c r="K12" s="67"/>
      <c r="L12" s="128">
        <f>SUM(L10:L11)</f>
        <v>1980.6119000000003</v>
      </c>
      <c r="M12" s="67"/>
      <c r="N12" s="67"/>
      <c r="O12" s="157">
        <f>SUM(O10:O11)</f>
        <v>21097.105900000002</v>
      </c>
      <c r="P12" s="158">
        <f ca="1">SUM(P10:P11)</f>
        <v>20962.475900000005</v>
      </c>
      <c r="Q12" s="159">
        <f t="shared" ca="1" si="0"/>
        <v>134.62999999999738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1980.7959000000003</v>
      </c>
      <c r="K17" s="110">
        <f>+SUMIF($F$24:$F$251,"External",$K$24:$K$251)</f>
        <v>1980.7959000000003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432.83489999999995</v>
      </c>
      <c r="U17" s="113">
        <f t="shared" si="1"/>
        <v>439.24099999999999</v>
      </c>
      <c r="V17" s="113">
        <f t="shared" si="1"/>
        <v>449.31399999999996</v>
      </c>
      <c r="W17" s="113">
        <f t="shared" si="1"/>
        <v>237.90800000000002</v>
      </c>
      <c r="X17" s="113">
        <f t="shared" si="1"/>
        <v>421.49800000000005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7496.6819000000014</v>
      </c>
      <c r="K19" s="117">
        <f>SUM(K17:K18)</f>
        <v>7496.6819000000014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1500.6209000000003</v>
      </c>
      <c r="U19" s="118">
        <f t="shared" si="5"/>
        <v>1528.441</v>
      </c>
      <c r="V19" s="118">
        <f t="shared" si="5"/>
        <v>1629.5140000000001</v>
      </c>
      <c r="W19" s="118">
        <f t="shared" si="5"/>
        <v>1320.808</v>
      </c>
      <c r="X19" s="118">
        <f t="shared" si="5"/>
        <v>1517.298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531.60400000000004</v>
      </c>
      <c r="K25" s="121">
        <f t="shared" ref="K25:K88" si="11">SUM(N25:Y25)</f>
        <v>531.60400000000004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549.881-63.277-39-174</f>
        <v>273.60399999999998</v>
      </c>
      <c r="U25" s="26"/>
      <c r="V25" s="26">
        <f>45+39+174</f>
        <v>258</v>
      </c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50.825999999999993</v>
      </c>
      <c r="K26" s="121">
        <f t="shared" si="11"/>
        <v>50.825999999999993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15</v>
      </c>
      <c r="V26" s="26"/>
      <c r="W26" s="26"/>
      <c r="X26" s="26">
        <f>38.85-74.674+37+49.65-15</f>
        <v>35.825999999999993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15.024000000000001</v>
      </c>
      <c r="K27" s="121">
        <f t="shared" si="11"/>
        <v>15.024000000000001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20.381-32.357+7+20</f>
        <v>15.024000000000001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32.297999999999995</v>
      </c>
      <c r="K28" s="121">
        <f t="shared" si="11"/>
        <v>32.297999999999995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1.2869999999999999</v>
      </c>
      <c r="U28" s="26">
        <f>48.293-25.92+2.582+1.432+4.624</f>
        <v>31.010999999999996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284.4579</v>
      </c>
      <c r="K29" s="121">
        <f t="shared" si="11"/>
        <v>284.4579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43.3369-29.879</f>
        <v>13.457899999999999</v>
      </c>
      <c r="U29" s="26">
        <f>179+19</f>
        <v>198</v>
      </c>
      <c r="V29" s="26">
        <f>31-19+9</f>
        <v>21</v>
      </c>
      <c r="W29" s="26">
        <v>2</v>
      </c>
      <c r="X29" s="26">
        <f>49-9+10</f>
        <v>50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3.4529999999999998</v>
      </c>
      <c r="K30" s="121">
        <f t="shared" si="11"/>
        <v>3.4529999999999998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/>
      <c r="W30" s="26"/>
      <c r="X30" s="26">
        <f>3.453-0.021</f>
        <v>3.4319999999999999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6</v>
      </c>
      <c r="V31" s="26"/>
      <c r="W31" s="26"/>
      <c r="X31" s="26">
        <f>7.564-6</f>
        <v>1.5640000000000001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345.49200000000002</v>
      </c>
      <c r="K32" s="121">
        <f t="shared" si="11"/>
        <v>345.49200000000002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v>55.420999999999999</v>
      </c>
      <c r="W32" s="26"/>
      <c r="X32" s="26">
        <v>239.07100000000003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31.988</v>
      </c>
      <c r="K33" s="121">
        <f t="shared" si="11"/>
        <v>31.988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f>13.36-2</f>
        <v>11.36</v>
      </c>
      <c r="U33" s="26">
        <f>18.628+2</f>
        <v>20.628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166.67299999999997</v>
      </c>
      <c r="K34" s="121">
        <f t="shared" si="11"/>
        <v>166.67299999999997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133.539-0.413</f>
        <v>133.12599999999998</v>
      </c>
      <c r="U34" s="26">
        <f>10+12</f>
        <v>22</v>
      </c>
      <c r="V34" s="26"/>
      <c r="W34" s="26">
        <f>13.547-12+10</f>
        <v>11.547000000000001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19-1.474-1</f>
        <v>16.526</v>
      </c>
      <c r="V35" s="26">
        <v>48</v>
      </c>
      <c r="W35" s="26">
        <f>94.361+1</f>
        <v>95.361000000000004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34.188000000000002</v>
      </c>
      <c r="K39" s="121">
        <f t="shared" si="11"/>
        <v>34.188000000000002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f>1.188+33</f>
        <v>34.188000000000002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270</v>
      </c>
      <c r="F41" s="9" t="s">
        <v>40</v>
      </c>
      <c r="G41" s="9" t="s">
        <v>270</v>
      </c>
      <c r="H41" s="196"/>
      <c r="I41" s="195" t="s">
        <v>240</v>
      </c>
      <c r="J41" s="120">
        <f t="shared" si="10"/>
        <v>13</v>
      </c>
      <c r="K41" s="121">
        <f t="shared" si="11"/>
        <v>13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>
        <v>6</v>
      </c>
      <c r="V41" s="26"/>
      <c r="W41" s="26">
        <v>7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280</v>
      </c>
      <c r="F42" s="9" t="s">
        <v>40</v>
      </c>
      <c r="G42" s="9" t="s">
        <v>280</v>
      </c>
      <c r="H42" s="196"/>
      <c r="I42" s="195" t="s">
        <v>235</v>
      </c>
      <c r="J42" s="120">
        <f t="shared" si="10"/>
        <v>19</v>
      </c>
      <c r="K42" s="121">
        <f t="shared" si="11"/>
        <v>19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v>19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293</v>
      </c>
      <c r="F43" s="9" t="s">
        <v>40</v>
      </c>
      <c r="G43" s="9" t="s">
        <v>293</v>
      </c>
      <c r="H43" s="197"/>
      <c r="I43" s="195" t="s">
        <v>240</v>
      </c>
      <c r="J43" s="120">
        <f t="shared" si="10"/>
        <v>91.605000000000004</v>
      </c>
      <c r="K43" s="121">
        <f t="shared" si="11"/>
        <v>91.605000000000004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v>91.605000000000004</v>
      </c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313</v>
      </c>
      <c r="F44" s="9" t="s">
        <v>40</v>
      </c>
      <c r="G44" s="9" t="s">
        <v>313</v>
      </c>
      <c r="H44" s="197"/>
      <c r="I44" s="195" t="s">
        <v>240</v>
      </c>
      <c r="J44" s="120">
        <f t="shared" si="10"/>
        <v>32.704999999999998</v>
      </c>
      <c r="K44" s="121">
        <f t="shared" si="11"/>
        <v>32.704999999999998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32.704999999999998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314</v>
      </c>
      <c r="F45" s="9" t="s">
        <v>40</v>
      </c>
      <c r="G45" s="9" t="s">
        <v>314</v>
      </c>
      <c r="H45" s="14"/>
      <c r="I45" s="195" t="s">
        <v>240</v>
      </c>
      <c r="J45" s="120">
        <f t="shared" si="10"/>
        <v>12</v>
      </c>
      <c r="K45" s="121">
        <f t="shared" si="11"/>
        <v>12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>
        <v>12</v>
      </c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0"/>
  <sheetViews>
    <sheetView showGridLines="0" topLeftCell="F13" zoomScaleNormal="100" workbookViewId="0">
      <selection activeCell="G28" sqref="G2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W31</v>
      </c>
      <c r="I9" s="63"/>
      <c r="J9" s="164" t="str">
        <f>+"from "&amp;G6&amp;" 1 until end of "&amp;G4</f>
        <v>from July 1 until end of W31</v>
      </c>
      <c r="K9" s="81"/>
      <c r="L9" s="170" t="str">
        <f>+G6</f>
        <v>July</v>
      </c>
      <c r="M9" s="82"/>
      <c r="N9" s="82"/>
      <c r="O9" s="175" t="str">
        <f>+G4</f>
        <v>W31</v>
      </c>
      <c r="P9" s="176" t="str">
        <f>+VLOOKUP(G4, parameters!$G$9:$I$61,3,0)</f>
        <v>W30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4477.8440000000001</v>
      </c>
      <c r="I10" s="63"/>
      <c r="J10" s="162">
        <f>0+205.089+46.908+227.994+448.104</f>
        <v>928.09500000000003</v>
      </c>
      <c r="L10" s="162">
        <f>J10+T17</f>
        <v>928.09500000000003</v>
      </c>
      <c r="N10" s="57"/>
      <c r="O10" s="173">
        <f>+H10+K17</f>
        <v>6129.0358999999999</v>
      </c>
      <c r="P10" s="174" cm="1">
        <f t="array" aca="1" ref="P10" ca="1">INDIRECT(ADDRESS(10,15,,,VLOOKUP($G$4,parameters!$G:$I,3,0)))</f>
        <v>6010.5358999999999</v>
      </c>
      <c r="Q10" s="186">
        <f ca="1">O10-P10</f>
        <v>118.5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11645.448000000004</v>
      </c>
      <c r="I11" s="63"/>
      <c r="J11" s="18">
        <f>0+2074.764</f>
        <v>2074.7640000000001</v>
      </c>
      <c r="L11" s="18">
        <f>J11+T18</f>
        <v>2074.7640000000001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16123.292000000005</v>
      </c>
      <c r="I12" s="63"/>
      <c r="J12" s="128">
        <f>SUM(J10:J11)</f>
        <v>3002.8590000000004</v>
      </c>
      <c r="K12" s="67"/>
      <c r="L12" s="128">
        <f>SUM(L10:L11)</f>
        <v>3002.8590000000004</v>
      </c>
      <c r="M12" s="67"/>
      <c r="N12" s="67"/>
      <c r="O12" s="157">
        <f>SUM(O10:O11)</f>
        <v>21215.605900000002</v>
      </c>
      <c r="P12" s="158">
        <f ca="1">SUM(P10:P11)</f>
        <v>21097.105900000002</v>
      </c>
      <c r="Q12" s="159">
        <f t="shared" ca="1" si="0"/>
        <v>118.5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+SUMIF($F$24:$F$249,"External",$J$24:$J$249)</f>
        <v>1651.1918999999998</v>
      </c>
      <c r="K17" s="110">
        <f>+SUMIF($F$24:$F$249,"External",$K$24:$K$249)</f>
        <v>1651.1918999999998</v>
      </c>
      <c r="L17" s="111">
        <f>+SUMIF($F$24:$F$249,"External",$L$24:$L$249)</f>
        <v>0</v>
      </c>
      <c r="M17" s="112"/>
      <c r="N17" s="113">
        <f t="shared" ref="N17:Y17" si="1">+SUMIF($F$24:$F$249,"External",N$24:N$249)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402.05490000000009</v>
      </c>
      <c r="V17" s="113">
        <f t="shared" si="1"/>
        <v>248.673</v>
      </c>
      <c r="W17" s="113">
        <f t="shared" si="1"/>
        <v>142.36099999999999</v>
      </c>
      <c r="X17" s="113">
        <f t="shared" si="1"/>
        <v>594.24</v>
      </c>
      <c r="Y17" s="113">
        <f t="shared" si="1"/>
        <v>263.863</v>
      </c>
      <c r="Z17" s="114"/>
      <c r="AA17" s="113">
        <f t="shared" ref="AA17:AL17" si="2">+SUMIF($F$24:$F$249,"External",AA$24:AA$249)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+SUMIF($F$24:$F$249,"Group",$J$24:$J$249)</f>
        <v>3441.1219999999998</v>
      </c>
      <c r="K18" s="115">
        <f>+SUMIF($F$24:$F$249,"Group",$K$24:$K$249)</f>
        <v>3441.1219999999998</v>
      </c>
      <c r="L18" s="116">
        <f>SUMIF($F$24:$F$249,"Group",$L$24:$L$249)</f>
        <v>0</v>
      </c>
      <c r="M18" s="112"/>
      <c r="N18" s="116">
        <f t="shared" ref="N18:Y18" si="3">+SUMIF($F$24:$F$249,"Group",N$24:N$249)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+SUMIF($F$24:$F$249,"Group",AA$24:AA$249)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5092.3138999999992</v>
      </c>
      <c r="K19" s="117">
        <f>SUM(K17:K18)</f>
        <v>5092.3138999999992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1580.0768999999998</v>
      </c>
      <c r="V19" s="118">
        <f t="shared" si="5"/>
        <v>1428.873</v>
      </c>
      <c r="W19" s="118">
        <f t="shared" si="5"/>
        <v>1225.261</v>
      </c>
      <c r="X19" s="118">
        <f t="shared" si="5"/>
        <v>594.24</v>
      </c>
      <c r="Y19" s="118">
        <f t="shared" si="5"/>
        <v>263.863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IF(SUM(J24:J249)=J19,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f>1089.2+1067.786-2074.764+1095.8</f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6" si="10">+K25+L25</f>
        <v>263.363</v>
      </c>
      <c r="K25" s="121">
        <f t="shared" ref="K25:K86" si="11">SUM(N25:Y25)</f>
        <v>263.363</v>
      </c>
      <c r="L25" s="121">
        <f t="shared" ref="L25:L86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v>14</v>
      </c>
      <c r="V25" s="26">
        <v>34</v>
      </c>
      <c r="W25" s="26"/>
      <c r="X25" s="26">
        <v>141</v>
      </c>
      <c r="Y25" s="26">
        <f>273.604-268.241+258-14-34-141</f>
        <v>74.363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f>15-6</f>
        <v>9</v>
      </c>
      <c r="V26" s="26"/>
      <c r="W26" s="26"/>
      <c r="X26" s="26">
        <f>35.826+6</f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15.023999999999999</v>
      </c>
      <c r="K27" s="121">
        <f t="shared" si="11"/>
        <v>15.023999999999999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15.024-12</f>
        <v>3.0239999999999991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30.216999999999999</v>
      </c>
      <c r="K28" s="121">
        <f t="shared" si="11"/>
        <v>30.216999999999999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f>1.287-2.081+31.011</f>
        <v>30.216999999999999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201" t="s">
        <v>240</v>
      </c>
      <c r="J29" s="120">
        <f t="shared" si="10"/>
        <v>347.22489999999993</v>
      </c>
      <c r="K29" s="121">
        <f t="shared" si="11"/>
        <v>347.22489999999993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f>13.4579-17.359+198+12</f>
        <v>206.09889999999999</v>
      </c>
      <c r="V29" s="26">
        <f>21-12+7+18</f>
        <v>34</v>
      </c>
      <c r="W29" s="26">
        <f>2+34</f>
        <v>36</v>
      </c>
      <c r="X29" s="26">
        <v>71.126000000000005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202" t="s">
        <v>240</v>
      </c>
      <c r="J30" s="120">
        <f t="shared" si="10"/>
        <v>3.4529999999999998</v>
      </c>
      <c r="K30" s="121">
        <f t="shared" si="11"/>
        <v>3.4529999999999998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/>
      <c r="W30" s="26"/>
      <c r="X30" s="26">
        <v>3.4319999999999999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202" t="s">
        <v>240</v>
      </c>
      <c r="J31" s="120">
        <f t="shared" si="10"/>
        <v>8.4459999999999997</v>
      </c>
      <c r="K31" s="121">
        <f t="shared" si="11"/>
        <v>8.4459999999999997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f>6-4.118+1.564+5</f>
        <v>8.4459999999999997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202" t="s">
        <v>240</v>
      </c>
      <c r="J32" s="120">
        <f t="shared" si="10"/>
        <v>339.67200000000003</v>
      </c>
      <c r="K32" s="121">
        <f t="shared" si="11"/>
        <v>339.67200000000003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v>55.420999999999999</v>
      </c>
      <c r="W32" s="26"/>
      <c r="X32" s="26">
        <f>239.071-5.82</f>
        <v>233.251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202" t="s">
        <v>240</v>
      </c>
      <c r="J33" s="120">
        <f t="shared" si="10"/>
        <v>21.856000000000002</v>
      </c>
      <c r="K33" s="121">
        <f t="shared" si="11"/>
        <v>21.856000000000002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f>20.628+11.36-10.132</f>
        <v>21.856000000000002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202" t="s">
        <v>240</v>
      </c>
      <c r="J34" s="120">
        <f t="shared" si="10"/>
        <v>101.82</v>
      </c>
      <c r="K34" s="121">
        <f t="shared" si="11"/>
        <v>101.82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133.126-140.353+22-3</f>
        <v>11.772999999999996</v>
      </c>
      <c r="V34" s="26">
        <f>3+11.547+3</f>
        <v>17.547000000000001</v>
      </c>
      <c r="W34" s="26">
        <v>5</v>
      </c>
      <c r="X34" s="26"/>
      <c r="Y34" s="26">
        <v>67.5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202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16.526-8</f>
        <v>8.5259999999999998</v>
      </c>
      <c r="V35" s="26">
        <f>48+8</f>
        <v>56</v>
      </c>
      <c r="W35" s="26">
        <v>95.361000000000004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289</v>
      </c>
      <c r="F36" s="9" t="s">
        <v>40</v>
      </c>
      <c r="G36" s="9" t="s">
        <v>289</v>
      </c>
      <c r="H36" s="196"/>
      <c r="I36" s="202" t="s">
        <v>240</v>
      </c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292</v>
      </c>
      <c r="F37" s="9" t="s">
        <v>40</v>
      </c>
      <c r="G37" s="9" t="s">
        <v>292</v>
      </c>
      <c r="H37" s="196"/>
      <c r="I37" s="202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304</v>
      </c>
      <c r="F38" s="9" t="s">
        <v>40</v>
      </c>
      <c r="G38" s="9" t="s">
        <v>305</v>
      </c>
      <c r="H38" s="196"/>
      <c r="I38" s="202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270</v>
      </c>
      <c r="F39" s="9" t="s">
        <v>40</v>
      </c>
      <c r="G39" s="9" t="s">
        <v>270</v>
      </c>
      <c r="H39" s="196"/>
      <c r="I39" s="202" t="s">
        <v>240</v>
      </c>
      <c r="J39" s="120">
        <f t="shared" si="10"/>
        <v>13</v>
      </c>
      <c r="K39" s="121">
        <f t="shared" si="11"/>
        <v>13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f>6+1</f>
        <v>7</v>
      </c>
      <c r="V39" s="26"/>
      <c r="W39" s="26">
        <f>7-1</f>
        <v>6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202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7"/>
      <c r="I41" s="202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91.605000000000004</v>
      </c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315</v>
      </c>
      <c r="F42" s="9" t="s">
        <v>40</v>
      </c>
      <c r="G42" s="9" t="s">
        <v>315</v>
      </c>
      <c r="H42" s="197"/>
      <c r="I42" s="202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>
        <v>32.704999999999998</v>
      </c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251</v>
      </c>
      <c r="F43" s="9" t="s">
        <v>40</v>
      </c>
      <c r="G43" s="9" t="s">
        <v>251</v>
      </c>
      <c r="H43" s="197"/>
      <c r="I43" s="202" t="s">
        <v>240</v>
      </c>
      <c r="J43" s="120">
        <f t="shared" si="10"/>
        <v>12</v>
      </c>
      <c r="K43" s="121">
        <f t="shared" si="11"/>
        <v>12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1"/>
      <c r="I44" s="11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2"/>
      <c r="I46" s="12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15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2"/>
      <c r="I74" s="12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ref="J87:J150" si="13">+K87+L87</f>
        <v>0</v>
      </c>
      <c r="K87" s="121">
        <f t="shared" ref="K87:K150" si="14">SUM(N87:Y87)</f>
        <v>0</v>
      </c>
      <c r="L87" s="121">
        <f t="shared" ref="L87:L150" si="15">SUM(AA87:AL87)</f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15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2"/>
      <c r="I93" s="12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15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2"/>
      <c r="I122" s="12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15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2"/>
      <c r="I141" s="12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ref="J151:J214" si="16">+K151+L151</f>
        <v>0</v>
      </c>
      <c r="K151" s="121">
        <f t="shared" ref="K151:K214" si="17">SUM(N151:Y151)</f>
        <v>0</v>
      </c>
      <c r="L151" s="121">
        <f t="shared" ref="L151:L214" si="18">SUM(AA151:AL151)</f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15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2"/>
      <c r="I169" s="12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15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2"/>
      <c r="I188" s="12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15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ref="J215:J250" si="19">+K215+L215</f>
        <v>0</v>
      </c>
      <c r="K215" s="121">
        <f t="shared" ref="K215:K250" si="20">SUM(N215:Y215)</f>
        <v>0</v>
      </c>
      <c r="L215" s="121">
        <f t="shared" ref="L215:L250" si="21">SUM(AA215:AL215)</f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2"/>
      <c r="I217" s="12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5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 s="24" customFormat="1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17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J250" s="120">
        <f t="shared" si="19"/>
        <v>0</v>
      </c>
      <c r="K250" s="121">
        <f t="shared" si="20"/>
        <v>0</v>
      </c>
      <c r="L250" s="121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F1" zoomScaleNormal="100" workbookViewId="0">
      <selection activeCell="R53" sqref="R5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441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W32</v>
      </c>
      <c r="I9" s="63"/>
      <c r="J9" s="164" t="str">
        <f>+"from "&amp;G6&amp;" 1 until end of "&amp;G4</f>
        <v>from August 1 until end of W32</v>
      </c>
      <c r="K9" s="81"/>
      <c r="L9" s="170" t="str">
        <f>+G6</f>
        <v>August</v>
      </c>
      <c r="M9" s="82"/>
      <c r="N9" s="82"/>
      <c r="O9" s="175" t="str">
        <f>+G4</f>
        <v>W32</v>
      </c>
      <c r="P9" s="176" t="str">
        <f>+VLOOKUP(G4, parameters!$G$9:$I$61,3,0)</f>
        <v>W31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4529.5709999999999</v>
      </c>
      <c r="I10" s="63"/>
      <c r="J10" s="162">
        <f>51.727</f>
        <v>51.726999999999997</v>
      </c>
      <c r="L10" s="162">
        <f>J10+U17</f>
        <v>418.78190000000006</v>
      </c>
      <c r="N10" s="57"/>
      <c r="O10" s="173">
        <f>+H10+K17</f>
        <v>6258.9048999999995</v>
      </c>
      <c r="P10" s="174" cm="1">
        <f t="array" aca="1" ref="P10" ca="1">INDIRECT(ADDRESS(10,15,,,VLOOKUP($G$4,parameters!$G:$I,3,0)))</f>
        <v>6129.0358999999999</v>
      </c>
      <c r="Q10" s="186">
        <f ca="1">O10-P10</f>
        <v>129.86899999999969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16175.019000000004</v>
      </c>
      <c r="I12" s="63"/>
      <c r="J12" s="128">
        <f>SUM(J10:J11)</f>
        <v>51.726999999999997</v>
      </c>
      <c r="K12" s="67"/>
      <c r="L12" s="128">
        <f>SUM(L10:L11)</f>
        <v>1596.8038999999999</v>
      </c>
      <c r="M12" s="67"/>
      <c r="N12" s="67"/>
      <c r="O12" s="157">
        <f>SUM(O10:O11)</f>
        <v>21345.474900000001</v>
      </c>
      <c r="P12" s="158">
        <f ca="1">SUM(P10:P11)</f>
        <v>21215.605900000002</v>
      </c>
      <c r="Q12" s="159">
        <f t="shared" ca="1" si="0"/>
        <v>129.86899999999878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1729.3338999999999</v>
      </c>
      <c r="K17" s="110">
        <f>+SUMIF($F$24:$F$251,"External",$K$24:$K$251)</f>
        <v>1729.3338999999999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367.05490000000009</v>
      </c>
      <c r="V17" s="113">
        <f t="shared" si="1"/>
        <v>259.29399999999998</v>
      </c>
      <c r="W17" s="113">
        <f t="shared" si="1"/>
        <v>286.06599999999997</v>
      </c>
      <c r="X17" s="113">
        <f t="shared" si="1"/>
        <v>598.81400000000008</v>
      </c>
      <c r="Y17" s="113">
        <f t="shared" si="1"/>
        <v>218.10500000000002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3441.1219999999998</v>
      </c>
      <c r="K18" s="115">
        <f>+SUMIF($F$24:$F$251,"Group",$K$24:$K$251)</f>
        <v>3441.1219999999998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5170.4558999999999</v>
      </c>
      <c r="K19" s="117">
        <f>SUM(K17:K18)</f>
        <v>5170.4558999999999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1545.0768999999998</v>
      </c>
      <c r="V19" s="118">
        <f t="shared" si="5"/>
        <v>1439.4940000000001</v>
      </c>
      <c r="W19" s="118">
        <f t="shared" si="5"/>
        <v>1368.9660000000001</v>
      </c>
      <c r="X19" s="118">
        <f t="shared" si="5"/>
        <v>598.81400000000008</v>
      </c>
      <c r="Y19" s="118">
        <f t="shared" si="5"/>
        <v>218.10500000000002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238</v>
      </c>
      <c r="H25" s="195"/>
      <c r="I25" s="195" t="s">
        <v>240</v>
      </c>
      <c r="J25" s="120">
        <f t="shared" ref="J25:J88" si="10">+K25+L25</f>
        <v>321.363</v>
      </c>
      <c r="K25" s="121">
        <f t="shared" ref="K25:K88" si="11">SUM(N25:Y25)</f>
        <v>321.363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14+1</f>
        <v>15</v>
      </c>
      <c r="V25" s="26">
        <f>34+2</f>
        <v>36</v>
      </c>
      <c r="W25" s="26"/>
      <c r="X25" s="26">
        <f>141+74.363-1-2+58</f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/>
      <c r="W26" s="26"/>
      <c r="X26" s="26"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241</v>
      </c>
      <c r="H27" s="195"/>
      <c r="I27" s="195" t="s">
        <v>240</v>
      </c>
      <c r="J27" s="120">
        <f t="shared" si="10"/>
        <v>15.023999999999999</v>
      </c>
      <c r="K27" s="121">
        <f t="shared" si="11"/>
        <v>15.023999999999999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v>3.0239999999999991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302</v>
      </c>
      <c r="H28" s="195"/>
      <c r="I28" s="195" t="s">
        <v>240</v>
      </c>
      <c r="J28" s="120">
        <f t="shared" si="10"/>
        <v>30.216999999999999</v>
      </c>
      <c r="K28" s="121">
        <f t="shared" si="11"/>
        <v>30.216999999999999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v>30.216999999999999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1" t="s">
        <v>240</v>
      </c>
      <c r="J29" s="120">
        <f t="shared" si="10"/>
        <v>347.22489999999993</v>
      </c>
      <c r="K29" s="121">
        <f t="shared" si="11"/>
        <v>347.22489999999993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206.09889999999999</v>
      </c>
      <c r="V29" s="26">
        <v>34</v>
      </c>
      <c r="W29" s="26">
        <v>36</v>
      </c>
      <c r="X29" s="26">
        <v>71.126000000000005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5"/>
      <c r="I30" s="203" t="s">
        <v>240</v>
      </c>
      <c r="J30" s="120">
        <f t="shared" si="10"/>
        <v>3.4530000000000003</v>
      </c>
      <c r="K30" s="121">
        <f t="shared" si="11"/>
        <v>3.4530000000000003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>
        <v>0.45700000000000002</v>
      </c>
      <c r="W30" s="26"/>
      <c r="X30" s="26">
        <f>3.432-0.457</f>
        <v>2.9750000000000001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5"/>
      <c r="I31" s="203" t="s">
        <v>240</v>
      </c>
      <c r="J31" s="120">
        <f t="shared" si="10"/>
        <v>8.4459999999999997</v>
      </c>
      <c r="K31" s="121">
        <f t="shared" si="11"/>
        <v>8.4459999999999997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f>8.446-2</f>
        <v>6.4459999999999997</v>
      </c>
      <c r="V31" s="26"/>
      <c r="W31" s="26"/>
      <c r="X31" s="26">
        <v>2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5"/>
      <c r="I32" s="203" t="s">
        <v>240</v>
      </c>
      <c r="J32" s="120">
        <f t="shared" si="10"/>
        <v>253.94499999999996</v>
      </c>
      <c r="K32" s="121">
        <f t="shared" si="11"/>
        <v>253.94499999999996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>
        <v>55.420999999999999</v>
      </c>
      <c r="W32" s="26"/>
      <c r="X32" s="26">
        <v>198.52399999999997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5"/>
      <c r="I33" s="203" t="s">
        <v>240</v>
      </c>
      <c r="J33" s="120">
        <f t="shared" si="10"/>
        <v>37.856000000000002</v>
      </c>
      <c r="K33" s="121">
        <f t="shared" si="11"/>
        <v>37.856000000000002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f>21.856+16</f>
        <v>37.856000000000002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5"/>
      <c r="I34" s="203" t="s">
        <v>240</v>
      </c>
      <c r="J34" s="120">
        <f t="shared" si="10"/>
        <v>101.82</v>
      </c>
      <c r="K34" s="121">
        <f t="shared" si="11"/>
        <v>101.82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11.772999999999996</v>
      </c>
      <c r="V34" s="26">
        <f>17.547+2</f>
        <v>19.547000000000001</v>
      </c>
      <c r="W34" s="26">
        <v>5</v>
      </c>
      <c r="X34" s="26"/>
      <c r="Y34" s="26">
        <f>67.5-2</f>
        <v>65.5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5"/>
      <c r="I35" s="203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8.526+1</f>
        <v>9.5259999999999998</v>
      </c>
      <c r="V35" s="26">
        <v>56</v>
      </c>
      <c r="W35" s="26">
        <f>95.361-1</f>
        <v>94.361000000000004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289</v>
      </c>
      <c r="F36" s="203" t="s">
        <v>40</v>
      </c>
      <c r="G36" s="203" t="s">
        <v>289</v>
      </c>
      <c r="H36" s="205"/>
      <c r="I36" s="203" t="s">
        <v>240</v>
      </c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292</v>
      </c>
      <c r="F37" s="203" t="s">
        <v>40</v>
      </c>
      <c r="G37" s="203" t="s">
        <v>292</v>
      </c>
      <c r="H37" s="205"/>
      <c r="I37" s="203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304</v>
      </c>
      <c r="F38" s="203" t="s">
        <v>40</v>
      </c>
      <c r="G38" s="203" t="s">
        <v>305</v>
      </c>
      <c r="H38" s="205"/>
      <c r="I38" s="203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270</v>
      </c>
      <c r="F39" s="203" t="s">
        <v>40</v>
      </c>
      <c r="G39" s="203" t="s">
        <v>270</v>
      </c>
      <c r="H39" s="205"/>
      <c r="I39" s="203" t="s">
        <v>240</v>
      </c>
      <c r="J39" s="120">
        <f t="shared" si="10"/>
        <v>65</v>
      </c>
      <c r="K39" s="121">
        <f t="shared" si="11"/>
        <v>65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7</v>
      </c>
      <c r="V39" s="26">
        <v>1</v>
      </c>
      <c r="W39" s="26">
        <f>6-1+52</f>
        <v>57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280</v>
      </c>
      <c r="F40" s="203" t="s">
        <v>40</v>
      </c>
      <c r="G40" s="203" t="s">
        <v>280</v>
      </c>
      <c r="H40" s="205"/>
      <c r="I40" s="203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5"/>
      <c r="I41" s="203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61</v>
      </c>
      <c r="X41" s="26"/>
      <c r="Y41" s="26">
        <f>91.605-61</f>
        <v>30.605000000000004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315</v>
      </c>
      <c r="F42" s="203" t="s">
        <v>40</v>
      </c>
      <c r="G42" s="203" t="s">
        <v>315</v>
      </c>
      <c r="H42" s="205"/>
      <c r="I42" s="203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32.704999999999998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203" t="s">
        <v>251</v>
      </c>
      <c r="F43" s="203" t="s">
        <v>40</v>
      </c>
      <c r="G43" s="203" t="s">
        <v>251</v>
      </c>
      <c r="H43" s="205"/>
      <c r="I43" s="203" t="s">
        <v>240</v>
      </c>
      <c r="J43" s="120">
        <f t="shared" si="10"/>
        <v>12</v>
      </c>
      <c r="K43" s="121">
        <f t="shared" si="11"/>
        <v>12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295</v>
      </c>
      <c r="F44" s="203" t="s">
        <v>40</v>
      </c>
      <c r="G44" s="9" t="s">
        <v>295</v>
      </c>
      <c r="H44" s="197"/>
      <c r="I44" s="203" t="s">
        <v>265</v>
      </c>
      <c r="J44" s="120">
        <f t="shared" si="10"/>
        <v>34.128</v>
      </c>
      <c r="K44" s="121">
        <f t="shared" si="11"/>
        <v>34.128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34.128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316</v>
      </c>
      <c r="F45" s="203" t="s">
        <v>40</v>
      </c>
      <c r="G45" s="9" t="s">
        <v>316</v>
      </c>
      <c r="H45" s="197"/>
      <c r="I45" s="203" t="s">
        <v>265</v>
      </c>
      <c r="J45" s="120">
        <f t="shared" si="10"/>
        <v>3.7410000000000001</v>
      </c>
      <c r="K45" s="121">
        <f t="shared" si="11"/>
        <v>3.7410000000000001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3.7410000000000001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/>
      <c r="F47" s="9"/>
      <c r="G47" s="9"/>
      <c r="H47" s="195"/>
      <c r="I47" s="195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/>
      <c r="F48" s="9"/>
      <c r="G48" s="9"/>
      <c r="H48" s="198"/>
      <c r="I48" s="198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/>
      <c r="F49" s="9"/>
      <c r="G49" s="9"/>
      <c r="H49" s="196"/>
      <c r="I49" s="196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/>
      <c r="F50" s="9"/>
      <c r="G50" s="9"/>
      <c r="H50" s="196"/>
      <c r="I50" s="196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/>
      <c r="F51" s="9"/>
      <c r="G51" s="9"/>
      <c r="H51" s="196"/>
      <c r="I51" s="196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/>
      <c r="F52" s="9"/>
      <c r="G52" s="9"/>
      <c r="H52" s="196"/>
      <c r="I52" s="196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/>
      <c r="F53" s="9"/>
      <c r="G53" s="9"/>
      <c r="H53" s="196"/>
      <c r="I53" s="196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/>
      <c r="F54" s="9"/>
      <c r="G54" s="9"/>
      <c r="H54" s="196"/>
      <c r="I54" s="196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/>
      <c r="F55" s="9"/>
      <c r="G55" s="9"/>
      <c r="H55" s="196"/>
      <c r="I55" s="196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/>
      <c r="F56" s="9"/>
      <c r="G56" s="9"/>
      <c r="H56" s="196"/>
      <c r="I56" s="196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/>
      <c r="F57" s="9"/>
      <c r="G57" s="9"/>
      <c r="H57" s="196"/>
      <c r="I57" s="196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/>
      <c r="F58" s="9"/>
      <c r="G58" s="9"/>
      <c r="H58" s="196"/>
      <c r="I58" s="196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/>
      <c r="F59" s="9"/>
      <c r="G59" s="9"/>
      <c r="H59" s="196"/>
      <c r="I59" s="196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/>
      <c r="F60" s="9"/>
      <c r="G60" s="9"/>
      <c r="H60" s="196"/>
      <c r="I60" s="196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/>
      <c r="F61" s="9"/>
      <c r="G61" s="9"/>
      <c r="H61" s="196"/>
      <c r="I61" s="196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9"/>
      <c r="F62" s="9"/>
      <c r="G62" s="9"/>
      <c r="H62" s="197"/>
      <c r="I62" s="197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9"/>
      <c r="F63" s="9"/>
      <c r="G63" s="9"/>
      <c r="H63" s="197"/>
      <c r="I63" s="197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3"/>
  <sheetViews>
    <sheetView showGridLines="0" topLeftCell="F10" zoomScale="90" zoomScaleNormal="90" workbookViewId="0">
      <selection activeCell="U37" sqref="U37:W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19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W33</v>
      </c>
      <c r="I9" s="63"/>
      <c r="J9" s="164" t="str">
        <f>+"from "&amp;G6&amp;" 1 until end of "&amp;G4</f>
        <v>from August 1 until end of W33</v>
      </c>
      <c r="K9" s="81"/>
      <c r="L9" s="170" t="str">
        <f>+G6</f>
        <v>August</v>
      </c>
      <c r="M9" s="82"/>
      <c r="N9" s="82"/>
      <c r="O9" s="175" t="str">
        <f>+G4</f>
        <v>W33</v>
      </c>
      <c r="P9" s="176" t="str">
        <f>+VLOOKUP(G4, parameters!$G$9:$I$61,3,0)</f>
        <v>W32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4540.4220000000005</v>
      </c>
      <c r="I10" s="63"/>
      <c r="J10" s="162">
        <f>51.727+10.851</f>
        <v>62.577999999999996</v>
      </c>
      <c r="L10" s="162">
        <f>J10+U17</f>
        <v>400.8639</v>
      </c>
      <c r="N10" s="57"/>
      <c r="O10" s="173">
        <f>+H10+K17</f>
        <v>6283.9049000000005</v>
      </c>
      <c r="P10" s="174" cm="1">
        <f t="array" aca="1" ref="P10" ca="1">INDIRECT(ADDRESS(10,15,,,VLOOKUP($G$4,parameters!$G:$I,3,0)))</f>
        <v>6258.9048999999995</v>
      </c>
      <c r="Q10" s="186">
        <f ca="1">O10-P10</f>
        <v>25.000000000000909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16185.870000000004</v>
      </c>
      <c r="I12" s="63"/>
      <c r="J12" s="128">
        <f>SUM(J10:J11)</f>
        <v>62.577999999999996</v>
      </c>
      <c r="K12" s="67"/>
      <c r="L12" s="128">
        <f>SUM(L10:L11)</f>
        <v>1578.8858999999998</v>
      </c>
      <c r="M12" s="67"/>
      <c r="N12" s="67"/>
      <c r="O12" s="157">
        <f>SUM(O10:O11)</f>
        <v>21370.474900000005</v>
      </c>
      <c r="P12" s="158">
        <f ca="1">SUM(P10:P11)</f>
        <v>21345.474900000001</v>
      </c>
      <c r="Q12" s="159">
        <f t="shared" ca="1" si="0"/>
        <v>25.000000000003638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1743.4828999999997</v>
      </c>
      <c r="K17" s="110">
        <f>+SUMIF($F$24:$F$252,"External",$K$24:$K$252)</f>
        <v>1743.4828999999997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338.28590000000003</v>
      </c>
      <c r="V17" s="113">
        <f t="shared" si="1"/>
        <v>264.19100000000003</v>
      </c>
      <c r="W17" s="113">
        <f t="shared" si="1"/>
        <v>294.06599999999997</v>
      </c>
      <c r="X17" s="113">
        <f t="shared" si="1"/>
        <v>611.83500000000004</v>
      </c>
      <c r="Y17" s="113">
        <f t="shared" si="1"/>
        <v>235.10500000000002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3441.1219999999998</v>
      </c>
      <c r="K18" s="115">
        <f>+SUMIF($F$24:$F$252,"Group",$K$24:$K$252)</f>
        <v>3441.1219999999998</v>
      </c>
      <c r="L18" s="116">
        <f>SUMIF($F$24:$F$252,"Group",$L$24:$L$252)</f>
        <v>0</v>
      </c>
      <c r="M18" s="112"/>
      <c r="N18" s="116">
        <f t="shared" ref="N18:Y18" si="3">+SUMIF($F$24:$F$252,"Group",N$24:N$252)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5184.6048999999994</v>
      </c>
      <c r="K19" s="117">
        <f>SUM(K17:K18)</f>
        <v>5184.6048999999994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1516.3078999999998</v>
      </c>
      <c r="V19" s="118">
        <f t="shared" si="5"/>
        <v>1444.3910000000001</v>
      </c>
      <c r="W19" s="118">
        <f t="shared" si="5"/>
        <v>1376.9660000000001</v>
      </c>
      <c r="X19" s="118">
        <f t="shared" si="5"/>
        <v>611.83500000000004</v>
      </c>
      <c r="Y19" s="118">
        <f t="shared" si="5"/>
        <v>235.10500000000002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9" si="10">+K25+L25</f>
        <v>319.41300000000001</v>
      </c>
      <c r="K25" s="121">
        <f t="shared" ref="K25:K89" si="11">SUM(N25:Y25)</f>
        <v>319.41300000000001</v>
      </c>
      <c r="L25" s="121">
        <f t="shared" ref="L25:L89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15-1.95</f>
        <v>13.05</v>
      </c>
      <c r="V25" s="26">
        <v>36</v>
      </c>
      <c r="W25" s="26"/>
      <c r="X25" s="26"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/>
      <c r="W26" s="26"/>
      <c r="X26" s="26"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14.54</v>
      </c>
      <c r="K27" s="121">
        <f t="shared" si="11"/>
        <v>14.54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3.024-0.484</f>
        <v>2.54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 ht="13.2" customHeight="1">
      <c r="E28" s="9" t="s">
        <v>317</v>
      </c>
      <c r="F28" s="9" t="s">
        <v>40</v>
      </c>
      <c r="G28" s="9" t="s">
        <v>318</v>
      </c>
      <c r="H28" s="195"/>
      <c r="I28" s="195" t="s">
        <v>240</v>
      </c>
      <c r="J28" s="120">
        <f t="shared" si="10"/>
        <v>22</v>
      </c>
      <c r="K28" s="121">
        <f t="shared" si="11"/>
        <v>22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v>22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 ht="13.2" customHeight="1">
      <c r="E29" s="9" t="s">
        <v>321</v>
      </c>
      <c r="F29" s="9" t="s">
        <v>40</v>
      </c>
      <c r="G29" s="9" t="s">
        <v>322</v>
      </c>
      <c r="H29" s="195"/>
      <c r="I29" s="195" t="s">
        <v>240</v>
      </c>
      <c r="J29" s="120">
        <f t="shared" ref="J29:J30" si="13">+K29+L29</f>
        <v>3</v>
      </c>
      <c r="K29" s="121">
        <f t="shared" ref="K29:K30" si="14">SUM(N29:Y29)</f>
        <v>3</v>
      </c>
      <c r="L29" s="121">
        <f t="shared" ref="L29:L30" si="15">SUM(AA29:AL29)</f>
        <v>0</v>
      </c>
      <c r="M29" s="25"/>
      <c r="N29" s="26"/>
      <c r="O29" s="26"/>
      <c r="P29" s="26"/>
      <c r="Q29" s="26"/>
      <c r="R29" s="26"/>
      <c r="S29" s="26"/>
      <c r="T29" s="26"/>
      <c r="U29" s="26">
        <v>3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 ht="13.2" customHeight="1">
      <c r="E30" s="9" t="s">
        <v>319</v>
      </c>
      <c r="F30" s="9" t="s">
        <v>40</v>
      </c>
      <c r="G30" s="9" t="s">
        <v>320</v>
      </c>
      <c r="H30" s="195"/>
      <c r="I30" s="195" t="s">
        <v>240</v>
      </c>
      <c r="J30" s="120">
        <f t="shared" si="13"/>
        <v>5.2169999999999987</v>
      </c>
      <c r="K30" s="121">
        <f t="shared" si="14"/>
        <v>5.2169999999999987</v>
      </c>
      <c r="L30" s="121">
        <f t="shared" si="15"/>
        <v>0</v>
      </c>
      <c r="M30" s="25"/>
      <c r="N30" s="26"/>
      <c r="O30" s="26"/>
      <c r="P30" s="26"/>
      <c r="Q30" s="26"/>
      <c r="R30" s="26"/>
      <c r="S30" s="26"/>
      <c r="T30" s="26"/>
      <c r="U30" s="26">
        <f>30.217-22-3</f>
        <v>5.2169999999999987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8"/>
      <c r="I31" s="195" t="s">
        <v>240</v>
      </c>
      <c r="J31" s="120">
        <f t="shared" si="10"/>
        <v>355.22489999999993</v>
      </c>
      <c r="K31" s="121">
        <f t="shared" si="11"/>
        <v>355.22489999999993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206.09889999999999</v>
      </c>
      <c r="V31" s="26">
        <v>34</v>
      </c>
      <c r="W31" s="26">
        <f>36+8</f>
        <v>44</v>
      </c>
      <c r="X31" s="26">
        <v>71.126000000000005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3.4529999999999998</v>
      </c>
      <c r="K32" s="121">
        <f t="shared" si="11"/>
        <v>3.4529999999999998</v>
      </c>
      <c r="L32" s="121">
        <f t="shared" si="12"/>
        <v>0</v>
      </c>
      <c r="M32" s="25"/>
      <c r="N32" s="26"/>
      <c r="O32" s="26"/>
      <c r="P32" s="26"/>
      <c r="Q32" s="26"/>
      <c r="R32" s="26"/>
      <c r="S32" s="26"/>
      <c r="T32" s="26"/>
      <c r="U32" s="26"/>
      <c r="V32" s="26">
        <v>0.45700000000000002</v>
      </c>
      <c r="W32" s="26"/>
      <c r="X32" s="26">
        <f>2.975+0.021</f>
        <v>2.996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8.4459999999999997</v>
      </c>
      <c r="K33" s="121">
        <f t="shared" si="11"/>
        <v>8.4459999999999997</v>
      </c>
      <c r="L33" s="121">
        <f t="shared" si="12"/>
        <v>0</v>
      </c>
      <c r="M33" s="25"/>
      <c r="N33" s="26"/>
      <c r="O33" s="26"/>
      <c r="P33" s="26"/>
      <c r="Q33" s="26"/>
      <c r="R33" s="26"/>
      <c r="S33" s="26"/>
      <c r="T33" s="26"/>
      <c r="U33" s="26">
        <f>6.446+2</f>
        <v>8.4459999999999997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253.94499999999996</v>
      </c>
      <c r="K34" s="121">
        <f t="shared" si="11"/>
        <v>253.94499999999996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v>55.420999999999999</v>
      </c>
      <c r="W34" s="26"/>
      <c r="X34" s="26">
        <v>198.52399999999997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262</v>
      </c>
      <c r="F35" s="9" t="s">
        <v>40</v>
      </c>
      <c r="G35" s="9" t="s">
        <v>262</v>
      </c>
      <c r="H35" s="196"/>
      <c r="I35" s="195" t="s">
        <v>240</v>
      </c>
      <c r="J35" s="120">
        <f t="shared" si="10"/>
        <v>37.856000000000002</v>
      </c>
      <c r="K35" s="121">
        <f t="shared" si="11"/>
        <v>37.856000000000002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37.856-15</f>
        <v>22.856000000000002</v>
      </c>
      <c r="V35" s="26"/>
      <c r="W35" s="26"/>
      <c r="X35" s="26">
        <v>15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253</v>
      </c>
      <c r="F36" s="9" t="s">
        <v>40</v>
      </c>
      <c r="G36" s="9" t="s">
        <v>254</v>
      </c>
      <c r="H36" s="196"/>
      <c r="I36" s="195" t="s">
        <v>240</v>
      </c>
      <c r="J36" s="120">
        <f t="shared" si="10"/>
        <v>118.82</v>
      </c>
      <c r="K36" s="121">
        <f t="shared" si="11"/>
        <v>118.82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11.772999999999996</v>
      </c>
      <c r="V36" s="26">
        <v>19.547000000000001</v>
      </c>
      <c r="W36" s="26">
        <v>5</v>
      </c>
      <c r="X36" s="26"/>
      <c r="Y36" s="26">
        <f>65.5+17</f>
        <v>82.5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285</v>
      </c>
      <c r="F37" s="9" t="s">
        <v>40</v>
      </c>
      <c r="G37" s="9" t="s">
        <v>285</v>
      </c>
      <c r="H37" s="196"/>
      <c r="I37" s="195" t="s">
        <v>240</v>
      </c>
      <c r="J37" s="120">
        <f t="shared" si="10"/>
        <v>159.887</v>
      </c>
      <c r="K37" s="121">
        <f t="shared" si="11"/>
        <v>159.887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9.5259999999999998</v>
      </c>
      <c r="V37" s="26">
        <v>56</v>
      </c>
      <c r="W37" s="26">
        <v>94.361000000000004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304</v>
      </c>
      <c r="F39" s="9" t="s">
        <v>40</v>
      </c>
      <c r="G39" s="9" t="s">
        <v>305</v>
      </c>
      <c r="H39" s="196"/>
      <c r="I39" s="195" t="s">
        <v>240</v>
      </c>
      <c r="J39" s="120">
        <f t="shared" si="10"/>
        <v>122</v>
      </c>
      <c r="K39" s="121">
        <f t="shared" si="11"/>
        <v>122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122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270</v>
      </c>
      <c r="F40" s="9" t="s">
        <v>40</v>
      </c>
      <c r="G40" s="9" t="s">
        <v>270</v>
      </c>
      <c r="H40" s="196"/>
      <c r="I40" s="195" t="s">
        <v>240</v>
      </c>
      <c r="J40" s="120">
        <f t="shared" si="10"/>
        <v>64.186999999999998</v>
      </c>
      <c r="K40" s="121">
        <f t="shared" si="11"/>
        <v>64.186999999999998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f>7-0.813+1</f>
        <v>7.1870000000000003</v>
      </c>
      <c r="W40" s="26">
        <v>57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280</v>
      </c>
      <c r="F41" s="9" t="s">
        <v>40</v>
      </c>
      <c r="G41" s="9" t="s">
        <v>280</v>
      </c>
      <c r="H41" s="196"/>
      <c r="I41" s="195" t="s">
        <v>235</v>
      </c>
      <c r="J41" s="120">
        <f t="shared" si="10"/>
        <v>19</v>
      </c>
      <c r="K41" s="121">
        <f t="shared" si="11"/>
        <v>19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>
        <v>19</v>
      </c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293</v>
      </c>
      <c r="F42" s="9" t="s">
        <v>40</v>
      </c>
      <c r="G42" s="9" t="s">
        <v>293</v>
      </c>
      <c r="H42" s="196"/>
      <c r="I42" s="195" t="s">
        <v>240</v>
      </c>
      <c r="J42" s="120">
        <f t="shared" si="10"/>
        <v>91.605000000000004</v>
      </c>
      <c r="K42" s="121">
        <f t="shared" si="11"/>
        <v>91.605000000000004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61</v>
      </c>
      <c r="X42" s="26"/>
      <c r="Y42" s="26">
        <v>30.605000000000004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315</v>
      </c>
      <c r="F43" s="9" t="s">
        <v>40</v>
      </c>
      <c r="G43" s="9" t="s">
        <v>315</v>
      </c>
      <c r="H43" s="196"/>
      <c r="I43" s="195" t="s">
        <v>240</v>
      </c>
      <c r="J43" s="120">
        <f t="shared" si="10"/>
        <v>32.704999999999998</v>
      </c>
      <c r="K43" s="121">
        <f t="shared" si="11"/>
        <v>32.704999999999998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32.704999999999998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251</v>
      </c>
      <c r="F44" s="9" t="s">
        <v>40</v>
      </c>
      <c r="G44" s="9" t="s">
        <v>251</v>
      </c>
      <c r="H44" s="197"/>
      <c r="I44" s="195" t="s">
        <v>240</v>
      </c>
      <c r="J44" s="120">
        <f t="shared" si="10"/>
        <v>5.6859999999999999</v>
      </c>
      <c r="K44" s="121">
        <f t="shared" si="11"/>
        <v>5.6859999999999999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>
        <f>12-6.314</f>
        <v>5.6859999999999999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295</v>
      </c>
      <c r="F45" s="9" t="s">
        <v>40</v>
      </c>
      <c r="G45" s="9" t="s">
        <v>295</v>
      </c>
      <c r="H45" s="197"/>
      <c r="I45" s="195" t="s">
        <v>240</v>
      </c>
      <c r="J45" s="120">
        <f t="shared" si="10"/>
        <v>34.128</v>
      </c>
      <c r="K45" s="121">
        <f t="shared" si="11"/>
        <v>34.128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34.128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316</v>
      </c>
      <c r="F46" s="9" t="s">
        <v>40</v>
      </c>
      <c r="G46" s="9" t="s">
        <v>316</v>
      </c>
      <c r="H46" s="197"/>
      <c r="I46" s="195" t="s">
        <v>240</v>
      </c>
      <c r="J46" s="120">
        <f t="shared" si="10"/>
        <v>2.4510000000000001</v>
      </c>
      <c r="K46" s="121">
        <f t="shared" si="11"/>
        <v>2.4510000000000001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>
        <f>3.741-1.29</f>
        <v>2.4510000000000001</v>
      </c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/>
      <c r="F47" s="9"/>
      <c r="G47" s="9"/>
      <c r="H47" s="195"/>
      <c r="I47" s="195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1"/>
      <c r="I48" s="11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2"/>
      <c r="I49" s="12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6">+K90+L90</f>
        <v>0</v>
      </c>
      <c r="K90" s="121">
        <f t="shared" ref="K90:K153" si="17">SUM(N90:Y90)</f>
        <v>0</v>
      </c>
      <c r="L90" s="121">
        <f t="shared" ref="L90:L153" si="18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9">+K154+L154</f>
        <v>0</v>
      </c>
      <c r="K154" s="121">
        <f t="shared" ref="K154:K217" si="20">SUM(N154:Y154)</f>
        <v>0</v>
      </c>
      <c r="L154" s="121">
        <f t="shared" ref="L154:L217" si="21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2">+K218+L218</f>
        <v>0</v>
      </c>
      <c r="K218" s="121">
        <f t="shared" ref="K218:K253" si="23">SUM(N218:Y218)</f>
        <v>0</v>
      </c>
      <c r="L218" s="121">
        <f t="shared" ref="L218:L253" si="24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2"/>
        <v>0</v>
      </c>
      <c r="K252" s="121">
        <f t="shared" si="23"/>
        <v>0</v>
      </c>
      <c r="L252" s="121">
        <f t="shared" si="24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2"/>
        <v>0</v>
      </c>
      <c r="K253" s="121">
        <f t="shared" si="23"/>
        <v>0</v>
      </c>
      <c r="L253" s="121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1"/>
  <sheetViews>
    <sheetView showGridLines="0" topLeftCell="B1" zoomScale="80" zoomScaleNormal="80" workbookViewId="0">
      <selection activeCell="T48" sqref="T4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20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W34</v>
      </c>
      <c r="I9" s="63"/>
      <c r="J9" s="164" t="str">
        <f>+"from "&amp;G6&amp;" 1 until end of "&amp;G4</f>
        <v>from August 1 until end of W34</v>
      </c>
      <c r="K9" s="81"/>
      <c r="L9" s="170" t="str">
        <f>+G6</f>
        <v>August</v>
      </c>
      <c r="M9" s="82"/>
      <c r="N9" s="82"/>
      <c r="O9" s="175" t="str">
        <f>+G4</f>
        <v>W34</v>
      </c>
      <c r="P9" s="176" t="str">
        <f>+VLOOKUP(G4, parameters!$G$9:$I$61,3,0)</f>
        <v>W33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4643.808</v>
      </c>
      <c r="I10" s="63"/>
      <c r="J10" s="162">
        <f>51.727+10.851+103.386</f>
        <v>165.964</v>
      </c>
      <c r="L10" s="162">
        <f>J10+U17</f>
        <v>421.23689999999999</v>
      </c>
      <c r="N10" s="57"/>
      <c r="O10" s="173">
        <f>+H10+K17</f>
        <v>6386.2658999999994</v>
      </c>
      <c r="P10" s="174" cm="1">
        <f t="array" aca="1" ref="P10" ca="1">INDIRECT(ADDRESS(10,15,,,VLOOKUP($G$4,parameters!$G:$I,3,0)))</f>
        <v>6283.9049000000005</v>
      </c>
      <c r="Q10" s="186">
        <f ca="1">O10-P10</f>
        <v>102.36099999999897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16289.256000000005</v>
      </c>
      <c r="I12" s="63"/>
      <c r="J12" s="128">
        <f>SUM(J10:J11)</f>
        <v>165.964</v>
      </c>
      <c r="K12" s="67"/>
      <c r="L12" s="128">
        <f>SUM(L10:L11)</f>
        <v>1599.2588999999998</v>
      </c>
      <c r="M12" s="67"/>
      <c r="N12" s="67"/>
      <c r="O12" s="157">
        <f>SUM(O10:O11)</f>
        <v>21472.835900000002</v>
      </c>
      <c r="P12" s="158">
        <f ca="1">SUM(P10:P11)</f>
        <v>21370.474900000005</v>
      </c>
      <c r="Q12" s="159">
        <f t="shared" ca="1" si="0"/>
        <v>102.36099999999715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1742.4578999999997</v>
      </c>
      <c r="K17" s="110">
        <f>+SUMIF($F$24:$F$250,"External",$K$24:$K$250)</f>
        <v>1742.4578999999997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255.27289999999999</v>
      </c>
      <c r="V17" s="113">
        <f t="shared" si="1"/>
        <v>334.928</v>
      </c>
      <c r="W17" s="113">
        <f t="shared" si="1"/>
        <v>319.31700000000001</v>
      </c>
      <c r="X17" s="113">
        <f t="shared" si="1"/>
        <v>680.33500000000004</v>
      </c>
      <c r="Y17" s="113">
        <f t="shared" si="1"/>
        <v>152.60500000000002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3441.1219999999998</v>
      </c>
      <c r="K18" s="115">
        <f>+SUMIF($F$24:$F$250,"Group",$K$24:$K$250)</f>
        <v>3441.1219999999998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5183.5798999999997</v>
      </c>
      <c r="K19" s="117">
        <f>SUM(K17:K18)</f>
        <v>5183.5798999999997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1433.2948999999996</v>
      </c>
      <c r="V19" s="118">
        <f t="shared" si="5"/>
        <v>1515.1280000000002</v>
      </c>
      <c r="W19" s="118">
        <f t="shared" si="5"/>
        <v>1402.2170000000001</v>
      </c>
      <c r="X19" s="118">
        <f t="shared" si="5"/>
        <v>680.33500000000004</v>
      </c>
      <c r="Y19" s="118">
        <f t="shared" si="5"/>
        <v>152.60500000000002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7" si="10">+K25+L25</f>
        <v>318.33600000000001</v>
      </c>
      <c r="K25" s="121">
        <f t="shared" ref="K25:K87" si="11">SUM(N25:Y25)</f>
        <v>318.33600000000001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13.05-1.077</f>
        <v>11.973000000000001</v>
      </c>
      <c r="V25" s="26">
        <v>36</v>
      </c>
      <c r="W25" s="26"/>
      <c r="X25" s="26"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>
        <v>23</v>
      </c>
      <c r="W26" s="26"/>
      <c r="X26" s="26">
        <f>41.826-23</f>
        <v>18.826000000000001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107.371</v>
      </c>
      <c r="K27" s="121">
        <f t="shared" si="11"/>
        <v>107.371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2.54-0.169</f>
        <v>2.371</v>
      </c>
      <c r="V27" s="26"/>
      <c r="W27" s="26">
        <v>1.5</v>
      </c>
      <c r="X27" s="26">
        <f>12-1.5+93</f>
        <v>103.5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8"/>
      <c r="I28" s="9" t="s">
        <v>240</v>
      </c>
      <c r="J28" s="120">
        <f t="shared" si="10"/>
        <v>2.7370000000000001</v>
      </c>
      <c r="K28" s="121">
        <f t="shared" si="11"/>
        <v>2.7370000000000001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3-0.443+0.18</f>
        <v>2.7370000000000001</v>
      </c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6"/>
      <c r="I29" s="9" t="s">
        <v>240</v>
      </c>
      <c r="J29" s="120">
        <f t="shared" si="10"/>
        <v>5.2169999999999987</v>
      </c>
      <c r="K29" s="121">
        <f t="shared" si="11"/>
        <v>5.2169999999999987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5.2169999999999987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277.61090000000002</v>
      </c>
      <c r="K30" s="121">
        <f t="shared" si="11"/>
        <v>277.61090000000002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f>206.0989-77.474-0.14</f>
        <v>128.48489999999998</v>
      </c>
      <c r="V30" s="26">
        <v>34</v>
      </c>
      <c r="W30" s="26">
        <v>44</v>
      </c>
      <c r="X30" s="26">
        <v>71.126000000000005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17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4.2930000000000001</v>
      </c>
      <c r="K32" s="121">
        <f t="shared" si="11"/>
        <v>4.2930000000000001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f>8.446-4.153</f>
        <v>4.2930000000000001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253.94499999999996</v>
      </c>
      <c r="K33" s="121">
        <f t="shared" si="11"/>
        <v>253.94499999999996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>
        <v>198.52399999999997</v>
      </c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37.856000000000002</v>
      </c>
      <c r="K34" s="121">
        <f t="shared" si="11"/>
        <v>37.856000000000002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22.856000000000002</v>
      </c>
      <c r="V34" s="26"/>
      <c r="W34" s="26"/>
      <c r="X34" s="26">
        <v>15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130.071</v>
      </c>
      <c r="K35" s="121">
        <f t="shared" si="11"/>
        <v>130.071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11.773+25</f>
        <v>36.772999999999996</v>
      </c>
      <c r="V35" s="26">
        <f>19.547+45</f>
        <v>64.546999999999997</v>
      </c>
      <c r="W35" s="26">
        <f>5+82.5+2.251-45-25+9</f>
        <v>28.751000000000005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159.887</v>
      </c>
      <c r="K36" s="121">
        <f t="shared" si="11"/>
        <v>159.887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9.5259999999999998</v>
      </c>
      <c r="V36" s="26">
        <v>56</v>
      </c>
      <c r="W36" s="26">
        <v>94.361000000000004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292</v>
      </c>
      <c r="F37" s="9" t="s">
        <v>40</v>
      </c>
      <c r="G37" s="9" t="s">
        <v>292</v>
      </c>
      <c r="H37" s="196"/>
      <c r="I37" s="9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304</v>
      </c>
      <c r="F38" s="9" t="s">
        <v>40</v>
      </c>
      <c r="G38" s="9" t="s">
        <v>305</v>
      </c>
      <c r="H38" s="196"/>
      <c r="I38" s="9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270</v>
      </c>
      <c r="F39" s="9" t="s">
        <v>40</v>
      </c>
      <c r="G39" s="9" t="s">
        <v>270</v>
      </c>
      <c r="H39" s="196"/>
      <c r="I39" s="9" t="s">
        <v>240</v>
      </c>
      <c r="J39" s="120">
        <f t="shared" si="10"/>
        <v>64.186999999999998</v>
      </c>
      <c r="K39" s="121">
        <f t="shared" si="11"/>
        <v>64.186999999999998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7.1870000000000003</v>
      </c>
      <c r="W39" s="26">
        <v>57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9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6"/>
      <c r="I41" s="9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61</v>
      </c>
      <c r="X41" s="26"/>
      <c r="Y41" s="26">
        <v>30.605000000000004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315</v>
      </c>
      <c r="F42" s="9" t="s">
        <v>40</v>
      </c>
      <c r="G42" s="9" t="s">
        <v>315</v>
      </c>
      <c r="H42" s="197"/>
      <c r="I42" s="9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32.704999999999998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251</v>
      </c>
      <c r="F43" s="9" t="s">
        <v>40</v>
      </c>
      <c r="G43" s="9" t="s">
        <v>251</v>
      </c>
      <c r="H43" s="197"/>
      <c r="I43" s="9" t="s">
        <v>240</v>
      </c>
      <c r="J43" s="120">
        <f t="shared" si="10"/>
        <v>5.6859999999999999</v>
      </c>
      <c r="K43" s="121">
        <f t="shared" si="11"/>
        <v>5.6859999999999999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5.6859999999999999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206" t="s">
        <v>295</v>
      </c>
      <c r="F44" s="9" t="s">
        <v>40</v>
      </c>
      <c r="G44" s="9" t="s">
        <v>295</v>
      </c>
      <c r="H44" s="197"/>
      <c r="I44" s="9" t="s">
        <v>240</v>
      </c>
      <c r="J44" s="120">
        <f t="shared" si="10"/>
        <v>34.128</v>
      </c>
      <c r="K44" s="121">
        <f t="shared" si="11"/>
        <v>34.128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34.128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316</v>
      </c>
      <c r="F45" s="9" t="s">
        <v>40</v>
      </c>
      <c r="G45" s="9" t="s">
        <v>316</v>
      </c>
      <c r="H45" s="195"/>
      <c r="I45" s="9" t="s">
        <v>240</v>
      </c>
      <c r="J45" s="120">
        <f t="shared" si="10"/>
        <v>2.4510000000000001</v>
      </c>
      <c r="K45" s="121">
        <f t="shared" si="11"/>
        <v>2.4510000000000001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2.4510000000000001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9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9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1"/>
  <sheetViews>
    <sheetView showGridLines="0" topLeftCell="G11" zoomScale="90" zoomScaleNormal="90" workbookViewId="0">
      <selection activeCell="V24" sqref="V24:Y4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21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W35</v>
      </c>
      <c r="I9" s="63"/>
      <c r="J9" s="164" t="str">
        <f>+"from "&amp;G6&amp;" 1 until end of "&amp;G4</f>
        <v>from August 1 until end of W35</v>
      </c>
      <c r="K9" s="81"/>
      <c r="L9" s="170" t="str">
        <f>+G6</f>
        <v>August</v>
      </c>
      <c r="M9" s="82"/>
      <c r="N9" s="82"/>
      <c r="O9" s="175" t="str">
        <f>+G4</f>
        <v>W35</v>
      </c>
      <c r="P9" s="176" t="str">
        <f>+VLOOKUP(G4, parameters!$G$9:$I$61,3,0)</f>
        <v>W34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4831.616</v>
      </c>
      <c r="I10" s="63"/>
      <c r="J10" s="162">
        <f>51.727+10.851+103.386+187.808</f>
        <v>353.77199999999999</v>
      </c>
      <c r="L10" s="162">
        <f>J10+U17</f>
        <v>353.77199999999999</v>
      </c>
      <c r="N10" s="57"/>
      <c r="O10" s="173">
        <f>+H10+K17</f>
        <v>6638.7638999999999</v>
      </c>
      <c r="P10" s="174" cm="1">
        <f t="array" aca="1" ref="P10" ca="1">INDIRECT(ADDRESS(10,15,,,VLOOKUP($G$4,parameters!$G:$I,3,0)))</f>
        <v>6386.2658999999994</v>
      </c>
      <c r="Q10" s="186">
        <f ca="1">O10-P10</f>
        <v>252.4980000000005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13323.020000000004</v>
      </c>
      <c r="I11" s="63"/>
      <c r="J11" s="18">
        <f>0+1677.572</f>
        <v>1677.5719999999999</v>
      </c>
      <c r="L11" s="18">
        <f>J11+U18</f>
        <v>1677.5719999999999</v>
      </c>
      <c r="N11" s="57"/>
      <c r="O11" s="155">
        <f>+H11+K18</f>
        <v>16486.570000000003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1400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18154.636000000006</v>
      </c>
      <c r="I12" s="63"/>
      <c r="J12" s="128">
        <f>SUM(J10:J11)</f>
        <v>2031.3439999999998</v>
      </c>
      <c r="K12" s="67"/>
      <c r="L12" s="128">
        <f>SUM(L10:L11)</f>
        <v>2031.3439999999998</v>
      </c>
      <c r="M12" s="67"/>
      <c r="N12" s="67"/>
      <c r="O12" s="157">
        <f>SUM(O10:O11)</f>
        <v>23125.333900000005</v>
      </c>
      <c r="P12" s="158">
        <f ca="1">SUM(P10:P11)</f>
        <v>21472.835900000002</v>
      </c>
      <c r="Q12" s="159">
        <f t="shared" ca="1" si="0"/>
        <v>1652.4980000000032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1807.1478999999999</v>
      </c>
      <c r="K17" s="110">
        <f>+SUMIF($F$24:$F$250,"External",$K$24:$K$250)</f>
        <v>1807.1478999999999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591.81990000000019</v>
      </c>
      <c r="W17" s="113">
        <f t="shared" si="1"/>
        <v>433.23299999999995</v>
      </c>
      <c r="X17" s="113">
        <f t="shared" si="1"/>
        <v>550.95699999999999</v>
      </c>
      <c r="Y17" s="113">
        <f t="shared" si="1"/>
        <v>231.13800000000003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3163.55</v>
      </c>
      <c r="K18" s="115">
        <f>+SUMIF($F$24:$F$250,"Group",$K$24:$K$250)</f>
        <v>3163.55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1082.9000000000001</v>
      </c>
      <c r="W18" s="116">
        <f t="shared" si="3"/>
        <v>1080.6500000000001</v>
      </c>
      <c r="X18" s="116">
        <f t="shared" si="3"/>
        <v>1000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4970.6979000000001</v>
      </c>
      <c r="K19" s="117">
        <f>SUM(K17:K18)</f>
        <v>4970.6979000000001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1674.7199000000003</v>
      </c>
      <c r="W19" s="118">
        <f t="shared" si="5"/>
        <v>1513.883</v>
      </c>
      <c r="X19" s="118">
        <f t="shared" si="5"/>
        <v>1550.9569999999999</v>
      </c>
      <c r="Y19" s="118">
        <f t="shared" si="5"/>
        <v>231.13800000000003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3163.55</v>
      </c>
      <c r="K24" s="121">
        <f t="shared" ref="K24" si="8">SUM(N24:Y24)</f>
        <v>3163.55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1082.9000000000001</v>
      </c>
      <c r="W24" s="26">
        <f>1178.022-1677.572+1180.2+400</f>
        <v>1080.6500000000001</v>
      </c>
      <c r="X24" s="26">
        <v>1000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442.18700000000001</v>
      </c>
      <c r="K25" s="121">
        <f t="shared" ref="K25:K87" si="11">SUM(N25:Y25)</f>
        <v>442.18700000000001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11.973-1.427-4.722+36-19-5</f>
        <v>17.823999999999998</v>
      </c>
      <c r="W25" s="26">
        <v>19</v>
      </c>
      <c r="X25" s="26">
        <f>270.363+5+130</f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269.08099999999996</v>
      </c>
      <c r="K26" s="121">
        <f t="shared" si="11"/>
        <v>269.08099999999996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23+9+18.826+42</f>
        <v>92.825999999999993</v>
      </c>
      <c r="W26" s="26">
        <f>93.477+35.273</f>
        <v>128.75</v>
      </c>
      <c r="X26" s="26">
        <v>32.097999999999999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128.37099999999998</v>
      </c>
      <c r="K27" s="121">
        <f t="shared" si="11"/>
        <v>128.37099999999998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2.371+29</f>
        <v>31.370999999999999</v>
      </c>
      <c r="W27" s="26">
        <v>1.5</v>
      </c>
      <c r="X27" s="26">
        <f>103.5-29+21</f>
        <v>95.5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1.851</v>
      </c>
      <c r="K28" s="121">
        <f t="shared" si="11"/>
        <v>1.851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2.737-0.886-1</f>
        <v>0.85099999999999998</v>
      </c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5.2169999999999987</v>
      </c>
      <c r="K29" s="121">
        <f t="shared" si="11"/>
        <v>5.2169999999999987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5.2169999999999987</v>
      </c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181.53290000000004</v>
      </c>
      <c r="K30" s="121">
        <f t="shared" si="11"/>
        <v>181.53290000000004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128.4849-3.478-58.99-0.252-33.923-0.044+34+8+19.093-18.484</f>
        <v>74.406900000000036</v>
      </c>
      <c r="W30" s="26">
        <f>44-8+38</f>
        <v>74</v>
      </c>
      <c r="X30" s="26"/>
      <c r="Y30" s="26">
        <f>71.126-38</f>
        <v>33.126000000000005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37.856000000000002</v>
      </c>
      <c r="K34" s="121">
        <f t="shared" si="11"/>
        <v>37.856000000000002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22.856+7</f>
        <v>29.856000000000002</v>
      </c>
      <c r="W34" s="26"/>
      <c r="X34" s="26">
        <f>15-7</f>
        <v>8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132.35599999999999</v>
      </c>
      <c r="K35" s="121">
        <f t="shared" si="11"/>
        <v>132.35599999999999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36.773-0.195-0.938-1.672-14.854-30.056+64.547+28.751+19</f>
        <v>101.35600000000001</v>
      </c>
      <c r="W35" s="26">
        <v>24</v>
      </c>
      <c r="X35" s="26">
        <v>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f>9.526-10.419+56+94.361-30</f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64.186999999999998</v>
      </c>
      <c r="K38" s="121">
        <f t="shared" si="11"/>
        <v>64.186999999999998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7.1870000000000003</v>
      </c>
      <c r="W38" s="26">
        <v>57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19</v>
      </c>
      <c r="K39" s="121">
        <f t="shared" si="11"/>
        <v>19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19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91.605000000000004</v>
      </c>
      <c r="K40" s="121">
        <f t="shared" si="11"/>
        <v>91.605000000000004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61</v>
      </c>
      <c r="X40" s="26"/>
      <c r="Y40" s="26">
        <v>30.605000000000004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34.128</v>
      </c>
      <c r="K43" s="121">
        <f t="shared" si="11"/>
        <v>34.128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v>34.128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2.4510000000000001</v>
      </c>
      <c r="K44" s="121">
        <f t="shared" si="11"/>
        <v>2.4510000000000001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2.4510000000000001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28.591999999999999</v>
      </c>
      <c r="K45" s="121">
        <f t="shared" si="11"/>
        <v>28.591999999999999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v>28.591999999999999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2"/>
  <sheetViews>
    <sheetView showGridLines="0" topLeftCell="C1" zoomScale="80" zoomScaleNormal="80" workbookViewId="0">
      <selection activeCell="V24" sqref="V24:Y4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22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W36</v>
      </c>
      <c r="I9" s="63"/>
      <c r="J9" s="164" t="str">
        <f>+"from "&amp;G6&amp;" 1 until end of "&amp;G4</f>
        <v>from September 1 until end of W36</v>
      </c>
      <c r="K9" s="81"/>
      <c r="L9" s="170" t="str">
        <f>+G6</f>
        <v>September</v>
      </c>
      <c r="M9" s="82"/>
      <c r="N9" s="82"/>
      <c r="O9" s="175" t="str">
        <f>+G4</f>
        <v>W36</v>
      </c>
      <c r="P9" s="176" t="str">
        <f>+VLOOKUP(G4, parameters!$G$9:$I$61,3,0)</f>
        <v>W35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4831.616</v>
      </c>
      <c r="I10" s="63"/>
      <c r="J10" s="162">
        <f>0</f>
        <v>0</v>
      </c>
      <c r="L10" s="162">
        <f>J10+V17</f>
        <v>532.81990000000008</v>
      </c>
      <c r="N10" s="57"/>
      <c r="O10" s="173">
        <f>+H10+K17</f>
        <v>6777.7638999999999</v>
      </c>
      <c r="P10" s="174" cm="1">
        <f t="array" aca="1" ref="P10" ca="1">INDIRECT(ADDRESS(10,15,,,VLOOKUP($G$4,parameters!$G:$I,3,0)))</f>
        <v>6638.7638999999999</v>
      </c>
      <c r="Q10" s="186">
        <f ca="1">O10-P10</f>
        <v>139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16865.190000000002</v>
      </c>
      <c r="P11" s="156" cm="1">
        <f t="array" aca="1" ref="P11" ca="1">INDIRECT(ADDRESS(11,15,,,VLOOKUP($G$4,parameters!$G:$I,3,0)))</f>
        <v>16486.570000000003</v>
      </c>
      <c r="Q11" s="187">
        <f t="shared" ref="Q11:Q12" ca="1" si="0">O11-P11</f>
        <v>378.61999999999898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18436.636000000006</v>
      </c>
      <c r="I12" s="63"/>
      <c r="J12" s="128">
        <f>SUM(J10:J11)</f>
        <v>0</v>
      </c>
      <c r="K12" s="67"/>
      <c r="L12" s="128">
        <f>SUM(L10:L11)</f>
        <v>1712.3398999999999</v>
      </c>
      <c r="M12" s="67"/>
      <c r="N12" s="67"/>
      <c r="O12" s="157">
        <f>SUM(O10:O11)</f>
        <v>23642.9539</v>
      </c>
      <c r="P12" s="158">
        <f ca="1">SUM(P10:P11)</f>
        <v>23125.333900000005</v>
      </c>
      <c r="Q12" s="159">
        <f t="shared" ca="1" si="0"/>
        <v>517.61999999999534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1946.1478999999999</v>
      </c>
      <c r="K17" s="110">
        <f>+SUMIF($F$24:$F$251,"External",$K$24:$K$251)</f>
        <v>1946.1478999999999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532.81990000000008</v>
      </c>
      <c r="W17" s="113">
        <f t="shared" si="1"/>
        <v>501.23299999999995</v>
      </c>
      <c r="X17" s="113">
        <f t="shared" si="1"/>
        <v>617.95699999999999</v>
      </c>
      <c r="Y17" s="113">
        <f t="shared" si="1"/>
        <v>294.13800000000003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3260.17</v>
      </c>
      <c r="K18" s="115">
        <f>+SUMIF($F$24:$F$251,"Group",$K$24:$K$251)</f>
        <v>3260.17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5206.3179</v>
      </c>
      <c r="K19" s="117">
        <f>SUM(K17:K18)</f>
        <v>5206.3179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1712.3398999999999</v>
      </c>
      <c r="W19" s="118">
        <f t="shared" si="5"/>
        <v>1581.883</v>
      </c>
      <c r="X19" s="118">
        <f t="shared" si="5"/>
        <v>1617.9569999999999</v>
      </c>
      <c r="Y19" s="118">
        <f t="shared" si="5"/>
        <v>294.13800000000003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3260.17</v>
      </c>
      <c r="K24" s="121">
        <f t="shared" ref="K24" si="8">SUM(N24:Y24)</f>
        <v>3260.17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f>1082.9-282+378.62</f>
        <v>1179.52</v>
      </c>
      <c r="W24" s="26">
        <f>1178.022-1677.572+1180.2+400</f>
        <v>1080.6500000000001</v>
      </c>
      <c r="X24" s="26">
        <v>1000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442.18700000000001</v>
      </c>
      <c r="K25" s="121">
        <f t="shared" ref="K25:K88" si="11">SUM(N25:Y25)</f>
        <v>442.18700000000001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11.973-1.427-4.722+36-19-5</f>
        <v>17.823999999999998</v>
      </c>
      <c r="W25" s="26">
        <v>19</v>
      </c>
      <c r="X25" s="26">
        <f>270.363+5+130</f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344.08099999999996</v>
      </c>
      <c r="K26" s="121">
        <f t="shared" si="11"/>
        <v>344.08099999999996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23+9+18.826+42-39</f>
        <v>53.825999999999993</v>
      </c>
      <c r="W26" s="26">
        <f>93.477+35.273+39</f>
        <v>167.75</v>
      </c>
      <c r="X26" s="26">
        <f>32.098+75</f>
        <v>107.098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128.37099999999998</v>
      </c>
      <c r="K27" s="121">
        <f t="shared" si="11"/>
        <v>128.37099999999998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2.371+29-2</f>
        <v>29.370999999999999</v>
      </c>
      <c r="W27" s="26">
        <f>1.5+2</f>
        <v>3.5</v>
      </c>
      <c r="X27" s="26">
        <f>103.5-29+21</f>
        <v>95.5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1.851</v>
      </c>
      <c r="K28" s="121">
        <f t="shared" si="11"/>
        <v>1.851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2.737-0.886-1</f>
        <v>0.85099999999999998</v>
      </c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f>5.217-3</f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208.53290000000004</v>
      </c>
      <c r="K30" s="121">
        <f t="shared" si="11"/>
        <v>208.53290000000004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128.4849-3.478-58.99-0.252-33.923-0.044+34+8+19.093-18.484-7</f>
        <v>67.406900000000036</v>
      </c>
      <c r="W30" s="26">
        <f>44-8+38</f>
        <v>74</v>
      </c>
      <c r="X30" s="26"/>
      <c r="Y30" s="26">
        <f>71.126-38+7+27</f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68.461000000000013</v>
      </c>
      <c r="K34" s="121">
        <f t="shared" si="11"/>
        <v>68.461000000000013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22.856+7-18</f>
        <v>11.856000000000002</v>
      </c>
      <c r="W34" s="26"/>
      <c r="X34" s="26"/>
      <c r="Y34" s="26">
        <f>15-7+18+30.605</f>
        <v>56.605000000000004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132.35599999999999</v>
      </c>
      <c r="K35" s="121">
        <f t="shared" si="11"/>
        <v>132.35599999999999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36.773-0.195-0.938-1.672-14.854-30.056+64.547+28.751+19</f>
        <v>101.35600000000001</v>
      </c>
      <c r="W35" s="26">
        <v>24</v>
      </c>
      <c r="X35" s="26">
        <v>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f>9.526-10.419+56+94.361-30</f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64.186999999999998</v>
      </c>
      <c r="K38" s="121">
        <f t="shared" si="11"/>
        <v>64.186999999999998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7.1870000000000003</v>
      </c>
      <c r="W38" s="26">
        <v>57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19</v>
      </c>
      <c r="K39" s="121">
        <f t="shared" si="11"/>
        <v>19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19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61</v>
      </c>
      <c r="K40" s="121">
        <f t="shared" si="11"/>
        <v>61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61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f>34.128+10</f>
        <v>44.128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2.4510000000000001</v>
      </c>
      <c r="K44" s="121">
        <f t="shared" si="11"/>
        <v>2.4510000000000001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2.4510000000000001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55.591999999999999</v>
      </c>
      <c r="K45" s="121">
        <f t="shared" si="11"/>
        <v>55.591999999999999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f>28.592+27</f>
        <v>55.591999999999999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2"/>
  <sheetViews>
    <sheetView showGridLines="0" topLeftCell="H1" zoomScale="90" zoomScaleNormal="90" workbookViewId="0">
      <selection activeCell="U53" sqref="U5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23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W37</v>
      </c>
      <c r="I9" s="63"/>
      <c r="J9" s="164" t="str">
        <f>+"from "&amp;G6&amp;" 1 until end of "&amp;G4</f>
        <v>from September 1 until end of W37</v>
      </c>
      <c r="K9" s="81"/>
      <c r="L9" s="170" t="str">
        <f>+G6</f>
        <v>September</v>
      </c>
      <c r="M9" s="82"/>
      <c r="N9" s="82"/>
      <c r="O9" s="175" t="str">
        <f>+G4</f>
        <v>W37</v>
      </c>
      <c r="P9" s="176" t="str">
        <f>+VLOOKUP(G4, parameters!$G$9:$I$61,3,0)</f>
        <v>W36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4894.2070000000003</v>
      </c>
      <c r="I10" s="63"/>
      <c r="J10" s="162">
        <f>0+62.591</f>
        <v>62.591000000000001</v>
      </c>
      <c r="L10" s="162">
        <f>J10+V17</f>
        <v>500.47490000000005</v>
      </c>
      <c r="N10" s="57"/>
      <c r="O10" s="173">
        <f>+H10+K17</f>
        <v>6841.6889000000001</v>
      </c>
      <c r="P10" s="174" cm="1">
        <f t="array" aca="1" ref="P10" ca="1">INDIRECT(ADDRESS(10,15,,,VLOOKUP($G$4,parameters!$G:$I,3,0)))</f>
        <v>6777.7638999999999</v>
      </c>
      <c r="Q10" s="186">
        <f ca="1">O10-P10</f>
        <v>63.925000000000182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17237.516000000003</v>
      </c>
      <c r="P11" s="156" cm="1">
        <f t="array" aca="1" ref="P11" ca="1">INDIRECT(ADDRESS(11,15,,,VLOOKUP($G$4,parameters!$G:$I,3,0)))</f>
        <v>16865.190000000002</v>
      </c>
      <c r="Q11" s="187">
        <f t="shared" ref="Q11:Q12" ca="1" si="0">O11-P11</f>
        <v>372.32600000000093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18499.227000000006</v>
      </c>
      <c r="I12" s="63"/>
      <c r="J12" s="128">
        <f>SUM(J10:J11)</f>
        <v>62.591000000000001</v>
      </c>
      <c r="K12" s="67"/>
      <c r="L12" s="128">
        <f>SUM(L10:L11)</f>
        <v>1679.9949000000001</v>
      </c>
      <c r="M12" s="67"/>
      <c r="N12" s="67"/>
      <c r="O12" s="157">
        <f>SUM(O10:O11)</f>
        <v>24079.204900000004</v>
      </c>
      <c r="P12" s="158">
        <f ca="1">SUM(P10:P11)</f>
        <v>23642.9539</v>
      </c>
      <c r="Q12" s="159">
        <f t="shared" ca="1" si="0"/>
        <v>436.25100000000384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1947.4819</v>
      </c>
      <c r="K17" s="110">
        <f>+SUMIF($F$24:$F$251,"External",$K$24:$K$251)</f>
        <v>1947.4819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437.88390000000004</v>
      </c>
      <c r="W17" s="113">
        <f t="shared" si="1"/>
        <v>543.08799999999997</v>
      </c>
      <c r="X17" s="113">
        <f t="shared" si="1"/>
        <v>664.37199999999996</v>
      </c>
      <c r="Y17" s="113">
        <f t="shared" si="1"/>
        <v>302.13799999999998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3632.4960000000001</v>
      </c>
      <c r="K18" s="115">
        <f>+SUMIF($F$24:$F$251,"Group",$K$24:$K$251)</f>
        <v>3632.4960000000001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372.32600000000002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5579.9778999999999</v>
      </c>
      <c r="K19" s="117">
        <f>SUM(K17:K18)</f>
        <v>5579.9778999999999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1617.4039</v>
      </c>
      <c r="W19" s="118">
        <f t="shared" si="5"/>
        <v>1623.7380000000001</v>
      </c>
      <c r="X19" s="118">
        <f t="shared" si="5"/>
        <v>1664.3719999999998</v>
      </c>
      <c r="Y19" s="118">
        <f t="shared" si="5"/>
        <v>674.46399999999994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3632.4960000000001</v>
      </c>
      <c r="K24" s="121">
        <f t="shared" ref="K24" si="8">SUM(N24:Y24)</f>
        <v>3632.4960000000001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v>372.32600000000002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442.04300000000001</v>
      </c>
      <c r="K25" s="121">
        <f t="shared" ref="K25:K88" si="11">SUM(N25:Y25)</f>
        <v>442.04300000000001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17.824-0.144</f>
        <v>17.680000000000003</v>
      </c>
      <c r="W25" s="26">
        <v>19</v>
      </c>
      <c r="X25" s="26"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339.46699999999998</v>
      </c>
      <c r="K26" s="121">
        <f t="shared" si="11"/>
        <v>339.46699999999998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53.826-4.614</f>
        <v>49.212000000000003</v>
      </c>
      <c r="W26" s="26">
        <v>167.75</v>
      </c>
      <c r="X26" s="26">
        <v>107.098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140.37099999999998</v>
      </c>
      <c r="K27" s="121">
        <f t="shared" si="11"/>
        <v>140.37099999999998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29.371-16</f>
        <v>13.370999999999999</v>
      </c>
      <c r="W27" s="26">
        <f>3.5+16</f>
        <v>19.5</v>
      </c>
      <c r="X27" s="26">
        <f>95.5+12</f>
        <v>107.5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</v>
      </c>
      <c r="K28" s="121">
        <f t="shared" si="11"/>
        <v>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202.5239</v>
      </c>
      <c r="K30" s="121">
        <f t="shared" si="11"/>
        <v>202.5239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67.4069-6.009</f>
        <v>61.397899999999993</v>
      </c>
      <c r="W30" s="26">
        <v>74</v>
      </c>
      <c r="X30" s="26"/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3.1029999999999998</v>
      </c>
      <c r="K31" s="121">
        <f t="shared" si="11"/>
        <v>3.1029999999999998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f>0.457+2.996-0.35</f>
        <v>3.1029999999999998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82.22399999999999</v>
      </c>
      <c r="K34" s="121">
        <f t="shared" si="11"/>
        <v>82.22399999999999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11.856-4.237</f>
        <v>7.6189999999999998</v>
      </c>
      <c r="W34" s="26"/>
      <c r="X34" s="26">
        <v>10</v>
      </c>
      <c r="Y34" s="26">
        <f>56.605-10+18</f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152.35599999999999</v>
      </c>
      <c r="K35" s="121">
        <f t="shared" si="11"/>
        <v>152.35599999999999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v>101.35600000000001</v>
      </c>
      <c r="W35" s="26">
        <v>24</v>
      </c>
      <c r="X35" s="26">
        <f>7+20</f>
        <v>27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f>7.187-0.148</f>
        <v>7.0390000000000006</v>
      </c>
      <c r="W38" s="26">
        <v>57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f>19-22.75+3.75</f>
        <v>0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42.727000000000004</v>
      </c>
      <c r="K40" s="121">
        <f t="shared" si="11"/>
        <v>42.727000000000004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f>61-18.273</f>
        <v>42.727000000000004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44.128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55.591999999999999</v>
      </c>
      <c r="K45" s="121">
        <f t="shared" si="11"/>
        <v>55.591999999999999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v>55.591999999999999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2"/>
  <sheetViews>
    <sheetView showGridLines="0" topLeftCell="I13" zoomScaleNormal="100" workbookViewId="0">
      <selection activeCell="AB50" sqref="AB50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24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W38</v>
      </c>
      <c r="I9" s="63"/>
      <c r="J9" s="164" t="str">
        <f>+"from "&amp;G6&amp;" 1 until end of "&amp;G4</f>
        <v>from September 1 until end of W38</v>
      </c>
      <c r="K9" s="81"/>
      <c r="L9" s="170" t="str">
        <f>+G6</f>
        <v>September</v>
      </c>
      <c r="M9" s="82"/>
      <c r="N9" s="82"/>
      <c r="O9" s="175" t="str">
        <f>+G4</f>
        <v>W38</v>
      </c>
      <c r="P9" s="176" t="str">
        <f>+VLOOKUP(G4, parameters!$G$9:$I$61,3,0)</f>
        <v>W37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4954.3109999999997</v>
      </c>
      <c r="I10" s="63"/>
      <c r="J10" s="162">
        <f>0+62.591+60.104</f>
        <v>122.69499999999999</v>
      </c>
      <c r="L10" s="162">
        <f>J10+V17</f>
        <v>354.54389999999995</v>
      </c>
      <c r="N10" s="57"/>
      <c r="O10" s="173">
        <f>+H10+K17</f>
        <v>6904.3918999999996</v>
      </c>
      <c r="P10" s="174" cm="1">
        <f t="array" aca="1" ref="P10" ca="1">INDIRECT(ADDRESS(10,15,,,VLOOKUP($G$4,parameters!$G:$I,3,0)))</f>
        <v>6841.6889000000001</v>
      </c>
      <c r="Q10" s="186">
        <f ca="1">O10-P10</f>
        <v>62.70299999999952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17560.472000000005</v>
      </c>
      <c r="P11" s="156" cm="1">
        <f t="array" aca="1" ref="P11" ca="1">INDIRECT(ADDRESS(11,15,,,VLOOKUP($G$4,parameters!$G:$I,3,0)))</f>
        <v>17237.516000000003</v>
      </c>
      <c r="Q11" s="187">
        <f t="shared" ref="Q11:Q12" ca="1" si="0">O11-P11</f>
        <v>322.95600000000195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18559.331000000006</v>
      </c>
      <c r="I12" s="63"/>
      <c r="J12" s="128">
        <f>SUM(J10:J11)</f>
        <v>122.69499999999999</v>
      </c>
      <c r="K12" s="67"/>
      <c r="L12" s="128">
        <f>SUM(L10:L11)</f>
        <v>1534.0638999999999</v>
      </c>
      <c r="M12" s="67"/>
      <c r="N12" s="67"/>
      <c r="O12" s="157">
        <f>SUM(O10:O11)</f>
        <v>24464.863900000004</v>
      </c>
      <c r="P12" s="158">
        <f ca="1">SUM(P10:P11)</f>
        <v>24079.204900000004</v>
      </c>
      <c r="Q12" s="159">
        <f t="shared" ca="1" si="0"/>
        <v>385.65899999999965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1950.0809000000002</v>
      </c>
      <c r="K17" s="110">
        <f>+SUMIF($F$24:$F$251,"External",$K$24:$K$251)</f>
        <v>1950.0809000000002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231.84889999999996</v>
      </c>
      <c r="W17" s="113">
        <f t="shared" si="1"/>
        <v>599.30000000000007</v>
      </c>
      <c r="X17" s="113">
        <f t="shared" si="1"/>
        <v>356.11099999999999</v>
      </c>
      <c r="Y17" s="113">
        <f t="shared" si="1"/>
        <v>762.82100000000003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3955.4520000000002</v>
      </c>
      <c r="K18" s="115">
        <f>+SUMIF($F$24:$F$251,"Group",$K$24:$K$251)</f>
        <v>3955.4520000000002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695.28200000000004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5905.5329000000002</v>
      </c>
      <c r="K19" s="117">
        <f>SUM(K17:K18)</f>
        <v>5905.5329000000002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1411.3688999999999</v>
      </c>
      <c r="W19" s="118">
        <f t="shared" si="5"/>
        <v>1679.9500000000003</v>
      </c>
      <c r="X19" s="118">
        <f t="shared" si="5"/>
        <v>1356.1109999999999</v>
      </c>
      <c r="Y19" s="118">
        <f t="shared" si="5"/>
        <v>1458.1030000000001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3955.4520000000002</v>
      </c>
      <c r="K24" s="121">
        <f t="shared" ref="K24" si="8">SUM(N24:Y24)</f>
        <v>3955.4520000000002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f>372.326+322.956</f>
        <v>695.28200000000004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440.42599999999999</v>
      </c>
      <c r="K25" s="121">
        <f t="shared" ref="K25:K88" si="11">SUM(N25:Y25)</f>
        <v>440.42599999999999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17.824-0.144-1.617-3</f>
        <v>13.063000000000002</v>
      </c>
      <c r="X25" s="26">
        <v>19</v>
      </c>
      <c r="Y25" s="26">
        <f>405.363+3</f>
        <v>408.363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304.358</v>
      </c>
      <c r="K26" s="121">
        <f t="shared" si="11"/>
        <v>304.358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53.826-4.614-16.632-10.19-8.287</f>
        <v>14.103</v>
      </c>
      <c r="W26" s="26">
        <v>167.75</v>
      </c>
      <c r="X26" s="26">
        <f>107.098+15.407</f>
        <v>122.505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140.37099999999998</v>
      </c>
      <c r="K27" s="121">
        <f t="shared" si="11"/>
        <v>140.37099999999998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29.371-16</f>
        <v>13.370999999999999</v>
      </c>
      <c r="W27" s="26">
        <f>3.5+16</f>
        <v>19.5</v>
      </c>
      <c r="X27" s="26">
        <f>95.5+12</f>
        <v>107.5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</v>
      </c>
      <c r="K28" s="121">
        <f t="shared" si="11"/>
        <v>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234.46090000000001</v>
      </c>
      <c r="K30" s="121">
        <f t="shared" si="11"/>
        <v>234.46090000000001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67.4069-6.009-12.454-2.609-15</f>
        <v>31.33489999999999</v>
      </c>
      <c r="W30" s="26">
        <f>74+15+24</f>
        <v>113</v>
      </c>
      <c r="X30" s="26">
        <v>23</v>
      </c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6.1029999999999998</v>
      </c>
      <c r="K31" s="121">
        <f t="shared" si="11"/>
        <v>6.1029999999999998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0.457+2.996-0.35+3</f>
        <v>6.1029999999999998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81.611999999999995</v>
      </c>
      <c r="K34" s="121">
        <f t="shared" si="11"/>
        <v>81.611999999999995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11.856-4.237-0.612</f>
        <v>7.0069999999999997</v>
      </c>
      <c r="W34" s="26"/>
      <c r="X34" s="26">
        <v>10</v>
      </c>
      <c r="Y34" s="26">
        <f>56.605-10+18</f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152.35599999999999</v>
      </c>
      <c r="K35" s="121">
        <f t="shared" si="11"/>
        <v>152.35599999999999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101.356-1</f>
        <v>100.35599999999999</v>
      </c>
      <c r="W35" s="26">
        <f>24+1+1</f>
        <v>26</v>
      </c>
      <c r="X35" s="26"/>
      <c r="Y35" s="26">
        <f>7+20-1</f>
        <v>26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v>1</v>
      </c>
      <c r="W36" s="26">
        <v>119.46800000000002</v>
      </c>
      <c r="X36" s="26"/>
      <c r="Y36" s="26">
        <f>30-1</f>
        <v>29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f>7.187-0.148</f>
        <v>7.0390000000000006</v>
      </c>
      <c r="W38" s="26">
        <v>57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42.727000000000004</v>
      </c>
      <c r="K40" s="121">
        <f t="shared" si="11"/>
        <v>42.727000000000004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f>61-18.273</f>
        <v>42.727000000000004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44.128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60.591999999999999</v>
      </c>
      <c r="K45" s="121">
        <f t="shared" si="11"/>
        <v>60.591999999999999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55.592+5</f>
        <v>60.591999999999999</v>
      </c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2"/>
  <sheetViews>
    <sheetView showGridLines="0" tabSelected="1" topLeftCell="G4" zoomScaleNormal="100" workbookViewId="0">
      <selection activeCell="U28" sqref="U2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W39</v>
      </c>
      <c r="I9" s="63"/>
      <c r="J9" s="164" t="str">
        <f>+"from "&amp;G6&amp;" 1 until end of "&amp;G4</f>
        <v>from September 1 until end of W39</v>
      </c>
      <c r="K9" s="81"/>
      <c r="L9" s="170" t="str">
        <f>+G6</f>
        <v>September</v>
      </c>
      <c r="M9" s="82"/>
      <c r="N9" s="82"/>
      <c r="O9" s="175" t="str">
        <f>+G4</f>
        <v>W39</v>
      </c>
      <c r="P9" s="176" t="str">
        <f>+VLOOKUP(G4, parameters!$G$9:$I$61,3,0)</f>
        <v>W38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5024.0200000000004</v>
      </c>
      <c r="I10" s="63"/>
      <c r="J10" s="162">
        <f>0+62.591+60.104+69.709</f>
        <v>192.404</v>
      </c>
      <c r="L10" s="162">
        <f>J10+V17</f>
        <v>291.83190000000002</v>
      </c>
      <c r="N10" s="57"/>
      <c r="O10" s="173">
        <f>+H10+K17</f>
        <v>7019.6449000000002</v>
      </c>
      <c r="P10" s="174" cm="1">
        <f t="array" aca="1" ref="P10" ca="1">INDIRECT(ADDRESS(10,15,,,VLOOKUP($G$4,parameters!$G:$I,3,0)))</f>
        <v>6904.3918999999996</v>
      </c>
      <c r="Q10" s="186">
        <f ca="1">O10-P10</f>
        <v>115.25300000000061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17989.250000000004</v>
      </c>
      <c r="P11" s="156" cm="1">
        <f t="array" aca="1" ref="P11" ca="1">INDIRECT(ADDRESS(11,15,,,VLOOKUP($G$4,parameters!$G:$I,3,0)))</f>
        <v>17560.472000000005</v>
      </c>
      <c r="Q11" s="187">
        <f t="shared" ref="Q11:Q12" ca="1" si="0">O11-P11</f>
        <v>428.77799999999843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18629.040000000005</v>
      </c>
      <c r="I12" s="63"/>
      <c r="J12" s="128">
        <f>SUM(J10:J11)</f>
        <v>192.404</v>
      </c>
      <c r="K12" s="67"/>
      <c r="L12" s="128">
        <f>SUM(L10:L11)</f>
        <v>1471.3519000000001</v>
      </c>
      <c r="M12" s="67"/>
      <c r="N12" s="67"/>
      <c r="O12" s="157">
        <f>SUM(O10:O11)</f>
        <v>25008.894900000003</v>
      </c>
      <c r="P12" s="158">
        <f ca="1">SUM(P10:P11)</f>
        <v>24464.863900000004</v>
      </c>
      <c r="Q12" s="159">
        <f t="shared" ca="1" si="0"/>
        <v>544.03099999999904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1995.6249</v>
      </c>
      <c r="K17" s="110">
        <f>+SUMIF($F$24:$F$251,"External",$K$24:$K$251)</f>
        <v>1995.6249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99.427899999999994</v>
      </c>
      <c r="W17" s="113">
        <f t="shared" si="1"/>
        <v>673.43500000000006</v>
      </c>
      <c r="X17" s="113">
        <f t="shared" si="1"/>
        <v>728.64499999999987</v>
      </c>
      <c r="Y17" s="113">
        <f t="shared" si="1"/>
        <v>494.11699999999996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4384.2299999999996</v>
      </c>
      <c r="K18" s="115">
        <f>+SUMIF($F$24:$F$251,"Group",$K$24:$K$251)</f>
        <v>4384.2299999999996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1124.06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6379.8548999999994</v>
      </c>
      <c r="K19" s="117">
        <f>SUM(K17:K18)</f>
        <v>6379.8548999999994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1278.9478999999999</v>
      </c>
      <c r="W19" s="118">
        <f t="shared" si="5"/>
        <v>1754.085</v>
      </c>
      <c r="X19" s="118">
        <f t="shared" si="5"/>
        <v>1728.645</v>
      </c>
      <c r="Y19" s="118">
        <f t="shared" si="5"/>
        <v>1618.1769999999999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4384.2299999999996</v>
      </c>
      <c r="K24" s="121">
        <f t="shared" ref="K24" si="8">SUM(N24:Y24)</f>
        <v>4384.2299999999996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f>695.282+428.778</f>
        <v>1124.06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8" si="10">+K25+L25</f>
        <v>438.34199999999998</v>
      </c>
      <c r="K25" s="121">
        <f t="shared" ref="K25:K88" si="11">SUM(N25:Y25)</f>
        <v>438.34199999999998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13.063-1.354-0.73+19+1</f>
        <v>30.978999999999999</v>
      </c>
      <c r="X25" s="26">
        <v>403</v>
      </c>
      <c r="Y25" s="26">
        <f>408.363-1-403</f>
        <v>4.3629999999999995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306.358</v>
      </c>
      <c r="K26" s="121">
        <f t="shared" si="11"/>
        <v>306.358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v>14.103</v>
      </c>
      <c r="W26" s="26">
        <v>167.75</v>
      </c>
      <c r="X26" s="26">
        <v>122.505</v>
      </c>
      <c r="Y26" s="26">
        <v>2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106.03399999999999</v>
      </c>
      <c r="K27" s="121">
        <f t="shared" si="11"/>
        <v>106.03399999999999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>
        <f>19.5+8</f>
        <v>27.5</v>
      </c>
      <c r="X27" s="26">
        <f>107.5+13.371-34.337-8</f>
        <v>78.533999999999992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9" t="s">
        <v>240</v>
      </c>
      <c r="J28" s="120">
        <f t="shared" si="10"/>
        <v>7.5</v>
      </c>
      <c r="K28" s="121">
        <f t="shared" si="11"/>
        <v>7.5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1+6.5</f>
        <v>7.5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9" t="s">
        <v>240</v>
      </c>
      <c r="J29" s="120">
        <f t="shared" si="10"/>
        <v>1.7469999999999999</v>
      </c>
      <c r="K29" s="121">
        <f t="shared" si="11"/>
        <v>1.7469999999999999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>
        <f>2.217-3.47+3</f>
        <v>1.7469999999999999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210.56989999999999</v>
      </c>
      <c r="K30" s="121">
        <f t="shared" si="11"/>
        <v>210.56989999999999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31.3349-17.27-5.106-1.515+16</f>
        <v>23.443900000000003</v>
      </c>
      <c r="W30" s="26">
        <f>113-16-10</f>
        <v>87</v>
      </c>
      <c r="X30" s="26">
        <f>23+10</f>
        <v>33</v>
      </c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6.1029999999999998</v>
      </c>
      <c r="K31" s="121">
        <f t="shared" si="11"/>
        <v>6.1029999999999998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6.1029999999999998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>
        <v>55.420999999999999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93.74499999999999</v>
      </c>
      <c r="K34" s="121">
        <f t="shared" si="11"/>
        <v>93.74499999999999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>
        <f>7.007-6.867+19</f>
        <v>19.14</v>
      </c>
      <c r="X34" s="26">
        <v>10</v>
      </c>
      <c r="Y34" s="26"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174.35599999999999</v>
      </c>
      <c r="K35" s="121">
        <f t="shared" si="11"/>
        <v>174.35599999999999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f>26+36</f>
        <v>62</v>
      </c>
      <c r="X35" s="26"/>
      <c r="Y35" s="26">
        <f>100.356-36+26+22</f>
        <v>112.35599999999999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148.65500000000003</v>
      </c>
      <c r="K36" s="121">
        <f t="shared" si="11"/>
        <v>148.65500000000003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119.46800000000002</v>
      </c>
      <c r="X36" s="26"/>
      <c r="Y36" s="26">
        <f>29+1-0.813</f>
        <v>29.187000000000001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9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9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f>57+7.039</f>
        <v>64.039000000000001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9" t="s">
        <v>235</v>
      </c>
      <c r="J39" s="120">
        <f t="shared" si="10"/>
        <v>65.753</v>
      </c>
      <c r="K39" s="121">
        <f t="shared" si="11"/>
        <v>65.753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65.753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9" t="s">
        <v>240</v>
      </c>
      <c r="J40" s="120">
        <f t="shared" si="10"/>
        <v>42.726999999999997</v>
      </c>
      <c r="K40" s="121">
        <f t="shared" si="11"/>
        <v>42.726999999999997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18</v>
      </c>
      <c r="W40" s="26"/>
      <c r="X40" s="26"/>
      <c r="Y40" s="26">
        <f>42.727-18</f>
        <v>24.726999999999997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9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6"/>
      <c r="I42" s="9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9" t="s">
        <v>240</v>
      </c>
      <c r="J43" s="120">
        <f t="shared" si="10"/>
        <v>45.881</v>
      </c>
      <c r="K43" s="121">
        <f t="shared" si="11"/>
        <v>45.881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f>44.128+1.753-2</f>
        <v>43.881</v>
      </c>
      <c r="W43" s="26"/>
      <c r="X43" s="26"/>
      <c r="Y43" s="26">
        <v>2</v>
      </c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9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97"/>
      <c r="I45" s="9" t="s">
        <v>240</v>
      </c>
      <c r="J45" s="120">
        <f t="shared" si="10"/>
        <v>60.591999999999999</v>
      </c>
      <c r="K45" s="121">
        <f t="shared" si="11"/>
        <v>60.591999999999999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60.591999999999999</v>
      </c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W40</v>
      </c>
      <c r="I9" s="63"/>
      <c r="J9" s="164" t="str">
        <f>+"from "&amp;G6&amp;" 1 until end of "&amp;G4</f>
        <v>from October 1 until end of W40</v>
      </c>
      <c r="K9" s="81"/>
      <c r="L9" s="170" t="str">
        <f>+G6</f>
        <v>October</v>
      </c>
      <c r="M9" s="82"/>
      <c r="N9" s="82"/>
      <c r="O9" s="175" t="str">
        <f>+G4</f>
        <v>W40</v>
      </c>
      <c r="P9" s="176" t="str">
        <f>+VLOOKUP(G4, parameters!$G$9:$I$61,3,0)</f>
        <v>W39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7019.6449000000002</v>
      </c>
      <c r="Q10" s="186">
        <f ca="1">O10-P10</f>
        <v>-7019.6449000000002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17989.250000000004</v>
      </c>
      <c r="Q11" s="187">
        <f t="shared" ref="Q11:Q12" ca="1" si="0">O11-P11</f>
        <v>-17989.250000000004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25008.894900000003</v>
      </c>
      <c r="Q12" s="159">
        <f t="shared" ca="1" si="0"/>
        <v>-25008.894900000003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W41</v>
      </c>
      <c r="I9" s="63"/>
      <c r="J9" s="164" t="str">
        <f>+"from "&amp;G6&amp;" 1 until end of "&amp;G4</f>
        <v>from October 1 until end of W41</v>
      </c>
      <c r="K9" s="81"/>
      <c r="L9" s="170" t="str">
        <f>+G6</f>
        <v>October</v>
      </c>
      <c r="M9" s="82"/>
      <c r="N9" s="82"/>
      <c r="O9" s="175" t="str">
        <f>+G4</f>
        <v>W41</v>
      </c>
      <c r="P9" s="176" t="str">
        <f>+VLOOKUP(G4, parameters!$G$9:$I$61,3,0)</f>
        <v>W40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W42</v>
      </c>
      <c r="I9" s="63"/>
      <c r="J9" s="164" t="str">
        <f>+"from "&amp;G6&amp;" 1 until end of "&amp;G4</f>
        <v>from October 1 until end of W42</v>
      </c>
      <c r="K9" s="81"/>
      <c r="L9" s="170" t="str">
        <f>+G6</f>
        <v>October</v>
      </c>
      <c r="M9" s="82"/>
      <c r="N9" s="82"/>
      <c r="O9" s="175" t="str">
        <f>+G4</f>
        <v>W42</v>
      </c>
      <c r="P9" s="176" t="str">
        <f>+VLOOKUP(G4, parameters!$G$9:$I$61,3,0)</f>
        <v>W41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29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W43</v>
      </c>
      <c r="I9" s="63"/>
      <c r="J9" s="164" t="str">
        <f>+"from "&amp;G6&amp;" 1 until end of "&amp;G4</f>
        <v>from October 1 until end of W43</v>
      </c>
      <c r="K9" s="81"/>
      <c r="L9" s="170" t="str">
        <f>+G6</f>
        <v>October</v>
      </c>
      <c r="M9" s="82"/>
      <c r="N9" s="82"/>
      <c r="O9" s="175" t="str">
        <f>+G4</f>
        <v>W43</v>
      </c>
      <c r="P9" s="176" t="str">
        <f>+VLOOKUP(G4, parameters!$G$9:$I$61,3,0)</f>
        <v>W42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30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W44</v>
      </c>
      <c r="I9" s="63"/>
      <c r="J9" s="164" t="str">
        <f>+"from "&amp;G6&amp;" 1 until end of "&amp;G4</f>
        <v>from October 1 until end of W44</v>
      </c>
      <c r="K9" s="81"/>
      <c r="L9" s="170" t="str">
        <f>+G6</f>
        <v>October</v>
      </c>
      <c r="M9" s="82"/>
      <c r="N9" s="82"/>
      <c r="O9" s="175" t="str">
        <f>+G4</f>
        <v>W44</v>
      </c>
      <c r="P9" s="176" t="str">
        <f>+VLOOKUP(G4, parameters!$G$9:$I$61,3,0)</f>
        <v>W43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31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W45</v>
      </c>
      <c r="I9" s="63"/>
      <c r="J9" s="164" t="str">
        <f>+"from "&amp;G6&amp;" 1 until end of "&amp;G4</f>
        <v>from November 1 until end of W45</v>
      </c>
      <c r="K9" s="81"/>
      <c r="L9" s="170" t="str">
        <f>+G6</f>
        <v>November</v>
      </c>
      <c r="M9" s="82"/>
      <c r="N9" s="82"/>
      <c r="O9" s="175" t="str">
        <f>+G4</f>
        <v>W45</v>
      </c>
      <c r="P9" s="176" t="str">
        <f>+VLOOKUP(G4, parameters!$G$9:$I$61,3,0)</f>
        <v>W44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32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W46</v>
      </c>
      <c r="I9" s="63"/>
      <c r="J9" s="164" t="str">
        <f>+"from "&amp;G6&amp;" 1 until end of "&amp;G4</f>
        <v>from November 1 until end of W46</v>
      </c>
      <c r="K9" s="81"/>
      <c r="L9" s="170" t="str">
        <f>+G6</f>
        <v>November</v>
      </c>
      <c r="M9" s="82"/>
      <c r="N9" s="82"/>
      <c r="O9" s="175" t="str">
        <f>+G4</f>
        <v>W46</v>
      </c>
      <c r="P9" s="176" t="str">
        <f>+VLOOKUP(G4, parameters!$G$9:$I$61,3,0)</f>
        <v>W45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33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W47</v>
      </c>
      <c r="I9" s="63"/>
      <c r="J9" s="164" t="str">
        <f>+"from "&amp;G6&amp;" 1 until end of "&amp;G4</f>
        <v>from November 1 until end of W47</v>
      </c>
      <c r="K9" s="81"/>
      <c r="L9" s="170" t="str">
        <f>+G6</f>
        <v>November</v>
      </c>
      <c r="M9" s="82"/>
      <c r="N9" s="82"/>
      <c r="O9" s="175" t="str">
        <f>+G4</f>
        <v>W47</v>
      </c>
      <c r="P9" s="176" t="str">
        <f>+VLOOKUP(G4, parameters!$G$9:$I$61,3,0)</f>
        <v>W46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7558519241921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34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W48</v>
      </c>
      <c r="I9" s="63"/>
      <c r="J9" s="164" t="str">
        <f>+"from "&amp;G6&amp;" 1 until end of "&amp;G4</f>
        <v>from November 1 until end of W48</v>
      </c>
      <c r="K9" s="81"/>
      <c r="L9" s="170" t="str">
        <f>+G6</f>
        <v>November</v>
      </c>
      <c r="M9" s="82"/>
      <c r="N9" s="82"/>
      <c r="O9" s="175" t="str">
        <f>+G4</f>
        <v>W48</v>
      </c>
      <c r="P9" s="176" t="str">
        <f>+VLOOKUP(G4, parameters!$G$9:$I$61,3,0)</f>
        <v>W47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35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W49</v>
      </c>
      <c r="I9" s="63"/>
      <c r="J9" s="164" t="str">
        <f>+"from "&amp;G6&amp;" 1 until end of "&amp;G4</f>
        <v>from December 1 until end of W49</v>
      </c>
      <c r="K9" s="81"/>
      <c r="L9" s="170" t="str">
        <f>+G6</f>
        <v>December</v>
      </c>
      <c r="M9" s="82"/>
      <c r="N9" s="82"/>
      <c r="O9" s="175" t="str">
        <f>+G4</f>
        <v>W49</v>
      </c>
      <c r="P9" s="176" t="str">
        <f>+VLOOKUP(G4, parameters!$G$9:$I$61,3,0)</f>
        <v>W48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36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W50</v>
      </c>
      <c r="I9" s="63"/>
      <c r="J9" s="164" t="str">
        <f>+"from "&amp;G6&amp;" 1 until end of "&amp;G4</f>
        <v>from December 1 until end of W50</v>
      </c>
      <c r="K9" s="81"/>
      <c r="L9" s="170" t="str">
        <f>+G6</f>
        <v>December</v>
      </c>
      <c r="M9" s="82"/>
      <c r="N9" s="82"/>
      <c r="O9" s="175" t="str">
        <f>+G4</f>
        <v>W50</v>
      </c>
      <c r="P9" s="176" t="str">
        <f>+VLOOKUP(G4, parameters!$G$9:$I$61,3,0)</f>
        <v>W49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37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W51</v>
      </c>
      <c r="I9" s="63"/>
      <c r="J9" s="164" t="str">
        <f>+"from "&amp;G6&amp;" 1 until end of "&amp;G4</f>
        <v>from December 1 until end of W51</v>
      </c>
      <c r="K9" s="81"/>
      <c r="L9" s="170" t="str">
        <f>+G6</f>
        <v>December</v>
      </c>
      <c r="M9" s="82"/>
      <c r="N9" s="82"/>
      <c r="O9" s="175" t="str">
        <f>+G4</f>
        <v>W51</v>
      </c>
      <c r="P9" s="176" t="str">
        <f>+VLOOKUP(G4, parameters!$G$9:$I$61,3,0)</f>
        <v>W50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38</v>
      </c>
      <c r="H4" s="63"/>
      <c r="I4" s="209" t="s">
        <v>9</v>
      </c>
      <c r="J4" s="209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W52</v>
      </c>
      <c r="I9" s="63"/>
      <c r="J9" s="164" t="str">
        <f>+"from "&amp;G6&amp;" 1 until end of "&amp;G4</f>
        <v>from December 1 until end of W52</v>
      </c>
      <c r="K9" s="81"/>
      <c r="L9" s="170" t="str">
        <f>+G6</f>
        <v>December</v>
      </c>
      <c r="M9" s="82"/>
      <c r="N9" s="82"/>
      <c r="O9" s="175" t="str">
        <f>+G4</f>
        <v>W52</v>
      </c>
      <c r="P9" s="176" t="str">
        <f>+VLOOKUP(G4, parameters!$G$9:$I$61,3,0)</f>
        <v>W51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2023-12-28T09:21:24Z</cp:lastPrinted>
  <dcterms:created xsi:type="dcterms:W3CDTF">2009-06-17T14:53:00Z</dcterms:created>
  <dcterms:modified xsi:type="dcterms:W3CDTF">2026-09-24T11:25:03Z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</Properties>
</file>