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2\"/>
    </mc:Choice>
  </mc:AlternateContent>
  <bookViews>
    <workbookView xWindow="0" yWindow="0" windowWidth="10248" windowHeight="648" tabRatio="810" firstSheet="25" activeTab="46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'W1'!$E$23:$AL$356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'W17'!$E$23:$AL$395</definedName>
    <definedName name="_xlnm._FilterDatabase" localSheetId="22" hidden="1">'W18'!$E$23:$AL$396</definedName>
    <definedName name="_xlnm._FilterDatabase" localSheetId="23" hidden="1">'W19'!$E$23:$AL$397</definedName>
    <definedName name="_xlnm._FilterDatabase" localSheetId="6" hidden="1">'W2'!$E$23:$AL$398</definedName>
    <definedName name="_xlnm._FilterDatabase" localSheetId="24" hidden="1">'W20'!$E$23:$AL$397</definedName>
    <definedName name="_xlnm._FilterDatabase" localSheetId="25" hidden="1">'W21'!$E$23:$AL$396</definedName>
    <definedName name="_xlnm._FilterDatabase" localSheetId="26" hidden="1">'W22'!$E$23:$AL$397</definedName>
    <definedName name="_xlnm._FilterDatabase" localSheetId="27" hidden="1">'W23'!$E$23:$AL$397</definedName>
    <definedName name="_xlnm._FilterDatabase" localSheetId="28" hidden="1">'W24'!$E$23:$AL$396</definedName>
    <definedName name="_xlnm._FilterDatabase" localSheetId="29" hidden="1">'W25'!$E$23:$AL$396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'W31'!$E$23:$AL$395</definedName>
    <definedName name="_xlnm._FilterDatabase" localSheetId="36" hidden="1">'W32'!$E$23:$AL$397</definedName>
    <definedName name="_xlnm._FilterDatabase" localSheetId="37" hidden="1">'W33'!$E$23:$AL$398</definedName>
    <definedName name="_xlnm._FilterDatabase" localSheetId="38" hidden="1">'W34'!$E$23:$AL$396</definedName>
    <definedName name="_xlnm._FilterDatabase" localSheetId="39" hidden="1">'W35'!$E$23:$AL$396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'W4'!$E$23:$AL$396</definedName>
    <definedName name="_xlnm._FilterDatabase" localSheetId="44" hidden="1">'W40'!$E$23:$AL$396</definedName>
    <definedName name="_xlnm._FilterDatabase" localSheetId="45" hidden="1">'W41'!$E$23:$AL$396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'W9'!$E$23:$AL$396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'W1'!$E$4:$Q$29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'W17'!$E$1:$X$59</definedName>
    <definedName name="_xlnm.Print_Area" localSheetId="22">'W18'!$E$1:$X$62</definedName>
    <definedName name="_xlnm.Print_Area" localSheetId="23">'W19'!$E$1:$X$63</definedName>
    <definedName name="_xlnm.Print_Area" localSheetId="6">'W2'!$E$1:$X$61</definedName>
    <definedName name="_xlnm.Print_Area" localSheetId="24">'W20'!$E$1:$X$63</definedName>
    <definedName name="_xlnm.Print_Area" localSheetId="25">'W21'!$E$1:$X$60</definedName>
    <definedName name="_xlnm.Print_Area" localSheetId="26">'W22'!$E$1:$X$61</definedName>
    <definedName name="_xlnm.Print_Area" localSheetId="27">'W23'!$E$1:$X$63</definedName>
    <definedName name="_xlnm.Print_Area" localSheetId="28">'W24'!$E$1:$X$61</definedName>
    <definedName name="_xlnm.Print_Area" localSheetId="29">'W25'!$E$1:$X$59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'W31'!$E$1:$X$61</definedName>
    <definedName name="_xlnm.Print_Area" localSheetId="36">'W32'!$E$1:$X$59</definedName>
    <definedName name="_xlnm.Print_Area" localSheetId="37">'W33'!$E$1:$X$64</definedName>
    <definedName name="_xlnm.Print_Area" localSheetId="38">'W34'!$E$1:$X$56</definedName>
    <definedName name="_xlnm.Print_Area" localSheetId="39">'W35'!$E$1:$X$58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'W4'!$E$1:$X$59</definedName>
    <definedName name="_xlnm.Print_Area" localSheetId="44">'W40'!$E$1:$X$61</definedName>
    <definedName name="_xlnm.Print_Area" localSheetId="45">'W41'!$E$1:$X$61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'W9'!$E$1:$X$62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24" i="145" l="1"/>
  <c r="Y26" i="145" l="1"/>
  <c r="X26" i="145"/>
  <c r="W32" i="145"/>
  <c r="W33" i="145"/>
  <c r="X25" i="145"/>
  <c r="X43" i="145"/>
  <c r="X27" i="145"/>
  <c r="W27" i="145"/>
  <c r="Y39" i="145"/>
  <c r="Y35" i="145"/>
  <c r="W35" i="145"/>
  <c r="W26" i="145"/>
  <c r="X42" i="145" l="1"/>
  <c r="W30" i="145"/>
  <c r="W34" i="145"/>
  <c r="W25" i="145"/>
  <c r="J10" i="145"/>
  <c r="H11" i="145" l="1"/>
  <c r="H10" i="145"/>
  <c r="Y24" i="144" l="1"/>
  <c r="X25" i="144" l="1"/>
  <c r="W25" i="144"/>
  <c r="Y34" i="144"/>
  <c r="X34" i="144"/>
  <c r="X31" i="144"/>
  <c r="W42" i="144"/>
  <c r="X35" i="144"/>
  <c r="W35" i="144"/>
  <c r="Y36" i="144"/>
  <c r="W36" i="144"/>
  <c r="H11" i="144" l="1"/>
  <c r="H10" i="144"/>
  <c r="H11" i="143" l="1"/>
  <c r="H10" i="143"/>
  <c r="L11" i="143"/>
  <c r="L10" i="143"/>
  <c r="Y24" i="143"/>
  <c r="X25" i="143" l="1"/>
  <c r="X38" i="143"/>
  <c r="W38" i="143"/>
  <c r="W25" i="143"/>
  <c r="Y26" i="143"/>
  <c r="W26" i="143"/>
  <c r="Y34" i="143"/>
  <c r="W34" i="143"/>
  <c r="X31" i="143"/>
  <c r="Y39" i="143"/>
  <c r="Y30" i="143" l="1"/>
  <c r="Y35" i="143"/>
  <c r="X30" i="143"/>
  <c r="X27" i="143"/>
  <c r="W29" i="143"/>
  <c r="Y40" i="143"/>
  <c r="W27" i="143"/>
  <c r="W30" i="143" l="1"/>
  <c r="X26" i="143"/>
  <c r="Y24" i="142" l="1"/>
  <c r="L10" i="142" l="1"/>
  <c r="Y40" i="142"/>
  <c r="W38" i="142"/>
  <c r="Y25" i="142"/>
  <c r="W25" i="142"/>
  <c r="W29" i="142"/>
  <c r="W34" i="142"/>
  <c r="X30" i="142"/>
  <c r="W30" i="142"/>
  <c r="V30" i="142"/>
  <c r="X28" i="142"/>
  <c r="X27" i="142"/>
  <c r="W27" i="142"/>
  <c r="V43" i="142"/>
  <c r="Y35" i="142"/>
  <c r="W35" i="142"/>
  <c r="Y36" i="142"/>
  <c r="J10" i="142" l="1"/>
  <c r="J11" i="142" l="1"/>
  <c r="H11" i="142"/>
  <c r="H10" i="142"/>
  <c r="Y24" i="141" l="1"/>
  <c r="Y40" i="141" l="1"/>
  <c r="Y25" i="141"/>
  <c r="W25" i="141"/>
  <c r="W30" i="141"/>
  <c r="V30" i="141"/>
  <c r="X45" i="141"/>
  <c r="X31" i="141"/>
  <c r="Y35" i="141"/>
  <c r="W35" i="141"/>
  <c r="V35" i="141"/>
  <c r="Y36" i="141"/>
  <c r="X26" i="141"/>
  <c r="V34" i="141" l="1"/>
  <c r="V26" i="141"/>
  <c r="J10" i="141" l="1"/>
  <c r="V38" i="141" l="1"/>
  <c r="Y34" i="141"/>
  <c r="X27" i="141"/>
  <c r="W27" i="141"/>
  <c r="V27" i="141"/>
  <c r="J11" i="141"/>
  <c r="H11" i="141" s="1"/>
  <c r="H10" i="141"/>
  <c r="Y34" i="140" l="1"/>
  <c r="V31" i="140"/>
  <c r="X27" i="140"/>
  <c r="W27" i="140"/>
  <c r="V27" i="140"/>
  <c r="V39" i="140" l="1"/>
  <c r="X35" i="140"/>
  <c r="V38" i="140"/>
  <c r="V25" i="140"/>
  <c r="W40" i="140"/>
  <c r="V30" i="140"/>
  <c r="V34" i="140"/>
  <c r="V26" i="140"/>
  <c r="J10" i="140"/>
  <c r="J11" i="140" l="1"/>
  <c r="H10" i="140"/>
  <c r="H11" i="140"/>
  <c r="L11" i="139" l="1"/>
  <c r="L10" i="139"/>
  <c r="V24" i="139" l="1"/>
  <c r="Y34" i="139" l="1"/>
  <c r="V29" i="139"/>
  <c r="V34" i="139"/>
  <c r="Y30" i="139"/>
  <c r="V30" i="139"/>
  <c r="W45" i="139"/>
  <c r="W27" i="139"/>
  <c r="V27" i="139"/>
  <c r="V43" i="139"/>
  <c r="X26" i="139"/>
  <c r="W26" i="139"/>
  <c r="V26" i="139"/>
  <c r="J11" i="139" l="1"/>
  <c r="J10" i="139"/>
  <c r="H10" i="139" s="1"/>
  <c r="H11" i="139"/>
  <c r="V36" i="139" l="1"/>
  <c r="V35" i="139"/>
  <c r="W30" i="139"/>
  <c r="V28" i="139"/>
  <c r="X27" i="139"/>
  <c r="X25" i="139"/>
  <c r="V25" i="139"/>
  <c r="W24" i="139"/>
  <c r="V30" i="138" l="1"/>
  <c r="W26" i="138"/>
  <c r="X25" i="138" l="1"/>
  <c r="V25" i="138"/>
  <c r="V26" i="138"/>
  <c r="X34" i="138"/>
  <c r="V34" i="138"/>
  <c r="Y30" i="138"/>
  <c r="W30" i="138"/>
  <c r="V28" i="138"/>
  <c r="X27" i="138"/>
  <c r="V27" i="138"/>
  <c r="V35" i="138"/>
  <c r="V36" i="138"/>
  <c r="W24" i="138"/>
  <c r="J11" i="138" l="1"/>
  <c r="J10" i="138"/>
  <c r="H11" i="138" l="1"/>
  <c r="H10" i="138"/>
  <c r="W35" i="137" l="1"/>
  <c r="U35" i="137"/>
  <c r="V35" i="137" l="1"/>
  <c r="V28" i="137" l="1"/>
  <c r="X27" i="137"/>
  <c r="X26" i="137"/>
  <c r="U27" i="137"/>
  <c r="U25" i="137"/>
  <c r="U30" i="137"/>
  <c r="U32" i="137"/>
  <c r="J10" i="137"/>
  <c r="J11" i="137" l="1"/>
  <c r="H11" i="137"/>
  <c r="H10" i="137"/>
  <c r="V40" i="136" l="1"/>
  <c r="U35" i="136"/>
  <c r="W31" i="136"/>
  <c r="X32" i="136"/>
  <c r="U30" i="136"/>
  <c r="K29" i="136"/>
  <c r="L29" i="136"/>
  <c r="K30" i="136"/>
  <c r="L30" i="136"/>
  <c r="Y36" i="136"/>
  <c r="U33" i="136"/>
  <c r="U44" i="136"/>
  <c r="U25" i="136"/>
  <c r="U27" i="136"/>
  <c r="V46" i="136"/>
  <c r="J10" i="136"/>
  <c r="J30" i="136" l="1"/>
  <c r="J29" i="136"/>
  <c r="J11" i="136"/>
  <c r="H11" i="136"/>
  <c r="H10" i="136"/>
  <c r="L10" i="135" l="1"/>
  <c r="J10" i="135" l="1"/>
  <c r="L11" i="135"/>
  <c r="Y41" i="135" l="1"/>
  <c r="W39" i="135"/>
  <c r="X25" i="135"/>
  <c r="V25" i="135"/>
  <c r="U25" i="135"/>
  <c r="U33" i="135"/>
  <c r="X30" i="135"/>
  <c r="Y34" i="135"/>
  <c r="V34" i="135"/>
  <c r="U31" i="135"/>
  <c r="W35" i="135"/>
  <c r="U35" i="135"/>
  <c r="J11" i="135"/>
  <c r="H11" i="135" l="1"/>
  <c r="H10" i="135"/>
  <c r="W39" i="134" l="1"/>
  <c r="U39" i="134"/>
  <c r="Y25" i="134"/>
  <c r="V29" i="134"/>
  <c r="W29" i="134"/>
  <c r="U29" i="134"/>
  <c r="U27" i="134"/>
  <c r="V34" i="134"/>
  <c r="U34" i="134"/>
  <c r="U31" i="134"/>
  <c r="V35" i="134"/>
  <c r="U35" i="134"/>
  <c r="X26" i="134"/>
  <c r="U26" i="134"/>
  <c r="U24" i="134"/>
  <c r="J11" i="134"/>
  <c r="U33" i="134" l="1"/>
  <c r="U28" i="134"/>
  <c r="X32" i="134"/>
  <c r="J10" i="133"/>
  <c r="J10" i="134"/>
  <c r="H11" i="134" l="1"/>
  <c r="H10" i="134"/>
  <c r="L10" i="133" l="1"/>
  <c r="V39" i="133"/>
  <c r="V25" i="133" l="1"/>
  <c r="T25" i="133"/>
  <c r="U27" i="133"/>
  <c r="X29" i="133"/>
  <c r="V29" i="133"/>
  <c r="U29" i="133"/>
  <c r="T29" i="133"/>
  <c r="U33" i="133"/>
  <c r="T33" i="133"/>
  <c r="X30" i="133"/>
  <c r="U28" i="133"/>
  <c r="W34" i="133"/>
  <c r="U34" i="133"/>
  <c r="X31" i="133"/>
  <c r="W35" i="133"/>
  <c r="U35" i="133"/>
  <c r="X26" i="133"/>
  <c r="T34" i="133"/>
  <c r="J11" i="133" l="1"/>
  <c r="H11" i="133"/>
  <c r="H10" i="133"/>
  <c r="U25" i="132" l="1"/>
  <c r="X32" i="132"/>
  <c r="V32" i="132"/>
  <c r="V30" i="132" l="1"/>
  <c r="W26" i="132"/>
  <c r="J10" i="132" l="1"/>
  <c r="V29" i="132" l="1"/>
  <c r="U29" i="132"/>
  <c r="T29" i="132"/>
  <c r="W34" i="132"/>
  <c r="T34" i="132"/>
  <c r="W35" i="132"/>
  <c r="U35" i="132"/>
  <c r="J11" i="132" l="1"/>
  <c r="H11" i="132"/>
  <c r="H10" i="132"/>
  <c r="U25" i="131" l="1"/>
  <c r="U29" i="131"/>
  <c r="T29" i="131"/>
  <c r="U27" i="131"/>
  <c r="U34" i="131"/>
  <c r="T34" i="131"/>
  <c r="T31" i="131"/>
  <c r="U32" i="131"/>
  <c r="X32" i="131"/>
  <c r="W26" i="131" l="1"/>
  <c r="J10" i="131"/>
  <c r="J11" i="131" l="1"/>
  <c r="H11" i="131"/>
  <c r="H10" i="131"/>
  <c r="L10" i="130" l="1"/>
  <c r="J11" i="130" l="1"/>
  <c r="J10" i="130"/>
  <c r="H11" i="130"/>
  <c r="H10" i="130"/>
  <c r="T26" i="130"/>
  <c r="U25" i="130"/>
  <c r="U29" i="130"/>
  <c r="T29" i="130"/>
  <c r="V31" i="130"/>
  <c r="W34" i="130"/>
  <c r="U34" i="130"/>
  <c r="T34" i="130"/>
  <c r="T24" i="130" l="1"/>
  <c r="X32" i="129" l="1"/>
  <c r="U29" i="129" l="1"/>
  <c r="U27" i="129"/>
  <c r="T27" i="129"/>
  <c r="W34" i="129"/>
  <c r="U34" i="129"/>
  <c r="T34" i="129"/>
  <c r="T26" i="129"/>
  <c r="T39" i="129"/>
  <c r="T33" i="129"/>
  <c r="T29" i="129"/>
  <c r="T28" i="129"/>
  <c r="J10" i="129" l="1"/>
  <c r="J11" i="129" l="1"/>
  <c r="H11" i="129"/>
  <c r="H10" i="129"/>
  <c r="W34" i="128" l="1"/>
  <c r="K41" i="128"/>
  <c r="L41" i="128"/>
  <c r="K42" i="128"/>
  <c r="L42" i="128"/>
  <c r="X29" i="128"/>
  <c r="U29" i="128"/>
  <c r="T29" i="128"/>
  <c r="S29" i="128"/>
  <c r="T28" i="128"/>
  <c r="U27" i="128"/>
  <c r="X25" i="128"/>
  <c r="U25" i="128"/>
  <c r="W35" i="128"/>
  <c r="U34" i="128"/>
  <c r="S34" i="128"/>
  <c r="U26" i="128"/>
  <c r="T26" i="128"/>
  <c r="S26" i="128"/>
  <c r="J41" i="128" l="1"/>
  <c r="J42" i="128"/>
  <c r="U36" i="128" l="1"/>
  <c r="J10" i="128"/>
  <c r="J11" i="128" l="1"/>
  <c r="H11" i="128"/>
  <c r="H10" i="128"/>
  <c r="X25" i="127" l="1"/>
  <c r="X32" i="127" l="1"/>
  <c r="T26" i="127"/>
  <c r="V30" i="127"/>
  <c r="S29" i="127"/>
  <c r="T25" i="127"/>
  <c r="J10" i="127"/>
  <c r="U41" i="127"/>
  <c r="S41" i="127"/>
  <c r="X34" i="127"/>
  <c r="U34" i="127"/>
  <c r="T34" i="127"/>
  <c r="S34" i="127"/>
  <c r="S33" i="127"/>
  <c r="T29" i="127"/>
  <c r="T28" i="127"/>
  <c r="S28" i="127"/>
  <c r="J11" i="127"/>
  <c r="H11" i="127" s="1"/>
  <c r="H10" i="127" l="1"/>
  <c r="T29" i="126"/>
  <c r="T28" i="126"/>
  <c r="S28" i="126"/>
  <c r="S33" i="126" l="1"/>
  <c r="S29" i="126"/>
  <c r="U42" i="126"/>
  <c r="S42" i="126"/>
  <c r="X34" i="126"/>
  <c r="U34" i="126"/>
  <c r="T34" i="126"/>
  <c r="S34" i="126"/>
  <c r="T26" i="126"/>
  <c r="J11" i="126"/>
  <c r="J10" i="126"/>
  <c r="H11" i="126" l="1"/>
  <c r="H10" i="126"/>
  <c r="J10" i="125" l="1"/>
  <c r="J11" i="125"/>
  <c r="X37" i="125" l="1"/>
  <c r="X24" i="125" l="1"/>
  <c r="W24" i="125"/>
  <c r="U24" i="125"/>
  <c r="T24" i="125"/>
  <c r="S24" i="125"/>
  <c r="V31" i="125" l="1"/>
  <c r="U42" i="125"/>
  <c r="T25" i="125"/>
  <c r="U25" i="125" l="1"/>
  <c r="S26" i="125" l="1"/>
  <c r="X29" i="125"/>
  <c r="T29" i="125"/>
  <c r="S29" i="125"/>
  <c r="S42" i="125"/>
  <c r="X34" i="125"/>
  <c r="U34" i="125"/>
  <c r="T34" i="125"/>
  <c r="S34" i="125"/>
  <c r="S33" i="125" l="1"/>
  <c r="S28" i="125"/>
  <c r="S27" i="125"/>
  <c r="S30" i="125"/>
  <c r="X32" i="125"/>
  <c r="S36" i="125" l="1"/>
  <c r="V27" i="125"/>
  <c r="H11" i="125"/>
  <c r="H10" i="125"/>
  <c r="X32" i="124" l="1"/>
  <c r="Y24" i="124" l="1"/>
  <c r="U24" i="124"/>
  <c r="X24" i="124"/>
  <c r="T24" i="124"/>
  <c r="S24" i="124"/>
  <c r="R24" i="124"/>
  <c r="R25" i="124" l="1"/>
  <c r="X34" i="124"/>
  <c r="U34" i="124"/>
  <c r="T34" i="124"/>
  <c r="S34" i="124"/>
  <c r="R34" i="124"/>
  <c r="V31" i="124"/>
  <c r="S36" i="124"/>
  <c r="S33" i="124"/>
  <c r="X29" i="124"/>
  <c r="T29" i="124"/>
  <c r="S29" i="124"/>
  <c r="R29" i="124"/>
  <c r="S28" i="124"/>
  <c r="R28" i="124"/>
  <c r="V27" i="124"/>
  <c r="S27" i="124"/>
  <c r="R27" i="124"/>
  <c r="R26" i="124" l="1"/>
  <c r="R32" i="124"/>
  <c r="J11" i="124"/>
  <c r="J10" i="124" l="1"/>
  <c r="H11" i="124"/>
  <c r="W24" i="124" l="1"/>
  <c r="V24" i="124"/>
  <c r="H10" i="124" l="1"/>
  <c r="S33" i="123" l="1"/>
  <c r="L10" i="123"/>
  <c r="J11" i="123"/>
  <c r="S41" i="123" l="1"/>
  <c r="U29" i="123"/>
  <c r="X29" i="123"/>
  <c r="S29" i="123"/>
  <c r="R29" i="123"/>
  <c r="X34" i="123"/>
  <c r="T34" i="123"/>
  <c r="S34" i="123"/>
  <c r="J10" i="123"/>
  <c r="X32" i="123"/>
  <c r="R32" i="123"/>
  <c r="P10" i="123"/>
  <c r="H11" i="123" l="1"/>
  <c r="H10" i="123"/>
  <c r="J11" i="122" l="1"/>
  <c r="J10" i="122"/>
  <c r="S25" i="122"/>
  <c r="R25" i="122"/>
  <c r="U29" i="122"/>
  <c r="S29" i="122"/>
  <c r="R29" i="122"/>
  <c r="S28" i="122"/>
  <c r="R28" i="122"/>
  <c r="R27" i="122"/>
  <c r="W34" i="122"/>
  <c r="T34" i="122"/>
  <c r="S34" i="122"/>
  <c r="R34" i="122"/>
  <c r="H11" i="122" l="1"/>
  <c r="H10" i="122"/>
  <c r="R32" i="121" l="1"/>
  <c r="R25" i="121"/>
  <c r="T26" i="121"/>
  <c r="R26" i="121"/>
  <c r="S28" i="121"/>
  <c r="R28" i="121"/>
  <c r="U31" i="121"/>
  <c r="S31" i="121"/>
  <c r="R31" i="121"/>
  <c r="W34" i="121"/>
  <c r="J11" i="121"/>
  <c r="R34" i="121" l="1"/>
  <c r="R29" i="121"/>
  <c r="J10" i="121" l="1"/>
  <c r="H11" i="121" l="1"/>
  <c r="H10" i="121"/>
  <c r="U25" i="120" l="1"/>
  <c r="K25" i="120"/>
  <c r="J25" i="120" s="1"/>
  <c r="L25" i="120"/>
  <c r="P10" i="120"/>
  <c r="Q32" i="120" l="1"/>
  <c r="U35" i="120" l="1"/>
  <c r="T35" i="120"/>
  <c r="S35" i="120"/>
  <c r="R35" i="120"/>
  <c r="Q35" i="120"/>
  <c r="R26" i="120"/>
  <c r="Q26" i="120"/>
  <c r="T27" i="120"/>
  <c r="R27" i="120"/>
  <c r="Q27" i="120"/>
  <c r="U34" i="120"/>
  <c r="S30" i="120"/>
  <c r="R30" i="120"/>
  <c r="Q30" i="120"/>
  <c r="U31" i="120"/>
  <c r="R29" i="120"/>
  <c r="S29" i="120"/>
  <c r="R28" i="120"/>
  <c r="X33" i="120" l="1"/>
  <c r="J11" i="120"/>
  <c r="H11" i="120" s="1"/>
  <c r="J10" i="120" l="1"/>
  <c r="H10" i="120" l="1"/>
  <c r="X35" i="119" l="1"/>
  <c r="S35" i="119"/>
  <c r="S26" i="119"/>
  <c r="R26" i="119"/>
  <c r="Q26" i="119"/>
  <c r="R31" i="119"/>
  <c r="X31" i="119"/>
  <c r="Q31" i="119"/>
  <c r="R30" i="119"/>
  <c r="R34" i="119"/>
  <c r="Q34" i="119"/>
  <c r="R25" i="119"/>
  <c r="Q25" i="119"/>
  <c r="U37" i="119"/>
  <c r="T37" i="119"/>
  <c r="R37" i="119"/>
  <c r="Q37" i="119"/>
  <c r="J11" i="119" l="1"/>
  <c r="U25" i="119" l="1"/>
  <c r="J10" i="119"/>
  <c r="H11" i="119" l="1"/>
  <c r="H10" i="119"/>
  <c r="L11" i="118" l="1"/>
  <c r="L10" i="118"/>
  <c r="W39" i="118" l="1"/>
  <c r="U25" i="118"/>
  <c r="Q25" i="118"/>
  <c r="U37" i="118"/>
  <c r="T37" i="118"/>
  <c r="S37" i="118"/>
  <c r="R37" i="118"/>
  <c r="Q37" i="118"/>
  <c r="Q27" i="118"/>
  <c r="Q26" i="118"/>
  <c r="J11" i="118"/>
  <c r="J10" i="118"/>
  <c r="H11" i="118" l="1"/>
  <c r="H10" i="118"/>
  <c r="U37" i="117" l="1"/>
  <c r="Q37" i="117"/>
  <c r="R35" i="117" l="1"/>
  <c r="Q36" i="117"/>
  <c r="U30" i="117"/>
  <c r="U25" i="117"/>
  <c r="Q25" i="117"/>
  <c r="R31" i="117" l="1"/>
  <c r="Q31" i="117"/>
  <c r="Q32" i="117"/>
  <c r="R26" i="117"/>
  <c r="J11" i="117" l="1"/>
  <c r="J10" i="117"/>
  <c r="H11" i="117" l="1"/>
  <c r="H10" i="117" l="1"/>
  <c r="Q34" i="117" l="1"/>
  <c r="R35" i="116" l="1"/>
  <c r="Q27" i="116" l="1"/>
  <c r="Q40" i="116"/>
  <c r="Q36" i="116"/>
  <c r="R31" i="116"/>
  <c r="P31" i="116"/>
  <c r="Q32" i="116"/>
  <c r="S30" i="116"/>
  <c r="Q29" i="116"/>
  <c r="R25" i="116"/>
  <c r="Q25" i="116"/>
  <c r="Q26" i="116"/>
  <c r="J11" i="116"/>
  <c r="J10" i="116"/>
  <c r="H11" i="116" l="1"/>
  <c r="H10" i="116"/>
  <c r="S26" i="115" l="1"/>
  <c r="Q26" i="115"/>
  <c r="P32" i="115"/>
  <c r="Q25" i="115"/>
  <c r="P25" i="115"/>
  <c r="J11" i="115"/>
  <c r="J10" i="115"/>
  <c r="P36" i="115" l="1"/>
  <c r="P37" i="115"/>
  <c r="P27" i="115"/>
  <c r="P31" i="115"/>
  <c r="H11" i="115" l="1"/>
  <c r="H10" i="115"/>
  <c r="L11" i="114" l="1"/>
  <c r="L10" i="114"/>
  <c r="P36" i="114" l="1"/>
  <c r="U31" i="114"/>
  <c r="Q31" i="114"/>
  <c r="P32" i="114"/>
  <c r="Q26" i="114"/>
  <c r="U34" i="114"/>
  <c r="P34" i="114"/>
  <c r="P25" i="114"/>
  <c r="J11" i="114"/>
  <c r="J10" i="114" l="1"/>
  <c r="R35" i="114" l="1"/>
  <c r="H11" i="114" l="1"/>
  <c r="H10" i="114"/>
  <c r="L10" i="113" l="1"/>
  <c r="L11" i="113"/>
  <c r="U37" i="113" l="1"/>
  <c r="P37" i="113"/>
  <c r="S30" i="113" l="1"/>
  <c r="R35" i="113" l="1"/>
  <c r="Q27" i="113"/>
  <c r="P27" i="113"/>
  <c r="U31" i="113"/>
  <c r="P31" i="113"/>
  <c r="P36" i="113"/>
  <c r="U25" i="113"/>
  <c r="P25" i="113"/>
  <c r="J11" i="113" l="1"/>
  <c r="J10" i="113"/>
  <c r="H11" i="113" l="1"/>
  <c r="H10" i="113"/>
  <c r="P25" i="112" l="1"/>
  <c r="J11" i="112"/>
  <c r="S37" i="112"/>
  <c r="P37" i="112"/>
  <c r="R26" i="112"/>
  <c r="P34" i="112"/>
  <c r="Q27" i="112"/>
  <c r="P27" i="112"/>
  <c r="Q26" i="112"/>
  <c r="P36" i="112"/>
  <c r="P31" i="112"/>
  <c r="P32" i="112"/>
  <c r="U35" i="112"/>
  <c r="R35" i="112"/>
  <c r="U25" i="112"/>
  <c r="L40" i="112"/>
  <c r="K40" i="112"/>
  <c r="J40" i="112"/>
  <c r="J10" i="112"/>
  <c r="S33" i="112"/>
  <c r="L11" i="111"/>
  <c r="L10" i="111"/>
  <c r="O17" i="112"/>
  <c r="L10" i="112"/>
  <c r="O18" i="112"/>
  <c r="L11" i="112"/>
  <c r="H11" i="112"/>
  <c r="H10" i="112"/>
  <c r="J11" i="111"/>
  <c r="J10" i="111"/>
  <c r="O17" i="111"/>
  <c r="O18" i="111"/>
  <c r="H11" i="111"/>
  <c r="H10" i="111"/>
  <c r="L11" i="110"/>
  <c r="L10" i="110"/>
  <c r="J11" i="110"/>
  <c r="P31" i="110"/>
  <c r="S25" i="110"/>
  <c r="P25" i="110"/>
  <c r="O25" i="110"/>
  <c r="R30" i="110"/>
  <c r="R37" i="110"/>
  <c r="O27" i="110"/>
  <c r="O31" i="110"/>
  <c r="O32" i="110"/>
  <c r="J10" i="110"/>
  <c r="H11" i="110"/>
  <c r="H10" i="110"/>
  <c r="O34" i="109"/>
  <c r="O37" i="109"/>
  <c r="U31" i="109"/>
  <c r="P31" i="109"/>
  <c r="O31" i="109"/>
  <c r="J11" i="109"/>
  <c r="J10" i="109"/>
  <c r="H11" i="109"/>
  <c r="H10" i="109"/>
  <c r="S25" i="108"/>
  <c r="J11" i="108"/>
  <c r="R26" i="108"/>
  <c r="Q26" i="108"/>
  <c r="O26" i="108"/>
  <c r="O27" i="108"/>
  <c r="Q31" i="108"/>
  <c r="O31" i="108"/>
  <c r="O34" i="108"/>
  <c r="P25" i="108"/>
  <c r="O25" i="108"/>
  <c r="P29" i="108"/>
  <c r="O30" i="108"/>
  <c r="R35" i="108"/>
  <c r="J10" i="108"/>
  <c r="H10" i="108"/>
  <c r="H11" i="108"/>
  <c r="P38" i="107"/>
  <c r="Q33" i="107"/>
  <c r="K33" i="107"/>
  <c r="L33" i="107"/>
  <c r="J33" i="107"/>
  <c r="O26" i="107"/>
  <c r="N27" i="107"/>
  <c r="O30" i="107"/>
  <c r="O32" i="107"/>
  <c r="N29" i="107"/>
  <c r="S25" i="107"/>
  <c r="N25" i="107"/>
  <c r="U35" i="107"/>
  <c r="P36" i="107"/>
  <c r="J10" i="107"/>
  <c r="J11" i="107"/>
  <c r="H11" i="107"/>
  <c r="H10" i="107"/>
  <c r="Q26" i="106"/>
  <c r="O26" i="106"/>
  <c r="P36" i="106"/>
  <c r="Q30" i="106"/>
  <c r="P30" i="106"/>
  <c r="N30" i="106"/>
  <c r="N28" i="106"/>
  <c r="N33" i="106"/>
  <c r="S25" i="106"/>
  <c r="O25" i="106"/>
  <c r="J11" i="106"/>
  <c r="J10" i="106"/>
  <c r="N29" i="106"/>
  <c r="U34" i="106"/>
  <c r="H11" i="106"/>
  <c r="H10" i="106"/>
  <c r="N38" i="105"/>
  <c r="Q26" i="105"/>
  <c r="O26" i="105"/>
  <c r="O27" i="105"/>
  <c r="N27" i="105"/>
  <c r="Q30" i="105"/>
  <c r="P30" i="105"/>
  <c r="N30" i="105"/>
  <c r="N29" i="105"/>
  <c r="N28" i="105"/>
  <c r="S25" i="105"/>
  <c r="N25" i="105"/>
  <c r="K35" i="105"/>
  <c r="J35" i="105"/>
  <c r="L35" i="105"/>
  <c r="J11" i="105"/>
  <c r="J10" i="105"/>
  <c r="H11" i="105"/>
  <c r="H10" i="105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3" i="105"/>
  <c r="K253" i="105"/>
  <c r="J253" i="10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J248" i="105"/>
  <c r="K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J187" i="105"/>
  <c r="K187" i="105"/>
  <c r="L186" i="105"/>
  <c r="K186" i="105"/>
  <c r="J186" i="105"/>
  <c r="L185" i="105"/>
  <c r="K185" i="105"/>
  <c r="J185" i="105"/>
  <c r="L184" i="105"/>
  <c r="J184" i="105"/>
  <c r="K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J136" i="105"/>
  <c r="K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J88" i="105"/>
  <c r="K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J72" i="105"/>
  <c r="K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L39" i="105"/>
  <c r="K39" i="105"/>
  <c r="J39" i="105"/>
  <c r="L37" i="105"/>
  <c r="K37" i="105"/>
  <c r="J37" i="105"/>
  <c r="L36" i="105"/>
  <c r="K36" i="105"/>
  <c r="J36" i="105"/>
  <c r="L38" i="105"/>
  <c r="K38" i="105"/>
  <c r="J38" i="105"/>
  <c r="L34" i="105"/>
  <c r="K34" i="105"/>
  <c r="J34" i="105"/>
  <c r="L33" i="105"/>
  <c r="K33" i="105"/>
  <c r="J33" i="105"/>
  <c r="L32" i="105"/>
  <c r="K32" i="105"/>
  <c r="L31" i="105"/>
  <c r="K31" i="105"/>
  <c r="J31" i="105"/>
  <c r="L30" i="105"/>
  <c r="K30" i="105"/>
  <c r="J30" i="105"/>
  <c r="L29" i="105"/>
  <c r="K29" i="105"/>
  <c r="L28" i="105"/>
  <c r="K28" i="105"/>
  <c r="J28" i="105"/>
  <c r="L27" i="105"/>
  <c r="K27" i="105"/>
  <c r="J27" i="105"/>
  <c r="L26" i="105"/>
  <c r="K26" i="105"/>
  <c r="J26" i="105"/>
  <c r="L25" i="105"/>
  <c r="K25" i="105"/>
  <c r="L252" i="106"/>
  <c r="K252" i="106"/>
  <c r="J252" i="106"/>
  <c r="L251" i="106"/>
  <c r="J251" i="106"/>
  <c r="K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J235" i="106"/>
  <c r="K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J219" i="106"/>
  <c r="K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J203" i="106"/>
  <c r="K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J187" i="106"/>
  <c r="K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J171" i="106"/>
  <c r="K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J155" i="106"/>
  <c r="K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J139" i="106"/>
  <c r="K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J123" i="106"/>
  <c r="K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J107" i="106"/>
  <c r="K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J91" i="106"/>
  <c r="K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J75" i="106"/>
  <c r="K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J59" i="106"/>
  <c r="K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J43" i="106"/>
  <c r="K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J28" i="106"/>
  <c r="L27" i="106"/>
  <c r="K27" i="106"/>
  <c r="L26" i="106"/>
  <c r="K26" i="106"/>
  <c r="J26" i="106"/>
  <c r="L25" i="106"/>
  <c r="K25" i="106"/>
  <c r="J25" i="106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L240" i="107"/>
  <c r="K240" i="107"/>
  <c r="J240" i="107"/>
  <c r="L239" i="107"/>
  <c r="K239" i="107"/>
  <c r="J239" i="107"/>
  <c r="L238" i="107"/>
  <c r="K238" i="107"/>
  <c r="L237" i="107"/>
  <c r="K237" i="107"/>
  <c r="J237" i="107"/>
  <c r="L236" i="107"/>
  <c r="K236" i="107"/>
  <c r="L235" i="107"/>
  <c r="K235" i="107"/>
  <c r="L234" i="107"/>
  <c r="K234" i="107"/>
  <c r="J234" i="107"/>
  <c r="L233" i="107"/>
  <c r="K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L222" i="107"/>
  <c r="K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L210" i="107"/>
  <c r="K210" i="107"/>
  <c r="J210" i="107"/>
  <c r="L209" i="107"/>
  <c r="K209" i="107"/>
  <c r="J209" i="107"/>
  <c r="L208" i="107"/>
  <c r="K208" i="107"/>
  <c r="L207" i="107"/>
  <c r="K207" i="107"/>
  <c r="J207" i="107"/>
  <c r="L206" i="107"/>
  <c r="K206" i="107"/>
  <c r="L205" i="107"/>
  <c r="K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L173" i="107"/>
  <c r="K173" i="107"/>
  <c r="J173" i="107"/>
  <c r="L172" i="107"/>
  <c r="J172" i="107"/>
  <c r="K172" i="107"/>
  <c r="L171" i="107"/>
  <c r="K171" i="107"/>
  <c r="J171" i="107"/>
  <c r="L170" i="107"/>
  <c r="K170" i="107"/>
  <c r="J170" i="107"/>
  <c r="L169" i="107"/>
  <c r="K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J160" i="107"/>
  <c r="K160" i="107"/>
  <c r="L159" i="107"/>
  <c r="K159" i="107"/>
  <c r="L158" i="107"/>
  <c r="K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L117" i="107"/>
  <c r="K117" i="107"/>
  <c r="J117" i="107"/>
  <c r="L116" i="107"/>
  <c r="K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L100" i="107"/>
  <c r="K100" i="107"/>
  <c r="J100" i="107"/>
  <c r="L99" i="107"/>
  <c r="K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L86" i="107"/>
  <c r="K86" i="107"/>
  <c r="J86" i="107"/>
  <c r="L85" i="107"/>
  <c r="K85" i="107"/>
  <c r="J85" i="107"/>
  <c r="L84" i="107"/>
  <c r="K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L78" i="107"/>
  <c r="K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L28" i="107"/>
  <c r="K28" i="107"/>
  <c r="J28" i="107"/>
  <c r="L38" i="107"/>
  <c r="K38" i="107"/>
  <c r="J38" i="107"/>
  <c r="L37" i="107"/>
  <c r="K37" i="107"/>
  <c r="L36" i="107"/>
  <c r="K36" i="107"/>
  <c r="J36" i="107"/>
  <c r="L35" i="107"/>
  <c r="K35" i="107"/>
  <c r="L34" i="107"/>
  <c r="K34" i="107"/>
  <c r="J34" i="107"/>
  <c r="L32" i="107"/>
  <c r="K32" i="107"/>
  <c r="L31" i="107"/>
  <c r="K31" i="107"/>
  <c r="J31" i="107"/>
  <c r="L30" i="107"/>
  <c r="K30" i="107"/>
  <c r="J30" i="107"/>
  <c r="L29" i="107"/>
  <c r="K29" i="107"/>
  <c r="L27" i="107"/>
  <c r="K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J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J247" i="109"/>
  <c r="K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J231" i="109"/>
  <c r="K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J215" i="109"/>
  <c r="K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J199" i="109"/>
  <c r="K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J183" i="109"/>
  <c r="K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J167" i="109"/>
  <c r="K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J151" i="109"/>
  <c r="K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J135" i="109"/>
  <c r="K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J125" i="109"/>
  <c r="K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L119" i="109"/>
  <c r="J119" i="109"/>
  <c r="K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J103" i="109"/>
  <c r="K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L65" i="109"/>
  <c r="K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J55" i="109"/>
  <c r="K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J49" i="109"/>
  <c r="K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L33" i="109"/>
  <c r="K33" i="109"/>
  <c r="L32" i="109"/>
  <c r="K32" i="109"/>
  <c r="J32" i="109"/>
  <c r="L31" i="109"/>
  <c r="K31" i="109"/>
  <c r="L30" i="109"/>
  <c r="K30" i="109"/>
  <c r="J30" i="109"/>
  <c r="L29" i="109"/>
  <c r="K29" i="109"/>
  <c r="J29" i="109"/>
  <c r="L28" i="109"/>
  <c r="K28" i="109"/>
  <c r="L27" i="109"/>
  <c r="K27" i="109"/>
  <c r="J27" i="109"/>
  <c r="L26" i="109"/>
  <c r="K26" i="109"/>
  <c r="J26" i="109"/>
  <c r="L25" i="109"/>
  <c r="J25" i="109"/>
  <c r="K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J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1" i="112"/>
  <c r="K251" i="112"/>
  <c r="J251" i="112"/>
  <c r="L250" i="112"/>
  <c r="K250" i="112"/>
  <c r="J250" i="112"/>
  <c r="L249" i="112"/>
  <c r="K249" i="112"/>
  <c r="J249" i="112"/>
  <c r="L248" i="112"/>
  <c r="K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L29" i="112"/>
  <c r="K29" i="112"/>
  <c r="J29" i="112"/>
  <c r="L28" i="112"/>
  <c r="K28" i="112"/>
  <c r="J28" i="112"/>
  <c r="L27" i="112"/>
  <c r="K27" i="112"/>
  <c r="J27" i="112"/>
  <c r="L26" i="112"/>
  <c r="K26" i="112"/>
  <c r="J26" i="112"/>
  <c r="L25" i="112"/>
  <c r="K25" i="112"/>
  <c r="J25" i="112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J247" i="113"/>
  <c r="K247" i="113"/>
  <c r="L246" i="113"/>
  <c r="K246" i="113"/>
  <c r="J246" i="113"/>
  <c r="L245" i="113"/>
  <c r="J245" i="113"/>
  <c r="K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J231" i="113"/>
  <c r="K231" i="113"/>
  <c r="L230" i="113"/>
  <c r="K230" i="113"/>
  <c r="J230" i="113"/>
  <c r="L229" i="113"/>
  <c r="J229" i="113"/>
  <c r="K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J213" i="113"/>
  <c r="K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J197" i="113"/>
  <c r="K197" i="113"/>
  <c r="L196" i="113"/>
  <c r="K196" i="113"/>
  <c r="J196" i="113"/>
  <c r="L195" i="113"/>
  <c r="K195" i="113"/>
  <c r="J195" i="113"/>
  <c r="L194" i="113"/>
  <c r="K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J181" i="113"/>
  <c r="K181" i="113"/>
  <c r="L180" i="113"/>
  <c r="K180" i="113"/>
  <c r="J180" i="113"/>
  <c r="L179" i="113"/>
  <c r="K179" i="113"/>
  <c r="J179" i="113"/>
  <c r="L178" i="113"/>
  <c r="K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J165" i="113"/>
  <c r="K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J149" i="113"/>
  <c r="K149" i="113"/>
  <c r="L148" i="113"/>
  <c r="K148" i="113"/>
  <c r="J148" i="113"/>
  <c r="L147" i="113"/>
  <c r="K147" i="113"/>
  <c r="J147" i="113"/>
  <c r="L146" i="113"/>
  <c r="K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L81" i="113"/>
  <c r="K81" i="113"/>
  <c r="J81" i="113"/>
  <c r="L80" i="113"/>
  <c r="K80" i="113"/>
  <c r="J80" i="113"/>
  <c r="L79" i="113"/>
  <c r="J79" i="113"/>
  <c r="K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J50" i="113"/>
  <c r="K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 s="1"/>
  <c r="L37" i="113"/>
  <c r="K37" i="113"/>
  <c r="J37" i="113" s="1"/>
  <c r="L36" i="113"/>
  <c r="K36" i="113"/>
  <c r="J36" i="113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/>
  <c r="L29" i="113"/>
  <c r="K29" i="113"/>
  <c r="L28" i="113"/>
  <c r="K28" i="113"/>
  <c r="J28" i="113"/>
  <c r="L27" i="113"/>
  <c r="K27" i="113"/>
  <c r="J27" i="113" s="1"/>
  <c r="L26" i="113"/>
  <c r="K26" i="113"/>
  <c r="J26" i="113"/>
  <c r="L25" i="113"/>
  <c r="K25" i="113"/>
  <c r="K18" i="113" s="1"/>
  <c r="O11" i="113" s="1"/>
  <c r="J25" i="113"/>
  <c r="L252" i="114"/>
  <c r="K252" i="114"/>
  <c r="J252" i="114"/>
  <c r="L251" i="114"/>
  <c r="J251" i="114"/>
  <c r="K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J239" i="114"/>
  <c r="K239" i="114"/>
  <c r="L238" i="114"/>
  <c r="K238" i="114"/>
  <c r="J238" i="114"/>
  <c r="L237" i="114"/>
  <c r="K237" i="114"/>
  <c r="J237" i="114"/>
  <c r="L236" i="114"/>
  <c r="K236" i="114"/>
  <c r="J236" i="114"/>
  <c r="L235" i="114"/>
  <c r="J235" i="114"/>
  <c r="K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L224" i="114"/>
  <c r="K224" i="114"/>
  <c r="J224" i="114"/>
  <c r="L223" i="114"/>
  <c r="J223" i="114"/>
  <c r="K223" i="114"/>
  <c r="L222" i="114"/>
  <c r="K222" i="114"/>
  <c r="J222" i="114"/>
  <c r="L221" i="114"/>
  <c r="K221" i="114"/>
  <c r="J221" i="114"/>
  <c r="L220" i="114"/>
  <c r="K220" i="114"/>
  <c r="J220" i="114"/>
  <c r="L219" i="114"/>
  <c r="J219" i="114"/>
  <c r="K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L208" i="114"/>
  <c r="K208" i="114"/>
  <c r="J208" i="114"/>
  <c r="L207" i="114"/>
  <c r="J207" i="114"/>
  <c r="K207" i="114"/>
  <c r="L206" i="114"/>
  <c r="J206" i="114"/>
  <c r="K206" i="114"/>
  <c r="L205" i="114"/>
  <c r="K205" i="114"/>
  <c r="J205" i="114"/>
  <c r="L204" i="114"/>
  <c r="K204" i="114"/>
  <c r="J204" i="114"/>
  <c r="L203" i="114"/>
  <c r="J203" i="114"/>
  <c r="K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J187" i="114"/>
  <c r="K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J171" i="114"/>
  <c r="K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J155" i="114"/>
  <c r="K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J139" i="114"/>
  <c r="K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J118" i="114"/>
  <c r="K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J102" i="114"/>
  <c r="K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J90" i="114"/>
  <c r="K90" i="114"/>
  <c r="L89" i="114"/>
  <c r="K89" i="114"/>
  <c r="J89" i="114"/>
  <c r="L88" i="114"/>
  <c r="K88" i="114"/>
  <c r="J88" i="114"/>
  <c r="L87" i="114"/>
  <c r="K87" i="114"/>
  <c r="J87" i="114"/>
  <c r="L86" i="114"/>
  <c r="J86" i="114"/>
  <c r="K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J78" i="114"/>
  <c r="K78" i="114"/>
  <c r="L77" i="114"/>
  <c r="J77" i="114"/>
  <c r="K77" i="114"/>
  <c r="L76" i="114"/>
  <c r="K76" i="114"/>
  <c r="J76" i="114"/>
  <c r="L75" i="114"/>
  <c r="K75" i="114"/>
  <c r="J75" i="114"/>
  <c r="L74" i="114"/>
  <c r="J74" i="114"/>
  <c r="K74" i="114"/>
  <c r="L73" i="114"/>
  <c r="K73" i="114"/>
  <c r="J73" i="114"/>
  <c r="L72" i="114"/>
  <c r="K72" i="114"/>
  <c r="J72" i="114"/>
  <c r="L71" i="114"/>
  <c r="K71" i="114"/>
  <c r="J71" i="114"/>
  <c r="L70" i="114"/>
  <c r="J70" i="114"/>
  <c r="K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L64" i="114"/>
  <c r="J64" i="114"/>
  <c r="K64" i="114"/>
  <c r="L63" i="114"/>
  <c r="K63" i="114"/>
  <c r="J63" i="114"/>
  <c r="L62" i="114"/>
  <c r="K62" i="114"/>
  <c r="J62" i="114"/>
  <c r="L61" i="114"/>
  <c r="J61" i="114"/>
  <c r="K61" i="114"/>
  <c r="L60" i="114"/>
  <c r="K60" i="114"/>
  <c r="J60" i="114"/>
  <c r="L59" i="114"/>
  <c r="K59" i="114"/>
  <c r="J59" i="114"/>
  <c r="L58" i="114"/>
  <c r="J58" i="114"/>
  <c r="K58" i="114"/>
  <c r="L57" i="114"/>
  <c r="K57" i="114"/>
  <c r="J57" i="114"/>
  <c r="L56" i="114"/>
  <c r="K56" i="114"/>
  <c r="J56" i="114"/>
  <c r="L55" i="114"/>
  <c r="K55" i="114"/>
  <c r="J55" i="114"/>
  <c r="L54" i="114"/>
  <c r="J54" i="114"/>
  <c r="K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J45" i="114"/>
  <c r="K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 s="1"/>
  <c r="L40" i="114"/>
  <c r="K40" i="114"/>
  <c r="J40" i="114" s="1"/>
  <c r="L39" i="114"/>
  <c r="K39" i="114"/>
  <c r="J39" i="114"/>
  <c r="L38" i="114"/>
  <c r="K38" i="114"/>
  <c r="J38" i="114" s="1"/>
  <c r="L37" i="114"/>
  <c r="K37" i="114"/>
  <c r="J37" i="114"/>
  <c r="L36" i="114"/>
  <c r="K36" i="114"/>
  <c r="J36" i="114" s="1"/>
  <c r="L35" i="114"/>
  <c r="K35" i="114"/>
  <c r="J35" i="114"/>
  <c r="L34" i="114"/>
  <c r="K34" i="114"/>
  <c r="J34" i="114" s="1"/>
  <c r="L33" i="114"/>
  <c r="K33" i="114"/>
  <c r="J33" i="114" s="1"/>
  <c r="L32" i="114"/>
  <c r="K32" i="114"/>
  <c r="J32" i="114"/>
  <c r="L31" i="114"/>
  <c r="K31" i="114"/>
  <c r="J31" i="114" s="1"/>
  <c r="L30" i="114"/>
  <c r="K30" i="114"/>
  <c r="J30" i="114" s="1"/>
  <c r="L29" i="114"/>
  <c r="K29" i="114"/>
  <c r="J29" i="114" s="1"/>
  <c r="L28" i="114"/>
  <c r="K28" i="114"/>
  <c r="J28" i="114"/>
  <c r="L27" i="114"/>
  <c r="K27" i="114"/>
  <c r="J27" i="114"/>
  <c r="L26" i="114"/>
  <c r="K26" i="114"/>
  <c r="J26" i="114"/>
  <c r="L25" i="114"/>
  <c r="K25" i="114"/>
  <c r="J25" i="114" s="1"/>
  <c r="L252" i="115"/>
  <c r="J252" i="115" s="1"/>
  <c r="K252" i="115"/>
  <c r="L251" i="115"/>
  <c r="K251" i="115"/>
  <c r="J251" i="115"/>
  <c r="L250" i="115"/>
  <c r="J250" i="115"/>
  <c r="K250" i="115"/>
  <c r="L249" i="115"/>
  <c r="K249" i="115"/>
  <c r="J249" i="115" s="1"/>
  <c r="L248" i="115"/>
  <c r="K248" i="115"/>
  <c r="J248" i="115"/>
  <c r="L247" i="115"/>
  <c r="K247" i="115"/>
  <c r="J247" i="115" s="1"/>
  <c r="L246" i="115"/>
  <c r="K246" i="115"/>
  <c r="J246" i="115"/>
  <c r="L245" i="115"/>
  <c r="K245" i="115"/>
  <c r="J245" i="115"/>
  <c r="L244" i="115"/>
  <c r="K244" i="115"/>
  <c r="J244" i="115" s="1"/>
  <c r="L243" i="115"/>
  <c r="K243" i="115"/>
  <c r="J243" i="115" s="1"/>
  <c r="L242" i="115"/>
  <c r="K242" i="115"/>
  <c r="J242" i="115"/>
  <c r="L241" i="115"/>
  <c r="K241" i="115"/>
  <c r="J241" i="115"/>
  <c r="L240" i="115"/>
  <c r="K240" i="115"/>
  <c r="J240" i="115"/>
  <c r="L239" i="115"/>
  <c r="J239" i="115" s="1"/>
  <c r="K239" i="115"/>
  <c r="L238" i="115"/>
  <c r="K238" i="115"/>
  <c r="J238" i="115" s="1"/>
  <c r="L237" i="115"/>
  <c r="K237" i="115"/>
  <c r="J237" i="115"/>
  <c r="L236" i="115"/>
  <c r="J236" i="115" s="1"/>
  <c r="K236" i="115"/>
  <c r="L235" i="115"/>
  <c r="K235" i="115"/>
  <c r="J235" i="115"/>
  <c r="L234" i="115"/>
  <c r="J234" i="115"/>
  <c r="K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J230" i="115"/>
  <c r="L229" i="115"/>
  <c r="K229" i="115"/>
  <c r="J229" i="115" s="1"/>
  <c r="L228" i="115"/>
  <c r="J228" i="115" s="1"/>
  <c r="K228" i="115"/>
  <c r="L227" i="115"/>
  <c r="K227" i="115"/>
  <c r="J227" i="115" s="1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 s="1"/>
  <c r="L222" i="115"/>
  <c r="K222" i="115"/>
  <c r="J222" i="115" s="1"/>
  <c r="L221" i="115"/>
  <c r="K221" i="115"/>
  <c r="J221" i="115"/>
  <c r="L220" i="115"/>
  <c r="K220" i="115"/>
  <c r="J220" i="115" s="1"/>
  <c r="L219" i="115"/>
  <c r="K219" i="115"/>
  <c r="J219" i="115"/>
  <c r="L218" i="115"/>
  <c r="K218" i="115"/>
  <c r="J218" i="115" s="1"/>
  <c r="L217" i="115"/>
  <c r="K217" i="115"/>
  <c r="J217" i="115" s="1"/>
  <c r="L216" i="115"/>
  <c r="K216" i="115"/>
  <c r="J216" i="115"/>
  <c r="L215" i="115"/>
  <c r="K215" i="115"/>
  <c r="J215" i="115" s="1"/>
  <c r="L214" i="115"/>
  <c r="J214" i="115" s="1"/>
  <c r="K214" i="115"/>
  <c r="L213" i="115"/>
  <c r="K213" i="115"/>
  <c r="L212" i="115"/>
  <c r="K212" i="115"/>
  <c r="J212" i="115"/>
  <c r="L211" i="115"/>
  <c r="K211" i="115"/>
  <c r="J211" i="115" s="1"/>
  <c r="L210" i="115"/>
  <c r="K210" i="115"/>
  <c r="J210" i="115" s="1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 s="1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L201" i="115"/>
  <c r="K201" i="115"/>
  <c r="J201" i="115"/>
  <c r="L200" i="115"/>
  <c r="K200" i="115"/>
  <c r="J200" i="115"/>
  <c r="L199" i="115"/>
  <c r="J199" i="115"/>
  <c r="K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 s="1"/>
  <c r="L194" i="115"/>
  <c r="J194" i="115" s="1"/>
  <c r="K194" i="115"/>
  <c r="L193" i="115"/>
  <c r="K193" i="115"/>
  <c r="J193" i="115"/>
  <c r="L192" i="115"/>
  <c r="J192" i="115" s="1"/>
  <c r="K192" i="115"/>
  <c r="L191" i="115"/>
  <c r="K191" i="115"/>
  <c r="J191" i="115"/>
  <c r="L190" i="115"/>
  <c r="K190" i="115"/>
  <c r="J190" i="115" s="1"/>
  <c r="L189" i="115"/>
  <c r="K189" i="115"/>
  <c r="J189" i="115" s="1"/>
  <c r="L188" i="115"/>
  <c r="K188" i="115"/>
  <c r="J188" i="115"/>
  <c r="L187" i="115"/>
  <c r="K187" i="115"/>
  <c r="J187" i="115" s="1"/>
  <c r="L186" i="115"/>
  <c r="K186" i="115"/>
  <c r="J186" i="115" s="1"/>
  <c r="L185" i="115"/>
  <c r="K185" i="115"/>
  <c r="J185" i="115"/>
  <c r="L184" i="115"/>
  <c r="K184" i="115"/>
  <c r="J184" i="115" s="1"/>
  <c r="L183" i="115"/>
  <c r="K183" i="115"/>
  <c r="J183" i="115" s="1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 s="1"/>
  <c r="L178" i="115"/>
  <c r="J178" i="115" s="1"/>
  <c r="K178" i="115"/>
  <c r="L177" i="115"/>
  <c r="K177" i="115"/>
  <c r="J177" i="115" s="1"/>
  <c r="L176" i="115"/>
  <c r="J176" i="115" s="1"/>
  <c r="K176" i="115"/>
  <c r="L175" i="115"/>
  <c r="K175" i="115"/>
  <c r="J175" i="115"/>
  <c r="L174" i="115"/>
  <c r="K174" i="115"/>
  <c r="J174" i="115" s="1"/>
  <c r="L173" i="115"/>
  <c r="K173" i="115"/>
  <c r="J173" i="115" s="1"/>
  <c r="L172" i="115"/>
  <c r="K172" i="115"/>
  <c r="J172" i="115"/>
  <c r="L171" i="115"/>
  <c r="K171" i="115"/>
  <c r="J171" i="115" s="1"/>
  <c r="L170" i="115"/>
  <c r="K170" i="115"/>
  <c r="J170" i="115" s="1"/>
  <c r="L169" i="115"/>
  <c r="K169" i="115"/>
  <c r="J169" i="115"/>
  <c r="L168" i="115"/>
  <c r="K168" i="115"/>
  <c r="J168" i="115" s="1"/>
  <c r="L167" i="115"/>
  <c r="K167" i="115"/>
  <c r="J167" i="115" s="1"/>
  <c r="L166" i="115"/>
  <c r="K166" i="115"/>
  <c r="J166" i="115"/>
  <c r="L165" i="115"/>
  <c r="K165" i="115"/>
  <c r="L164" i="115"/>
  <c r="K164" i="115"/>
  <c r="J164" i="115" s="1"/>
  <c r="L163" i="115"/>
  <c r="K163" i="115"/>
  <c r="J163" i="115" s="1"/>
  <c r="L162" i="115"/>
  <c r="K162" i="115"/>
  <c r="J162" i="115" s="1"/>
  <c r="L161" i="115"/>
  <c r="K161" i="115"/>
  <c r="J161" i="115" s="1"/>
  <c r="L160" i="115"/>
  <c r="K160" i="115"/>
  <c r="J160" i="115" s="1"/>
  <c r="L159" i="115"/>
  <c r="K159" i="115"/>
  <c r="J159" i="115"/>
  <c r="L158" i="115"/>
  <c r="K158" i="115"/>
  <c r="J158" i="115"/>
  <c r="L157" i="115"/>
  <c r="K157" i="115"/>
  <c r="J157" i="115" s="1"/>
  <c r="L156" i="115"/>
  <c r="K156" i="115"/>
  <c r="J156" i="115" s="1"/>
  <c r="L155" i="115"/>
  <c r="K155" i="115"/>
  <c r="J155" i="115"/>
  <c r="L154" i="115"/>
  <c r="K154" i="115"/>
  <c r="J154" i="115" s="1"/>
  <c r="L153" i="115"/>
  <c r="K153" i="115"/>
  <c r="J153" i="115"/>
  <c r="L152" i="115"/>
  <c r="K152" i="115"/>
  <c r="J152" i="115" s="1"/>
  <c r="L151" i="115"/>
  <c r="K151" i="115"/>
  <c r="J151" i="115" s="1"/>
  <c r="L150" i="115"/>
  <c r="K150" i="115"/>
  <c r="J150" i="115"/>
  <c r="L149" i="115"/>
  <c r="J149" i="115" s="1"/>
  <c r="K149" i="115"/>
  <c r="L148" i="115"/>
  <c r="K148" i="115"/>
  <c r="J148" i="115"/>
  <c r="L147" i="115"/>
  <c r="K147" i="115"/>
  <c r="J147" i="115" s="1"/>
  <c r="L146" i="115"/>
  <c r="K146" i="115"/>
  <c r="J146" i="115" s="1"/>
  <c r="L145" i="115"/>
  <c r="K145" i="115"/>
  <c r="J145" i="115" s="1"/>
  <c r="L144" i="115"/>
  <c r="K144" i="115"/>
  <c r="J144" i="115" s="1"/>
  <c r="L143" i="115"/>
  <c r="K143" i="115"/>
  <c r="J143" i="115"/>
  <c r="L142" i="115"/>
  <c r="K142" i="115"/>
  <c r="J142" i="115"/>
  <c r="L141" i="115"/>
  <c r="K141" i="115"/>
  <c r="J141" i="115" s="1"/>
  <c r="L140" i="115"/>
  <c r="K140" i="115"/>
  <c r="J140" i="115" s="1"/>
  <c r="L139" i="115"/>
  <c r="K139" i="115"/>
  <c r="J139" i="115"/>
  <c r="L138" i="115"/>
  <c r="K138" i="115"/>
  <c r="J138" i="115" s="1"/>
  <c r="L137" i="115"/>
  <c r="K137" i="115"/>
  <c r="J137" i="115"/>
  <c r="L136" i="115"/>
  <c r="K136" i="115"/>
  <c r="J136" i="115" s="1"/>
  <c r="L135" i="115"/>
  <c r="K135" i="115"/>
  <c r="J135" i="115" s="1"/>
  <c r="L134" i="115"/>
  <c r="K134" i="115"/>
  <c r="J134" i="115"/>
  <c r="L133" i="115"/>
  <c r="K133" i="115"/>
  <c r="J133" i="115" s="1"/>
  <c r="L132" i="115"/>
  <c r="K132" i="115"/>
  <c r="J132" i="115"/>
  <c r="L131" i="115"/>
  <c r="K131" i="115"/>
  <c r="J131" i="115"/>
  <c r="L130" i="115"/>
  <c r="K130" i="115"/>
  <c r="J130" i="115" s="1"/>
  <c r="L129" i="115"/>
  <c r="K129" i="115"/>
  <c r="J129" i="115" s="1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 s="1"/>
  <c r="L124" i="115"/>
  <c r="K124" i="115"/>
  <c r="J124" i="115" s="1"/>
  <c r="L123" i="115"/>
  <c r="K123" i="115"/>
  <c r="J123" i="115"/>
  <c r="L122" i="115"/>
  <c r="K122" i="115"/>
  <c r="J122" i="115" s="1"/>
  <c r="L121" i="115"/>
  <c r="K121" i="115"/>
  <c r="J121" i="115"/>
  <c r="L120" i="115"/>
  <c r="K120" i="115"/>
  <c r="J120" i="115" s="1"/>
  <c r="L119" i="115"/>
  <c r="K119" i="115"/>
  <c r="J119" i="115" s="1"/>
  <c r="L118" i="115"/>
  <c r="K118" i="115"/>
  <c r="J118" i="115"/>
  <c r="L117" i="115"/>
  <c r="K117" i="115"/>
  <c r="J117" i="115" s="1"/>
  <c r="L116" i="115"/>
  <c r="K116" i="115"/>
  <c r="J116" i="115"/>
  <c r="L115" i="115"/>
  <c r="K115" i="115"/>
  <c r="J115" i="115"/>
  <c r="L114" i="115"/>
  <c r="K114" i="115"/>
  <c r="J114" i="115" s="1"/>
  <c r="L113" i="115"/>
  <c r="K113" i="115"/>
  <c r="J113" i="115" s="1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 s="1"/>
  <c r="L108" i="115"/>
  <c r="K108" i="115"/>
  <c r="J108" i="115"/>
  <c r="L107" i="115"/>
  <c r="K107" i="115"/>
  <c r="J107" i="115"/>
  <c r="L106" i="115"/>
  <c r="K106" i="115"/>
  <c r="J106" i="115" s="1"/>
  <c r="L105" i="115"/>
  <c r="K105" i="115"/>
  <c r="J105" i="115"/>
  <c r="L104" i="115"/>
  <c r="K104" i="115"/>
  <c r="J104" i="115" s="1"/>
  <c r="L103" i="115"/>
  <c r="K103" i="115"/>
  <c r="J103" i="115" s="1"/>
  <c r="L102" i="115"/>
  <c r="K102" i="115"/>
  <c r="J102" i="115"/>
  <c r="L101" i="115"/>
  <c r="K101" i="115"/>
  <c r="J101" i="115" s="1"/>
  <c r="L100" i="115"/>
  <c r="K100" i="115"/>
  <c r="J100" i="115"/>
  <c r="L99" i="115"/>
  <c r="K99" i="115"/>
  <c r="J99" i="115"/>
  <c r="L98" i="115"/>
  <c r="K98" i="115"/>
  <c r="J98" i="115" s="1"/>
  <c r="L97" i="115"/>
  <c r="K97" i="115"/>
  <c r="J97" i="115" s="1"/>
  <c r="L96" i="115"/>
  <c r="K96" i="115"/>
  <c r="J96" i="115"/>
  <c r="L95" i="115"/>
  <c r="K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 s="1"/>
  <c r="L90" i="115"/>
  <c r="K90" i="115"/>
  <c r="J90" i="115"/>
  <c r="L89" i="115"/>
  <c r="K89" i="115"/>
  <c r="J89" i="115" s="1"/>
  <c r="L88" i="115"/>
  <c r="K88" i="115"/>
  <c r="J88" i="115"/>
  <c r="L87" i="115"/>
  <c r="K87" i="115"/>
  <c r="J87" i="115" s="1"/>
  <c r="L86" i="115"/>
  <c r="K86" i="115"/>
  <c r="J86" i="115" s="1"/>
  <c r="L85" i="115"/>
  <c r="K85" i="115"/>
  <c r="J85" i="115"/>
  <c r="L84" i="115"/>
  <c r="K84" i="115"/>
  <c r="L83" i="115"/>
  <c r="K83" i="115"/>
  <c r="J83" i="115"/>
  <c r="L82" i="115"/>
  <c r="K82" i="115"/>
  <c r="J82" i="115"/>
  <c r="L81" i="115"/>
  <c r="K81" i="115"/>
  <c r="J81" i="115" s="1"/>
  <c r="L80" i="115"/>
  <c r="K80" i="115"/>
  <c r="J80" i="115" s="1"/>
  <c r="L79" i="115"/>
  <c r="K79" i="115"/>
  <c r="L78" i="115"/>
  <c r="J78" i="115" s="1"/>
  <c r="K78" i="115"/>
  <c r="L77" i="115"/>
  <c r="K77" i="115"/>
  <c r="J77" i="115"/>
  <c r="L76" i="115"/>
  <c r="K76" i="115"/>
  <c r="J76" i="115" s="1"/>
  <c r="L75" i="115"/>
  <c r="K75" i="115"/>
  <c r="J75" i="115" s="1"/>
  <c r="L74" i="115"/>
  <c r="K74" i="115"/>
  <c r="J74" i="115"/>
  <c r="L73" i="115"/>
  <c r="J73" i="115"/>
  <c r="K73" i="115"/>
  <c r="L72" i="115"/>
  <c r="K72" i="115"/>
  <c r="J72" i="115"/>
  <c r="L71" i="115"/>
  <c r="K71" i="115"/>
  <c r="J71" i="115"/>
  <c r="L70" i="115"/>
  <c r="K70" i="115"/>
  <c r="J70" i="115" s="1"/>
  <c r="L69" i="115"/>
  <c r="K69" i="115"/>
  <c r="J69" i="115" s="1"/>
  <c r="L68" i="115"/>
  <c r="K68" i="115"/>
  <c r="J68" i="115" s="1"/>
  <c r="L67" i="115"/>
  <c r="J67" i="115" s="1"/>
  <c r="K67" i="115"/>
  <c r="L66" i="115"/>
  <c r="K66" i="115"/>
  <c r="J66" i="115"/>
  <c r="L65" i="115"/>
  <c r="K65" i="115"/>
  <c r="J65" i="115" s="1"/>
  <c r="L64" i="115"/>
  <c r="K64" i="115"/>
  <c r="J64" i="115" s="1"/>
  <c r="L63" i="115"/>
  <c r="K63" i="115"/>
  <c r="J63" i="115"/>
  <c r="L62" i="115"/>
  <c r="K62" i="115"/>
  <c r="J62" i="115" s="1"/>
  <c r="L61" i="115"/>
  <c r="K61" i="115"/>
  <c r="J61" i="115"/>
  <c r="L60" i="115"/>
  <c r="K60" i="115"/>
  <c r="J60" i="115"/>
  <c r="L59" i="115"/>
  <c r="K59" i="115"/>
  <c r="J59" i="115" s="1"/>
  <c r="L58" i="115"/>
  <c r="K58" i="115"/>
  <c r="J58" i="115"/>
  <c r="L57" i="115"/>
  <c r="K57" i="115"/>
  <c r="J57" i="115" s="1"/>
  <c r="L56" i="115"/>
  <c r="K56" i="115"/>
  <c r="J56" i="115"/>
  <c r="L55" i="115"/>
  <c r="K55" i="115"/>
  <c r="J55" i="115"/>
  <c r="L54" i="115"/>
  <c r="J54" i="115" s="1"/>
  <c r="K54" i="115"/>
  <c r="L53" i="115"/>
  <c r="K53" i="115"/>
  <c r="J53" i="115" s="1"/>
  <c r="L52" i="115"/>
  <c r="K52" i="115"/>
  <c r="J52" i="115"/>
  <c r="L51" i="115"/>
  <c r="J51" i="115" s="1"/>
  <c r="K51" i="115"/>
  <c r="L50" i="115"/>
  <c r="K50" i="115"/>
  <c r="J50" i="115"/>
  <c r="L49" i="115"/>
  <c r="K49" i="115"/>
  <c r="J49" i="115" s="1"/>
  <c r="L48" i="115"/>
  <c r="K48" i="115"/>
  <c r="J48" i="115" s="1"/>
  <c r="L47" i="115"/>
  <c r="K47" i="115"/>
  <c r="J47" i="115"/>
  <c r="L46" i="115"/>
  <c r="K46" i="115"/>
  <c r="J46" i="115" s="1"/>
  <c r="L45" i="115"/>
  <c r="K45" i="115"/>
  <c r="J45" i="115"/>
  <c r="L44" i="115"/>
  <c r="K44" i="115"/>
  <c r="J44" i="115"/>
  <c r="L43" i="115"/>
  <c r="K43" i="115"/>
  <c r="J43" i="115" s="1"/>
  <c r="L42" i="115"/>
  <c r="K42" i="115"/>
  <c r="J42" i="115"/>
  <c r="L41" i="115"/>
  <c r="K41" i="115"/>
  <c r="J41" i="115" s="1"/>
  <c r="L40" i="115"/>
  <c r="K40" i="115"/>
  <c r="L39" i="115"/>
  <c r="K39" i="115"/>
  <c r="J39" i="115"/>
  <c r="L38" i="115"/>
  <c r="K38" i="115"/>
  <c r="J38" i="115" s="1"/>
  <c r="L37" i="115"/>
  <c r="K37" i="115"/>
  <c r="L36" i="115"/>
  <c r="K36" i="115"/>
  <c r="J36" i="115" s="1"/>
  <c r="L35" i="115"/>
  <c r="K35" i="115"/>
  <c r="J35" i="115"/>
  <c r="L34" i="115"/>
  <c r="K34" i="115"/>
  <c r="J34" i="115" s="1"/>
  <c r="L33" i="115"/>
  <c r="K33" i="115"/>
  <c r="L32" i="115"/>
  <c r="K32" i="115"/>
  <c r="J32" i="115"/>
  <c r="L31" i="115"/>
  <c r="K31" i="115"/>
  <c r="J31" i="115" s="1"/>
  <c r="L30" i="115"/>
  <c r="K30" i="115"/>
  <c r="J30" i="115" s="1"/>
  <c r="L29" i="115"/>
  <c r="K29" i="115"/>
  <c r="J29" i="115" s="1"/>
  <c r="L28" i="115"/>
  <c r="K28" i="115"/>
  <c r="J28" i="115"/>
  <c r="L27" i="115"/>
  <c r="K27" i="115"/>
  <c r="L26" i="115"/>
  <c r="K26" i="115"/>
  <c r="J26" i="115"/>
  <c r="L25" i="115"/>
  <c r="L18" i="115" s="1"/>
  <c r="K25" i="115"/>
  <c r="L251" i="116"/>
  <c r="K251" i="116"/>
  <c r="J251" i="116"/>
  <c r="L250" i="116"/>
  <c r="K250" i="116"/>
  <c r="J250" i="116"/>
  <c r="L249" i="116"/>
  <c r="K249" i="116"/>
  <c r="J249" i="116" s="1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J242" i="116" s="1"/>
  <c r="K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 s="1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 s="1"/>
  <c r="L226" i="116"/>
  <c r="K226" i="116"/>
  <c r="J226" i="116" s="1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 s="1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 s="1"/>
  <c r="L199" i="116"/>
  <c r="K199" i="116"/>
  <c r="J199" i="116" s="1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 s="1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 s="1"/>
  <c r="L183" i="116"/>
  <c r="K183" i="116"/>
  <c r="J183" i="116" s="1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 s="1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 s="1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J168" i="116" s="1"/>
  <c r="K168" i="116"/>
  <c r="L167" i="116"/>
  <c r="K167" i="116"/>
  <c r="J167" i="116" s="1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 s="1"/>
  <c r="L162" i="116"/>
  <c r="K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 s="1"/>
  <c r="L156" i="116"/>
  <c r="K156" i="116"/>
  <c r="J156" i="116" s="1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 s="1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J141" i="116" s="1"/>
  <c r="K141" i="116"/>
  <c r="L140" i="116"/>
  <c r="K140" i="116"/>
  <c r="J140" i="116" s="1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 s="1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L118" i="116"/>
  <c r="K118" i="116"/>
  <c r="J118" i="116" s="1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 s="1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 s="1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J103" i="116" s="1"/>
  <c r="K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 s="1"/>
  <c r="L91" i="116"/>
  <c r="K91" i="116"/>
  <c r="J91" i="116" s="1"/>
  <c r="L90" i="116"/>
  <c r="K90" i="116"/>
  <c r="J90" i="116"/>
  <c r="L89" i="116"/>
  <c r="K89" i="116"/>
  <c r="J89" i="116"/>
  <c r="L88" i="116"/>
  <c r="K88" i="116"/>
  <c r="J88" i="116"/>
  <c r="L87" i="116"/>
  <c r="K87" i="116"/>
  <c r="J87" i="116" s="1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 s="1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 s="1"/>
  <c r="L75" i="116"/>
  <c r="K75" i="116"/>
  <c r="J75" i="116" s="1"/>
  <c r="L74" i="116"/>
  <c r="K74" i="116"/>
  <c r="J74" i="116"/>
  <c r="L73" i="116"/>
  <c r="K73" i="116"/>
  <c r="J73" i="116"/>
  <c r="L72" i="116"/>
  <c r="K72" i="116"/>
  <c r="J72" i="116"/>
  <c r="L71" i="116"/>
  <c r="K71" i="116"/>
  <c r="J71" i="116" s="1"/>
  <c r="L70" i="116"/>
  <c r="J70" i="116" s="1"/>
  <c r="K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 s="1"/>
  <c r="L65" i="116"/>
  <c r="K65" i="116"/>
  <c r="J65" i="116" s="1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 s="1"/>
  <c r="L58" i="116"/>
  <c r="K58" i="116"/>
  <c r="J58" i="116"/>
  <c r="L57" i="116"/>
  <c r="K57" i="116"/>
  <c r="J57" i="116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/>
  <c r="L52" i="116"/>
  <c r="K52" i="116"/>
  <c r="J52" i="116"/>
  <c r="L51" i="116"/>
  <c r="K51" i="116"/>
  <c r="J51" i="116"/>
  <c r="L50" i="116"/>
  <c r="K50" i="116"/>
  <c r="J50" i="116" s="1"/>
  <c r="L49" i="116"/>
  <c r="K49" i="116"/>
  <c r="J49" i="116"/>
  <c r="L48" i="116"/>
  <c r="J48" i="116" s="1"/>
  <c r="K48" i="116"/>
  <c r="L47" i="116"/>
  <c r="K47" i="116"/>
  <c r="J47" i="116" s="1"/>
  <c r="L46" i="116"/>
  <c r="K46" i="116"/>
  <c r="J46" i="116"/>
  <c r="L45" i="116"/>
  <c r="K45" i="116"/>
  <c r="J45" i="116"/>
  <c r="L44" i="116"/>
  <c r="K44" i="116"/>
  <c r="J44" i="116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J40" i="116"/>
  <c r="L39" i="116"/>
  <c r="K39" i="116"/>
  <c r="L38" i="116"/>
  <c r="K38" i="116"/>
  <c r="J38" i="116" s="1"/>
  <c r="L37" i="116"/>
  <c r="K37" i="116"/>
  <c r="J37" i="116"/>
  <c r="L36" i="116"/>
  <c r="K36" i="116"/>
  <c r="L35" i="116"/>
  <c r="K35" i="116"/>
  <c r="L34" i="116"/>
  <c r="K34" i="116"/>
  <c r="J34" i="116"/>
  <c r="L33" i="116"/>
  <c r="K33" i="116"/>
  <c r="J33" i="116" s="1"/>
  <c r="L32" i="116"/>
  <c r="K32" i="116"/>
  <c r="J32" i="116" s="1"/>
  <c r="L31" i="116"/>
  <c r="K31" i="116"/>
  <c r="J31" i="116" s="1"/>
  <c r="L30" i="116"/>
  <c r="K30" i="116"/>
  <c r="J30" i="116" s="1"/>
  <c r="L29" i="116"/>
  <c r="K29" i="116"/>
  <c r="J29" i="116" s="1"/>
  <c r="L28" i="116"/>
  <c r="K28" i="116"/>
  <c r="J28" i="116" s="1"/>
  <c r="L27" i="116"/>
  <c r="K27" i="116"/>
  <c r="J27" i="116"/>
  <c r="L26" i="116"/>
  <c r="L17" i="116" s="1"/>
  <c r="K26" i="116"/>
  <c r="J26" i="116"/>
  <c r="L25" i="116"/>
  <c r="K25" i="116"/>
  <c r="J25" i="116" s="1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 s="1"/>
  <c r="L39" i="117"/>
  <c r="K39" i="117"/>
  <c r="L38" i="117"/>
  <c r="K38" i="117"/>
  <c r="J38" i="117"/>
  <c r="L37" i="117"/>
  <c r="K37" i="117"/>
  <c r="J37" i="117" s="1"/>
  <c r="L36" i="117"/>
  <c r="K36" i="117"/>
  <c r="J36" i="117" s="1"/>
  <c r="L35" i="117"/>
  <c r="K35" i="117"/>
  <c r="J35" i="117"/>
  <c r="L34" i="117"/>
  <c r="K34" i="117"/>
  <c r="J34" i="117" s="1"/>
  <c r="L33" i="117"/>
  <c r="K33" i="117"/>
  <c r="J33" i="117"/>
  <c r="L32" i="117"/>
  <c r="K32" i="117"/>
  <c r="J32" i="117" s="1"/>
  <c r="L31" i="117"/>
  <c r="K31" i="117"/>
  <c r="J31" i="117" s="1"/>
  <c r="L30" i="117"/>
  <c r="K30" i="117"/>
  <c r="J30" i="117" s="1"/>
  <c r="L29" i="117"/>
  <c r="K29" i="117"/>
  <c r="J29" i="117" s="1"/>
  <c r="L28" i="117"/>
  <c r="K28" i="117"/>
  <c r="J28" i="117" s="1"/>
  <c r="L27" i="117"/>
  <c r="K27" i="117"/>
  <c r="J27" i="117"/>
  <c r="L26" i="117"/>
  <c r="K26" i="117"/>
  <c r="J26" i="117"/>
  <c r="L25" i="117"/>
  <c r="K25" i="117"/>
  <c r="J25" i="117" s="1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J76" i="118"/>
  <c r="K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 s="1"/>
  <c r="L42" i="118"/>
  <c r="K42" i="118"/>
  <c r="J42" i="118"/>
  <c r="L41" i="118"/>
  <c r="K41" i="118"/>
  <c r="J41" i="118" s="1"/>
  <c r="L40" i="118"/>
  <c r="K40" i="118"/>
  <c r="J40" i="118" s="1"/>
  <c r="L39" i="118"/>
  <c r="K39" i="118"/>
  <c r="J39" i="118" s="1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 s="1"/>
  <c r="L34" i="118"/>
  <c r="K34" i="118"/>
  <c r="J34" i="118"/>
  <c r="L33" i="118"/>
  <c r="K33" i="118"/>
  <c r="J33" i="118"/>
  <c r="L32" i="118"/>
  <c r="K32" i="118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/>
  <c r="L27" i="118"/>
  <c r="K27" i="118"/>
  <c r="J27" i="118"/>
  <c r="L26" i="118"/>
  <c r="K26" i="118"/>
  <c r="J26" i="118"/>
  <c r="L25" i="118"/>
  <c r="K25" i="118"/>
  <c r="L252" i="119"/>
  <c r="K252" i="119"/>
  <c r="J252" i="119" s="1"/>
  <c r="L251" i="119"/>
  <c r="K251" i="119"/>
  <c r="J251" i="119"/>
  <c r="L250" i="119"/>
  <c r="K250" i="119"/>
  <c r="J250" i="119" s="1"/>
  <c r="L249" i="119"/>
  <c r="K249" i="119"/>
  <c r="J249" i="119"/>
  <c r="L248" i="119"/>
  <c r="K248" i="119"/>
  <c r="J248" i="119" s="1"/>
  <c r="L247" i="119"/>
  <c r="J247" i="119"/>
  <c r="K247" i="119"/>
  <c r="L246" i="119"/>
  <c r="K246" i="119"/>
  <c r="J246" i="119"/>
  <c r="L245" i="119"/>
  <c r="K245" i="119"/>
  <c r="J245" i="119" s="1"/>
  <c r="L244" i="119"/>
  <c r="J244" i="119" s="1"/>
  <c r="K244" i="119"/>
  <c r="L243" i="119"/>
  <c r="K243" i="119"/>
  <c r="J243" i="119" s="1"/>
  <c r="L242" i="119"/>
  <c r="K242" i="119"/>
  <c r="J242" i="119"/>
  <c r="L241" i="119"/>
  <c r="J241" i="119" s="1"/>
  <c r="K241" i="119"/>
  <c r="L240" i="119"/>
  <c r="K240" i="119"/>
  <c r="J240" i="119"/>
  <c r="L239" i="119"/>
  <c r="K239" i="119"/>
  <c r="J239" i="119" s="1"/>
  <c r="L238" i="119"/>
  <c r="K238" i="119"/>
  <c r="J238" i="119" s="1"/>
  <c r="L237" i="119"/>
  <c r="J237" i="119" s="1"/>
  <c r="K237" i="119"/>
  <c r="L236" i="119"/>
  <c r="K236" i="119"/>
  <c r="J236" i="119" s="1"/>
  <c r="L235" i="119"/>
  <c r="K235" i="119"/>
  <c r="J235" i="119"/>
  <c r="L234" i="119"/>
  <c r="K234" i="119"/>
  <c r="J234" i="119" s="1"/>
  <c r="L233" i="119"/>
  <c r="K233" i="119"/>
  <c r="J233" i="119"/>
  <c r="L232" i="119"/>
  <c r="K232" i="119"/>
  <c r="J232" i="119" s="1"/>
  <c r="L231" i="119"/>
  <c r="J231" i="119"/>
  <c r="K231" i="119"/>
  <c r="L230" i="119"/>
  <c r="K230" i="119"/>
  <c r="J230" i="119" s="1"/>
  <c r="L229" i="119"/>
  <c r="K229" i="119"/>
  <c r="J229" i="119" s="1"/>
  <c r="L228" i="119"/>
  <c r="K228" i="119"/>
  <c r="L227" i="119"/>
  <c r="K227" i="119"/>
  <c r="J227" i="119" s="1"/>
  <c r="L226" i="119"/>
  <c r="J226" i="119" s="1"/>
  <c r="K226" i="119"/>
  <c r="L225" i="119"/>
  <c r="K225" i="119"/>
  <c r="J225" i="119" s="1"/>
  <c r="L224" i="119"/>
  <c r="J224" i="119" s="1"/>
  <c r="K224" i="119"/>
  <c r="L223" i="119"/>
  <c r="K223" i="119"/>
  <c r="L222" i="119"/>
  <c r="K222" i="119"/>
  <c r="J222" i="119"/>
  <c r="L221" i="119"/>
  <c r="K221" i="119"/>
  <c r="J221" i="119" s="1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 s="1"/>
  <c r="L216" i="119"/>
  <c r="K216" i="119"/>
  <c r="J216" i="119" s="1"/>
  <c r="L215" i="119"/>
  <c r="K215" i="119"/>
  <c r="J215" i="119" s="1"/>
  <c r="L214" i="119"/>
  <c r="J214" i="119" s="1"/>
  <c r="K214" i="119"/>
  <c r="L213" i="119"/>
  <c r="J213" i="119" s="1"/>
  <c r="K213" i="119"/>
  <c r="L212" i="119"/>
  <c r="K212" i="119"/>
  <c r="J212" i="119" s="1"/>
  <c r="L211" i="119"/>
  <c r="K211" i="119"/>
  <c r="J211" i="119"/>
  <c r="L210" i="119"/>
  <c r="K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 s="1"/>
  <c r="L205" i="119"/>
  <c r="K205" i="119"/>
  <c r="J205" i="119" s="1"/>
  <c r="L204" i="119"/>
  <c r="J204" i="119" s="1"/>
  <c r="K204" i="119"/>
  <c r="L203" i="119"/>
  <c r="K203" i="119"/>
  <c r="J203" i="119" s="1"/>
  <c r="L202" i="119"/>
  <c r="K202" i="119"/>
  <c r="J202" i="119" s="1"/>
  <c r="L201" i="119"/>
  <c r="K201" i="119"/>
  <c r="J201" i="119" s="1"/>
  <c r="L200" i="119"/>
  <c r="K200" i="119"/>
  <c r="J200" i="119"/>
  <c r="L199" i="119"/>
  <c r="J199" i="119" s="1"/>
  <c r="K199" i="119"/>
  <c r="L198" i="119"/>
  <c r="K198" i="119"/>
  <c r="J198" i="119" s="1"/>
  <c r="L197" i="119"/>
  <c r="K197" i="119"/>
  <c r="L196" i="119"/>
  <c r="K196" i="119"/>
  <c r="L195" i="119"/>
  <c r="K195" i="119"/>
  <c r="J195" i="119" s="1"/>
  <c r="L194" i="119"/>
  <c r="K194" i="119"/>
  <c r="J194" i="119"/>
  <c r="L193" i="119"/>
  <c r="K193" i="119"/>
  <c r="J193" i="119" s="1"/>
  <c r="L192" i="119"/>
  <c r="K192" i="119"/>
  <c r="J192" i="119" s="1"/>
  <c r="L191" i="119"/>
  <c r="K191" i="119"/>
  <c r="L190" i="119"/>
  <c r="K190" i="119"/>
  <c r="J190" i="119"/>
  <c r="L189" i="119"/>
  <c r="K189" i="119"/>
  <c r="J189" i="119" s="1"/>
  <c r="L188" i="119"/>
  <c r="K188" i="119"/>
  <c r="J188" i="119" s="1"/>
  <c r="L187" i="119"/>
  <c r="J187" i="119" s="1"/>
  <c r="K187" i="119"/>
  <c r="L186" i="119"/>
  <c r="K186" i="119"/>
  <c r="J186" i="119" s="1"/>
  <c r="L185" i="119"/>
  <c r="K185" i="119"/>
  <c r="J185" i="119" s="1"/>
  <c r="L184" i="119"/>
  <c r="K184" i="119"/>
  <c r="J184" i="119" s="1"/>
  <c r="L183" i="119"/>
  <c r="K183" i="119"/>
  <c r="J183" i="119" s="1"/>
  <c r="L182" i="119"/>
  <c r="K182" i="119"/>
  <c r="J182" i="119" s="1"/>
  <c r="L181" i="119"/>
  <c r="J181" i="119"/>
  <c r="K181" i="119"/>
  <c r="L180" i="119"/>
  <c r="K180" i="119"/>
  <c r="J180" i="119" s="1"/>
  <c r="L179" i="119"/>
  <c r="K179" i="119"/>
  <c r="J179" i="119" s="1"/>
  <c r="L178" i="119"/>
  <c r="K178" i="119"/>
  <c r="J178" i="119" s="1"/>
  <c r="L177" i="119"/>
  <c r="K177" i="119"/>
  <c r="J177" i="119" s="1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 s="1"/>
  <c r="L172" i="119"/>
  <c r="K172" i="119"/>
  <c r="J172" i="119" s="1"/>
  <c r="L171" i="119"/>
  <c r="J171" i="119" s="1"/>
  <c r="K171" i="119"/>
  <c r="L170" i="119"/>
  <c r="K170" i="119"/>
  <c r="J170" i="119" s="1"/>
  <c r="L169" i="119"/>
  <c r="K169" i="119"/>
  <c r="J169" i="119" s="1"/>
  <c r="L168" i="119"/>
  <c r="K168" i="119"/>
  <c r="J168" i="119" s="1"/>
  <c r="L167" i="119"/>
  <c r="K167" i="119"/>
  <c r="J167" i="119" s="1"/>
  <c r="L166" i="119"/>
  <c r="K166" i="119"/>
  <c r="J166" i="119" s="1"/>
  <c r="L165" i="119"/>
  <c r="K165" i="119"/>
  <c r="J165" i="119" s="1"/>
  <c r="L164" i="119"/>
  <c r="K164" i="119"/>
  <c r="L163" i="119"/>
  <c r="K163" i="119"/>
  <c r="J163" i="119"/>
  <c r="L162" i="119"/>
  <c r="K162" i="119"/>
  <c r="J162" i="119" s="1"/>
  <c r="L161" i="119"/>
  <c r="K161" i="119"/>
  <c r="J161" i="119" s="1"/>
  <c r="L160" i="119"/>
  <c r="J160" i="119" s="1"/>
  <c r="K160" i="119"/>
  <c r="L159" i="119"/>
  <c r="K159" i="119"/>
  <c r="J159" i="119" s="1"/>
  <c r="L158" i="119"/>
  <c r="K158" i="119"/>
  <c r="J158" i="119" s="1"/>
  <c r="L157" i="119"/>
  <c r="K157" i="119"/>
  <c r="J157" i="119" s="1"/>
  <c r="L156" i="119"/>
  <c r="K156" i="119"/>
  <c r="J156" i="119"/>
  <c r="L155" i="119"/>
  <c r="K155" i="119"/>
  <c r="J155" i="119" s="1"/>
  <c r="L154" i="119"/>
  <c r="K154" i="119"/>
  <c r="J154" i="119" s="1"/>
  <c r="L153" i="119"/>
  <c r="K153" i="119"/>
  <c r="J153" i="119" s="1"/>
  <c r="L152" i="119"/>
  <c r="K152" i="119"/>
  <c r="J152" i="119" s="1"/>
  <c r="L151" i="119"/>
  <c r="K151" i="119"/>
  <c r="J151" i="119" s="1"/>
  <c r="L150" i="119"/>
  <c r="K150" i="119"/>
  <c r="J150" i="119" s="1"/>
  <c r="L149" i="119"/>
  <c r="K149" i="119"/>
  <c r="J149" i="119" s="1"/>
  <c r="L148" i="119"/>
  <c r="K148" i="119"/>
  <c r="J148" i="119"/>
  <c r="L147" i="119"/>
  <c r="K147" i="119"/>
  <c r="J147" i="119"/>
  <c r="L146" i="119"/>
  <c r="J146" i="119" s="1"/>
  <c r="K146" i="119"/>
  <c r="L145" i="119"/>
  <c r="K145" i="119"/>
  <c r="J145" i="119" s="1"/>
  <c r="L144" i="119"/>
  <c r="J144" i="119" s="1"/>
  <c r="K144" i="119"/>
  <c r="L143" i="119"/>
  <c r="J143" i="119" s="1"/>
  <c r="K143" i="119"/>
  <c r="L142" i="119"/>
  <c r="K142" i="119"/>
  <c r="J142" i="119" s="1"/>
  <c r="L141" i="119"/>
  <c r="K141" i="119"/>
  <c r="J141" i="119" s="1"/>
  <c r="L140" i="119"/>
  <c r="K140" i="119"/>
  <c r="J140" i="119"/>
  <c r="L139" i="119"/>
  <c r="J139" i="119" s="1"/>
  <c r="K139" i="119"/>
  <c r="L138" i="119"/>
  <c r="K138" i="119"/>
  <c r="J138" i="119" s="1"/>
  <c r="L137" i="119"/>
  <c r="K137" i="119"/>
  <c r="J137" i="119" s="1"/>
  <c r="L136" i="119"/>
  <c r="J136" i="119"/>
  <c r="K136" i="119"/>
  <c r="L135" i="119"/>
  <c r="K135" i="119"/>
  <c r="J135" i="119" s="1"/>
  <c r="L134" i="119"/>
  <c r="K134" i="119"/>
  <c r="J134" i="119" s="1"/>
  <c r="L133" i="119"/>
  <c r="K133" i="119"/>
  <c r="J133" i="119" s="1"/>
  <c r="L132" i="119"/>
  <c r="K132" i="119"/>
  <c r="J132" i="119"/>
  <c r="L131" i="119"/>
  <c r="K131" i="119"/>
  <c r="J131" i="119"/>
  <c r="L130" i="119"/>
  <c r="K130" i="119"/>
  <c r="L129" i="119"/>
  <c r="K129" i="119"/>
  <c r="J129" i="119"/>
  <c r="L128" i="119"/>
  <c r="K128" i="119"/>
  <c r="J128" i="119" s="1"/>
  <c r="L127" i="119"/>
  <c r="K127" i="119"/>
  <c r="J127" i="119" s="1"/>
  <c r="L126" i="119"/>
  <c r="K126" i="119"/>
  <c r="J126" i="119"/>
  <c r="L125" i="119"/>
  <c r="K125" i="119"/>
  <c r="J125" i="119"/>
  <c r="L124" i="119"/>
  <c r="K124" i="119"/>
  <c r="J124" i="119" s="1"/>
  <c r="L123" i="119"/>
  <c r="K123" i="119"/>
  <c r="J123" i="119" s="1"/>
  <c r="L122" i="119"/>
  <c r="J122" i="119" s="1"/>
  <c r="K122" i="119"/>
  <c r="L121" i="119"/>
  <c r="J121" i="119" s="1"/>
  <c r="K121" i="119"/>
  <c r="L120" i="119"/>
  <c r="K120" i="119"/>
  <c r="J120" i="119" s="1"/>
  <c r="L119" i="119"/>
  <c r="J119" i="119"/>
  <c r="K119" i="119"/>
  <c r="L118" i="119"/>
  <c r="K118" i="119"/>
  <c r="J118" i="119"/>
  <c r="L117" i="119"/>
  <c r="K117" i="119"/>
  <c r="J117" i="119" s="1"/>
  <c r="L116" i="119"/>
  <c r="K116" i="119"/>
  <c r="L115" i="119"/>
  <c r="K115" i="119"/>
  <c r="J115" i="119" s="1"/>
  <c r="L114" i="119"/>
  <c r="K114" i="119"/>
  <c r="L113" i="119"/>
  <c r="K113" i="119"/>
  <c r="J113" i="119" s="1"/>
  <c r="L112" i="119"/>
  <c r="K112" i="119"/>
  <c r="J112" i="119"/>
  <c r="L111" i="119"/>
  <c r="K111" i="119"/>
  <c r="J111" i="119" s="1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 s="1"/>
  <c r="L106" i="119"/>
  <c r="K106" i="119"/>
  <c r="J106" i="119" s="1"/>
  <c r="L105" i="119"/>
  <c r="K105" i="119"/>
  <c r="L104" i="119"/>
  <c r="K104" i="119"/>
  <c r="J104" i="119" s="1"/>
  <c r="L103" i="119"/>
  <c r="K103" i="119"/>
  <c r="J103" i="119" s="1"/>
  <c r="L102" i="119"/>
  <c r="K102" i="119"/>
  <c r="J102" i="119" s="1"/>
  <c r="L101" i="119"/>
  <c r="K101" i="119"/>
  <c r="J101" i="119"/>
  <c r="L100" i="119"/>
  <c r="J100" i="119" s="1"/>
  <c r="K100" i="119"/>
  <c r="L99" i="119"/>
  <c r="J99" i="119" s="1"/>
  <c r="K99" i="119"/>
  <c r="L98" i="119"/>
  <c r="J98" i="119" s="1"/>
  <c r="K98" i="119"/>
  <c r="L97" i="119"/>
  <c r="K97" i="119"/>
  <c r="J97" i="119"/>
  <c r="L96" i="119"/>
  <c r="K96" i="119"/>
  <c r="L95" i="119"/>
  <c r="K95" i="119"/>
  <c r="J95" i="119" s="1"/>
  <c r="L94" i="119"/>
  <c r="K94" i="119"/>
  <c r="J94" i="119" s="1"/>
  <c r="L93" i="119"/>
  <c r="J93" i="119" s="1"/>
  <c r="K93" i="119"/>
  <c r="L92" i="119"/>
  <c r="J92" i="119" s="1"/>
  <c r="K92" i="119"/>
  <c r="L91" i="119"/>
  <c r="K91" i="119"/>
  <c r="J91" i="119" s="1"/>
  <c r="L90" i="119"/>
  <c r="K90" i="119"/>
  <c r="J90" i="119" s="1"/>
  <c r="L89" i="119"/>
  <c r="K89" i="119"/>
  <c r="J89" i="119"/>
  <c r="L88" i="119"/>
  <c r="K88" i="119"/>
  <c r="J88" i="119" s="1"/>
  <c r="L87" i="119"/>
  <c r="J87" i="119"/>
  <c r="K87" i="119"/>
  <c r="L86" i="119"/>
  <c r="K86" i="119"/>
  <c r="J86" i="119"/>
  <c r="L85" i="119"/>
  <c r="K85" i="119"/>
  <c r="J85" i="119" s="1"/>
  <c r="L84" i="119"/>
  <c r="K84" i="119"/>
  <c r="J84" i="119"/>
  <c r="L83" i="119"/>
  <c r="K83" i="119"/>
  <c r="J83" i="119" s="1"/>
  <c r="L82" i="119"/>
  <c r="K82" i="119"/>
  <c r="J82" i="119"/>
  <c r="L81" i="119"/>
  <c r="K81" i="119"/>
  <c r="J81" i="119" s="1"/>
  <c r="L80" i="119"/>
  <c r="K80" i="119"/>
  <c r="J80" i="119"/>
  <c r="L79" i="119"/>
  <c r="K79" i="119"/>
  <c r="J79" i="119" s="1"/>
  <c r="L78" i="119"/>
  <c r="K78" i="119"/>
  <c r="J78" i="119" s="1"/>
  <c r="L77" i="119"/>
  <c r="J77" i="119" s="1"/>
  <c r="K77" i="119"/>
  <c r="L76" i="119"/>
  <c r="J76" i="119" s="1"/>
  <c r="K76" i="119"/>
  <c r="L75" i="119"/>
  <c r="K75" i="119"/>
  <c r="J75" i="119" s="1"/>
  <c r="L74" i="119"/>
  <c r="K74" i="119"/>
  <c r="J74" i="119" s="1"/>
  <c r="L73" i="119"/>
  <c r="K73" i="119"/>
  <c r="J73" i="119"/>
  <c r="L72" i="119"/>
  <c r="K72" i="119"/>
  <c r="J72" i="119" s="1"/>
  <c r="L71" i="119"/>
  <c r="J71" i="119"/>
  <c r="K71" i="119"/>
  <c r="L70" i="119"/>
  <c r="K70" i="119"/>
  <c r="J70" i="119" s="1"/>
  <c r="L69" i="119"/>
  <c r="K69" i="119"/>
  <c r="J69" i="119" s="1"/>
  <c r="L68" i="119"/>
  <c r="K68" i="119"/>
  <c r="L67" i="119"/>
  <c r="K67" i="119"/>
  <c r="J67" i="119" s="1"/>
  <c r="L66" i="119"/>
  <c r="J66" i="119" s="1"/>
  <c r="K66" i="119"/>
  <c r="L65" i="119"/>
  <c r="J65" i="119" s="1"/>
  <c r="K65" i="119"/>
  <c r="L64" i="119"/>
  <c r="K64" i="119"/>
  <c r="J64" i="119" s="1"/>
  <c r="L63" i="119"/>
  <c r="K63" i="119"/>
  <c r="J63" i="119" s="1"/>
  <c r="L62" i="119"/>
  <c r="K62" i="119"/>
  <c r="J62" i="119"/>
  <c r="L61" i="119"/>
  <c r="K61" i="119"/>
  <c r="J61" i="119" s="1"/>
  <c r="L60" i="119"/>
  <c r="K60" i="119"/>
  <c r="J60" i="119" s="1"/>
  <c r="L59" i="119"/>
  <c r="K59" i="119"/>
  <c r="J59" i="119" s="1"/>
  <c r="L58" i="119"/>
  <c r="J58" i="119"/>
  <c r="K58" i="119"/>
  <c r="L57" i="119"/>
  <c r="K57" i="119"/>
  <c r="J57" i="119"/>
  <c r="L56" i="119"/>
  <c r="K56" i="119"/>
  <c r="J56" i="119" s="1"/>
  <c r="L55" i="119"/>
  <c r="K55" i="119"/>
  <c r="J55" i="119" s="1"/>
  <c r="L54" i="119"/>
  <c r="K54" i="119"/>
  <c r="J54" i="119" s="1"/>
  <c r="L53" i="119"/>
  <c r="K53" i="119"/>
  <c r="J53" i="119"/>
  <c r="L52" i="119"/>
  <c r="K52" i="119"/>
  <c r="L51" i="119"/>
  <c r="K51" i="119"/>
  <c r="J51" i="119"/>
  <c r="L50" i="119"/>
  <c r="K50" i="119"/>
  <c r="J50" i="119" s="1"/>
  <c r="L49" i="119"/>
  <c r="K49" i="119"/>
  <c r="J49" i="119" s="1"/>
  <c r="L48" i="119"/>
  <c r="K48" i="119"/>
  <c r="J48" i="119" s="1"/>
  <c r="L47" i="119"/>
  <c r="K47" i="119"/>
  <c r="J47" i="119" s="1"/>
  <c r="L46" i="119"/>
  <c r="K46" i="119"/>
  <c r="J46" i="119"/>
  <c r="L45" i="119"/>
  <c r="K45" i="119"/>
  <c r="J45" i="119" s="1"/>
  <c r="L44" i="119"/>
  <c r="K44" i="119"/>
  <c r="J44" i="119" s="1"/>
  <c r="L43" i="119"/>
  <c r="L17" i="119" s="1"/>
  <c r="L19" i="119" s="1"/>
  <c r="J30" i="64" s="1"/>
  <c r="K43" i="119"/>
  <c r="L42" i="119"/>
  <c r="K42" i="119"/>
  <c r="J42" i="119" s="1"/>
  <c r="L41" i="119"/>
  <c r="K41" i="119"/>
  <c r="L40" i="119"/>
  <c r="K40" i="119"/>
  <c r="J40" i="119" s="1"/>
  <c r="L39" i="119"/>
  <c r="K39" i="119"/>
  <c r="J39" i="119" s="1"/>
  <c r="L38" i="119"/>
  <c r="K38" i="119"/>
  <c r="L37" i="119"/>
  <c r="K37" i="119"/>
  <c r="L36" i="119"/>
  <c r="K36" i="119"/>
  <c r="J36" i="119" s="1"/>
  <c r="L35" i="119"/>
  <c r="K35" i="119"/>
  <c r="J35" i="119" s="1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 s="1"/>
  <c r="L30" i="119"/>
  <c r="K30" i="119"/>
  <c r="J30" i="119"/>
  <c r="L29" i="119"/>
  <c r="K29" i="119"/>
  <c r="J29" i="119" s="1"/>
  <c r="L28" i="119"/>
  <c r="J28" i="119" s="1"/>
  <c r="K28" i="119"/>
  <c r="L27" i="119"/>
  <c r="K27" i="119"/>
  <c r="L26" i="119"/>
  <c r="K26" i="119"/>
  <c r="L25" i="119"/>
  <c r="K25" i="119"/>
  <c r="J25" i="119" s="1"/>
  <c r="L250" i="120"/>
  <c r="K250" i="120"/>
  <c r="L249" i="120"/>
  <c r="K249" i="120"/>
  <c r="J249" i="120" s="1"/>
  <c r="L248" i="120"/>
  <c r="K248" i="120"/>
  <c r="L247" i="120"/>
  <c r="K247" i="120"/>
  <c r="L246" i="120"/>
  <c r="K246" i="120"/>
  <c r="J246" i="120" s="1"/>
  <c r="L245" i="120"/>
  <c r="K245" i="120"/>
  <c r="L244" i="120"/>
  <c r="K244" i="120"/>
  <c r="J244" i="120" s="1"/>
  <c r="L243" i="120"/>
  <c r="K243" i="120"/>
  <c r="L242" i="120"/>
  <c r="K242" i="120"/>
  <c r="J242" i="120" s="1"/>
  <c r="L241" i="120"/>
  <c r="K241" i="120"/>
  <c r="L240" i="120"/>
  <c r="K240" i="120"/>
  <c r="L239" i="120"/>
  <c r="K239" i="120"/>
  <c r="L238" i="120"/>
  <c r="K238" i="120"/>
  <c r="J238" i="120" s="1"/>
  <c r="L237" i="120"/>
  <c r="K237" i="120"/>
  <c r="L236" i="120"/>
  <c r="K236" i="120"/>
  <c r="L235" i="120"/>
  <c r="K235" i="120"/>
  <c r="J235" i="120" s="1"/>
  <c r="L234" i="120"/>
  <c r="K234" i="120"/>
  <c r="J234" i="120" s="1"/>
  <c r="L233" i="120"/>
  <c r="K233" i="120"/>
  <c r="J233" i="120" s="1"/>
  <c r="L232" i="120"/>
  <c r="K232" i="120"/>
  <c r="L231" i="120"/>
  <c r="K231" i="120"/>
  <c r="J231" i="120" s="1"/>
  <c r="L230" i="120"/>
  <c r="K230" i="120"/>
  <c r="L229" i="120"/>
  <c r="K229" i="120"/>
  <c r="J229" i="120"/>
  <c r="L228" i="120"/>
  <c r="K228" i="120"/>
  <c r="J228" i="120" s="1"/>
  <c r="L227" i="120"/>
  <c r="K227" i="120"/>
  <c r="L226" i="120"/>
  <c r="K226" i="120"/>
  <c r="L225" i="120"/>
  <c r="K225" i="120"/>
  <c r="L224" i="120"/>
  <c r="K224" i="120"/>
  <c r="L223" i="120"/>
  <c r="K223" i="120"/>
  <c r="L222" i="120"/>
  <c r="K222" i="120"/>
  <c r="L221" i="120"/>
  <c r="K221" i="120"/>
  <c r="J221" i="120" s="1"/>
  <c r="L220" i="120"/>
  <c r="K220" i="120"/>
  <c r="L219" i="120"/>
  <c r="K219" i="120"/>
  <c r="L218" i="120"/>
  <c r="K218" i="120"/>
  <c r="L217" i="120"/>
  <c r="K217" i="120"/>
  <c r="L216" i="120"/>
  <c r="K216" i="120"/>
  <c r="L215" i="120"/>
  <c r="K215" i="120"/>
  <c r="L214" i="120"/>
  <c r="K214" i="120"/>
  <c r="L213" i="120"/>
  <c r="K213" i="120"/>
  <c r="J213" i="120" s="1"/>
  <c r="L212" i="120"/>
  <c r="K212" i="120"/>
  <c r="J212" i="120" s="1"/>
  <c r="L211" i="120"/>
  <c r="K211" i="120"/>
  <c r="L210" i="120"/>
  <c r="K210" i="120"/>
  <c r="J210" i="120" s="1"/>
  <c r="L209" i="120"/>
  <c r="K209" i="120"/>
  <c r="L208" i="120"/>
  <c r="K208" i="120"/>
  <c r="L207" i="120"/>
  <c r="K207" i="120"/>
  <c r="L206" i="120"/>
  <c r="K206" i="120"/>
  <c r="L205" i="120"/>
  <c r="K205" i="120"/>
  <c r="L204" i="120"/>
  <c r="K204" i="120"/>
  <c r="J204" i="120" s="1"/>
  <c r="L203" i="120"/>
  <c r="K203" i="120"/>
  <c r="L202" i="120"/>
  <c r="K202" i="120"/>
  <c r="L201" i="120"/>
  <c r="K201" i="120"/>
  <c r="L200" i="120"/>
  <c r="K200" i="120"/>
  <c r="L199" i="120"/>
  <c r="K199" i="120"/>
  <c r="L198" i="120"/>
  <c r="K198" i="120"/>
  <c r="L197" i="120"/>
  <c r="K197" i="120"/>
  <c r="J197" i="120" s="1"/>
  <c r="L196" i="120"/>
  <c r="K196" i="120"/>
  <c r="L195" i="120"/>
  <c r="K195" i="120"/>
  <c r="J195" i="120" s="1"/>
  <c r="L194" i="120"/>
  <c r="K194" i="120"/>
  <c r="J194" i="120" s="1"/>
  <c r="L193" i="120"/>
  <c r="K193" i="120"/>
  <c r="L192" i="120"/>
  <c r="K192" i="120"/>
  <c r="L191" i="120"/>
  <c r="K191" i="120"/>
  <c r="J191" i="120" s="1"/>
  <c r="L190" i="120"/>
  <c r="K190" i="120"/>
  <c r="L189" i="120"/>
  <c r="K189" i="120"/>
  <c r="J189" i="120" s="1"/>
  <c r="L188" i="120"/>
  <c r="K188" i="120"/>
  <c r="J188" i="120" s="1"/>
  <c r="L187" i="120"/>
  <c r="K187" i="120"/>
  <c r="L186" i="120"/>
  <c r="K186" i="120"/>
  <c r="J186" i="120" s="1"/>
  <c r="L185" i="120"/>
  <c r="K185" i="120"/>
  <c r="L184" i="120"/>
  <c r="K184" i="120"/>
  <c r="L183" i="120"/>
  <c r="K183" i="120"/>
  <c r="J183" i="120" s="1"/>
  <c r="L182" i="120"/>
  <c r="K182" i="120"/>
  <c r="L181" i="120"/>
  <c r="K181" i="120"/>
  <c r="J181" i="120" s="1"/>
  <c r="L180" i="120"/>
  <c r="K180" i="120"/>
  <c r="J180" i="120" s="1"/>
  <c r="L179" i="120"/>
  <c r="K179" i="120"/>
  <c r="L178" i="120"/>
  <c r="K178" i="120"/>
  <c r="L177" i="120"/>
  <c r="K177" i="120"/>
  <c r="L176" i="120"/>
  <c r="K176" i="120"/>
  <c r="L175" i="120"/>
  <c r="K175" i="120"/>
  <c r="J175" i="120" s="1"/>
  <c r="L174" i="120"/>
  <c r="K174" i="120"/>
  <c r="L173" i="120"/>
  <c r="K173" i="120"/>
  <c r="J173" i="120" s="1"/>
  <c r="L172" i="120"/>
  <c r="K172" i="120"/>
  <c r="J172" i="120" s="1"/>
  <c r="L171" i="120"/>
  <c r="K171" i="120"/>
  <c r="L170" i="120"/>
  <c r="K170" i="120"/>
  <c r="J170" i="120" s="1"/>
  <c r="L169" i="120"/>
  <c r="K169" i="120"/>
  <c r="L168" i="120"/>
  <c r="K168" i="120"/>
  <c r="L167" i="120"/>
  <c r="K167" i="120"/>
  <c r="L166" i="120"/>
  <c r="K166" i="120"/>
  <c r="L165" i="120"/>
  <c r="K165" i="120"/>
  <c r="L164" i="120"/>
  <c r="K164" i="120"/>
  <c r="J164" i="120" s="1"/>
  <c r="L163" i="120"/>
  <c r="K163" i="120"/>
  <c r="L162" i="120"/>
  <c r="K162" i="120"/>
  <c r="J162" i="120"/>
  <c r="L161" i="120"/>
  <c r="K161" i="120"/>
  <c r="L160" i="120"/>
  <c r="K160" i="120"/>
  <c r="J160" i="120" s="1"/>
  <c r="L159" i="120"/>
  <c r="K159" i="120"/>
  <c r="J159" i="120" s="1"/>
  <c r="L158" i="120"/>
  <c r="K158" i="120"/>
  <c r="L157" i="120"/>
  <c r="K157" i="120"/>
  <c r="L156" i="120"/>
  <c r="K156" i="120"/>
  <c r="L155" i="120"/>
  <c r="K155" i="120"/>
  <c r="L154" i="120"/>
  <c r="K154" i="120"/>
  <c r="J154" i="120" s="1"/>
  <c r="L153" i="120"/>
  <c r="K153" i="120"/>
  <c r="L152" i="120"/>
  <c r="K152" i="120"/>
  <c r="J152" i="120" s="1"/>
  <c r="L151" i="120"/>
  <c r="K151" i="120"/>
  <c r="J151" i="120" s="1"/>
  <c r="L150" i="120"/>
  <c r="K150" i="120"/>
  <c r="L149" i="120"/>
  <c r="K149" i="120"/>
  <c r="J149" i="120" s="1"/>
  <c r="L148" i="120"/>
  <c r="K148" i="120"/>
  <c r="J148" i="120" s="1"/>
  <c r="L147" i="120"/>
  <c r="K147" i="120"/>
  <c r="J147" i="120" s="1"/>
  <c r="L146" i="120"/>
  <c r="K146" i="120"/>
  <c r="J146" i="120" s="1"/>
  <c r="L145" i="120"/>
  <c r="K145" i="120"/>
  <c r="L144" i="120"/>
  <c r="K144" i="120"/>
  <c r="J144" i="120"/>
  <c r="L143" i="120"/>
  <c r="K143" i="120"/>
  <c r="L142" i="120"/>
  <c r="K142" i="120"/>
  <c r="L141" i="120"/>
  <c r="K141" i="120"/>
  <c r="J141" i="120" s="1"/>
  <c r="L140" i="120"/>
  <c r="K140" i="120"/>
  <c r="L139" i="120"/>
  <c r="K139" i="120"/>
  <c r="L138" i="120"/>
  <c r="K138" i="120"/>
  <c r="L137" i="120"/>
  <c r="K137" i="120"/>
  <c r="J137" i="120" s="1"/>
  <c r="L136" i="120"/>
  <c r="K136" i="120"/>
  <c r="J136" i="120" s="1"/>
  <c r="L135" i="120"/>
  <c r="K135" i="120"/>
  <c r="L134" i="120"/>
  <c r="K134" i="120"/>
  <c r="L133" i="120"/>
  <c r="K133" i="120"/>
  <c r="J133" i="120" s="1"/>
  <c r="L132" i="120"/>
  <c r="K132" i="120"/>
  <c r="J132" i="120" s="1"/>
  <c r="L131" i="120"/>
  <c r="K131" i="120"/>
  <c r="L130" i="120"/>
  <c r="K130" i="120"/>
  <c r="L129" i="120"/>
  <c r="K129" i="120"/>
  <c r="L128" i="120"/>
  <c r="K128" i="120"/>
  <c r="J128" i="120" s="1"/>
  <c r="L127" i="120"/>
  <c r="K127" i="120"/>
  <c r="L126" i="120"/>
  <c r="K126" i="120"/>
  <c r="J126" i="120"/>
  <c r="L125" i="120"/>
  <c r="K125" i="120"/>
  <c r="J125" i="120" s="1"/>
  <c r="L124" i="120"/>
  <c r="K124" i="120"/>
  <c r="L123" i="120"/>
  <c r="K123" i="120"/>
  <c r="L122" i="120"/>
  <c r="K122" i="120"/>
  <c r="L121" i="120"/>
  <c r="K121" i="120"/>
  <c r="J121" i="120" s="1"/>
  <c r="L120" i="120"/>
  <c r="K120" i="120"/>
  <c r="L119" i="120"/>
  <c r="K119" i="120"/>
  <c r="J119" i="120" s="1"/>
  <c r="L118" i="120"/>
  <c r="K118" i="120"/>
  <c r="J118" i="120" s="1"/>
  <c r="L117" i="120"/>
  <c r="K117" i="120"/>
  <c r="J117" i="120" s="1"/>
  <c r="L116" i="120"/>
  <c r="K116" i="120"/>
  <c r="L115" i="120"/>
  <c r="J115" i="120" s="1"/>
  <c r="K115" i="120"/>
  <c r="L114" i="120"/>
  <c r="K114" i="120"/>
  <c r="J114" i="120" s="1"/>
  <c r="L113" i="120"/>
  <c r="K113" i="120"/>
  <c r="L112" i="120"/>
  <c r="K112" i="120"/>
  <c r="L111" i="120"/>
  <c r="K111" i="120"/>
  <c r="J111" i="120" s="1"/>
  <c r="L110" i="120"/>
  <c r="K110" i="120"/>
  <c r="L109" i="120"/>
  <c r="K109" i="120"/>
  <c r="J109" i="120" s="1"/>
  <c r="L108" i="120"/>
  <c r="K108" i="120"/>
  <c r="L107" i="120"/>
  <c r="K107" i="120"/>
  <c r="J107" i="120" s="1"/>
  <c r="L106" i="120"/>
  <c r="K106" i="120"/>
  <c r="J106" i="120" s="1"/>
  <c r="L105" i="120"/>
  <c r="K105" i="120"/>
  <c r="L104" i="120"/>
  <c r="K104" i="120"/>
  <c r="L103" i="120"/>
  <c r="K103" i="120"/>
  <c r="J103" i="120" s="1"/>
  <c r="L102" i="120"/>
  <c r="K102" i="120"/>
  <c r="L101" i="120"/>
  <c r="K101" i="120"/>
  <c r="J101" i="120" s="1"/>
  <c r="L100" i="120"/>
  <c r="K100" i="120"/>
  <c r="J100" i="120" s="1"/>
  <c r="L99" i="120"/>
  <c r="K99" i="120"/>
  <c r="J99" i="120" s="1"/>
  <c r="L98" i="120"/>
  <c r="K98" i="120"/>
  <c r="L97" i="120"/>
  <c r="K97" i="120"/>
  <c r="L96" i="120"/>
  <c r="K96" i="120"/>
  <c r="L95" i="120"/>
  <c r="K95" i="120"/>
  <c r="J95" i="120" s="1"/>
  <c r="L94" i="120"/>
  <c r="K94" i="120"/>
  <c r="L93" i="120"/>
  <c r="K93" i="120"/>
  <c r="J93" i="120" s="1"/>
  <c r="L92" i="120"/>
  <c r="K92" i="120"/>
  <c r="L91" i="120"/>
  <c r="K91" i="120"/>
  <c r="L90" i="120"/>
  <c r="K90" i="120"/>
  <c r="L89" i="120"/>
  <c r="K89" i="120"/>
  <c r="J89" i="120" s="1"/>
  <c r="L88" i="120"/>
  <c r="K88" i="120"/>
  <c r="L87" i="120"/>
  <c r="K87" i="120"/>
  <c r="L86" i="120"/>
  <c r="K86" i="120"/>
  <c r="L85" i="120"/>
  <c r="K85" i="120"/>
  <c r="L84" i="120"/>
  <c r="K84" i="120"/>
  <c r="J84" i="120" s="1"/>
  <c r="L83" i="120"/>
  <c r="K83" i="120"/>
  <c r="L82" i="120"/>
  <c r="K82" i="120"/>
  <c r="L81" i="120"/>
  <c r="K81" i="120"/>
  <c r="L80" i="120"/>
  <c r="K80" i="120"/>
  <c r="J80" i="120" s="1"/>
  <c r="L79" i="120"/>
  <c r="K79" i="120"/>
  <c r="J79" i="120" s="1"/>
  <c r="L78" i="120"/>
  <c r="K78" i="120"/>
  <c r="J78" i="120" s="1"/>
  <c r="L77" i="120"/>
  <c r="K77" i="120"/>
  <c r="J77" i="120" s="1"/>
  <c r="L76" i="120"/>
  <c r="K76" i="120"/>
  <c r="L75" i="120"/>
  <c r="K75" i="120"/>
  <c r="L74" i="120"/>
  <c r="K74" i="120"/>
  <c r="L73" i="120"/>
  <c r="K73" i="120"/>
  <c r="J73" i="120" s="1"/>
  <c r="L72" i="120"/>
  <c r="K72" i="120"/>
  <c r="J72" i="120" s="1"/>
  <c r="L71" i="120"/>
  <c r="K71" i="120"/>
  <c r="L70" i="120"/>
  <c r="K70" i="120"/>
  <c r="L69" i="120"/>
  <c r="K69" i="120"/>
  <c r="J69" i="120" s="1"/>
  <c r="L68" i="120"/>
  <c r="K68" i="120"/>
  <c r="J68" i="120" s="1"/>
  <c r="L67" i="120"/>
  <c r="K67" i="120"/>
  <c r="L66" i="120"/>
  <c r="K66" i="120"/>
  <c r="J66" i="120" s="1"/>
  <c r="L65" i="120"/>
  <c r="K65" i="120"/>
  <c r="L64" i="120"/>
  <c r="K64" i="120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 s="1"/>
  <c r="L57" i="120"/>
  <c r="K57" i="120"/>
  <c r="L56" i="120"/>
  <c r="K56" i="120"/>
  <c r="J56" i="120" s="1"/>
  <c r="L55" i="120"/>
  <c r="K55" i="120"/>
  <c r="L54" i="120"/>
  <c r="K54" i="120"/>
  <c r="J54" i="120" s="1"/>
  <c r="L53" i="120"/>
  <c r="K53" i="120"/>
  <c r="J53" i="120" s="1"/>
  <c r="L52" i="120"/>
  <c r="K52" i="120"/>
  <c r="L51" i="120"/>
  <c r="K51" i="120"/>
  <c r="J51" i="120"/>
  <c r="L50" i="120"/>
  <c r="K50" i="120"/>
  <c r="L49" i="120"/>
  <c r="K49" i="120"/>
  <c r="J49" i="120" s="1"/>
  <c r="L48" i="120"/>
  <c r="K48" i="120"/>
  <c r="L47" i="120"/>
  <c r="K47" i="120"/>
  <c r="L46" i="120"/>
  <c r="K46" i="120"/>
  <c r="J46" i="120" s="1"/>
  <c r="L45" i="120"/>
  <c r="K45" i="120"/>
  <c r="L44" i="120"/>
  <c r="K44" i="120"/>
  <c r="J44" i="120" s="1"/>
  <c r="L43" i="120"/>
  <c r="K43" i="120"/>
  <c r="L42" i="120"/>
  <c r="K42" i="120"/>
  <c r="J42" i="120" s="1"/>
  <c r="L41" i="120"/>
  <c r="K41" i="120"/>
  <c r="L40" i="120"/>
  <c r="K40" i="120"/>
  <c r="L39" i="120"/>
  <c r="K39" i="120"/>
  <c r="J39" i="120" s="1"/>
  <c r="L38" i="120"/>
  <c r="K38" i="120"/>
  <c r="L37" i="120"/>
  <c r="K37" i="120"/>
  <c r="L36" i="120"/>
  <c r="K36" i="120"/>
  <c r="L35" i="120"/>
  <c r="K35" i="120"/>
  <c r="L34" i="120"/>
  <c r="K34" i="120"/>
  <c r="J34" i="120" s="1"/>
  <c r="L33" i="120"/>
  <c r="K33" i="120"/>
  <c r="J33" i="120" s="1"/>
  <c r="L32" i="120"/>
  <c r="K32" i="120"/>
  <c r="L31" i="120"/>
  <c r="K31" i="120"/>
  <c r="J31" i="120" s="1"/>
  <c r="L30" i="120"/>
  <c r="K30" i="120"/>
  <c r="L29" i="120"/>
  <c r="K29" i="120"/>
  <c r="L28" i="120"/>
  <c r="K28" i="120"/>
  <c r="J28" i="120" s="1"/>
  <c r="L27" i="120"/>
  <c r="K27" i="120"/>
  <c r="L26" i="120"/>
  <c r="K26" i="120"/>
  <c r="J26" i="120"/>
  <c r="L18" i="120"/>
  <c r="L251" i="121"/>
  <c r="K251" i="121"/>
  <c r="J251" i="121"/>
  <c r="L250" i="121"/>
  <c r="K250" i="121"/>
  <c r="J250" i="121" s="1"/>
  <c r="L249" i="121"/>
  <c r="K249" i="121"/>
  <c r="J249" i="121"/>
  <c r="L248" i="121"/>
  <c r="K248" i="121"/>
  <c r="J248" i="121"/>
  <c r="L247" i="121"/>
  <c r="J247" i="121" s="1"/>
  <c r="K247" i="121"/>
  <c r="L246" i="121"/>
  <c r="K246" i="121"/>
  <c r="J246" i="121"/>
  <c r="L245" i="121"/>
  <c r="K245" i="121"/>
  <c r="J245" i="121"/>
  <c r="L244" i="121"/>
  <c r="K244" i="121"/>
  <c r="J244" i="121" s="1"/>
  <c r="L243" i="121"/>
  <c r="K243" i="121"/>
  <c r="J243" i="121"/>
  <c r="L242" i="121"/>
  <c r="K242" i="121"/>
  <c r="J242" i="121" s="1"/>
  <c r="L241" i="121"/>
  <c r="K241" i="121"/>
  <c r="J241" i="121" s="1"/>
  <c r="L240" i="121"/>
  <c r="K240" i="121"/>
  <c r="J240" i="121"/>
  <c r="L239" i="121"/>
  <c r="K239" i="121"/>
  <c r="J239" i="121" s="1"/>
  <c r="L238" i="121"/>
  <c r="K238" i="121"/>
  <c r="J238" i="121"/>
  <c r="L237" i="121"/>
  <c r="K237" i="121"/>
  <c r="J237" i="121" s="1"/>
  <c r="L236" i="121"/>
  <c r="K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J231" i="121" s="1"/>
  <c r="K231" i="121"/>
  <c r="L230" i="121"/>
  <c r="K230" i="121"/>
  <c r="J230" i="121"/>
  <c r="L229" i="121"/>
  <c r="K229" i="121"/>
  <c r="J229" i="121"/>
  <c r="L228" i="121"/>
  <c r="K228" i="121"/>
  <c r="J228" i="121" s="1"/>
  <c r="L227" i="121"/>
  <c r="K227" i="121"/>
  <c r="J227" i="121"/>
  <c r="L226" i="121"/>
  <c r="K226" i="121"/>
  <c r="J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 s="1"/>
  <c r="L219" i="121"/>
  <c r="K219" i="121"/>
  <c r="J219" i="121"/>
  <c r="L218" i="121"/>
  <c r="K218" i="121"/>
  <c r="J218" i="121"/>
  <c r="L217" i="121"/>
  <c r="K217" i="121"/>
  <c r="J217" i="121" s="1"/>
  <c r="L216" i="121"/>
  <c r="K216" i="121"/>
  <c r="J216" i="121"/>
  <c r="L215" i="121"/>
  <c r="K215" i="121"/>
  <c r="J215" i="121" s="1"/>
  <c r="L214" i="121"/>
  <c r="J214" i="121" s="1"/>
  <c r="K214" i="121"/>
  <c r="L213" i="121"/>
  <c r="K213" i="121"/>
  <c r="J213" i="121"/>
  <c r="L212" i="121"/>
  <c r="K212" i="121"/>
  <c r="J212" i="121" s="1"/>
  <c r="L211" i="121"/>
  <c r="K211" i="121"/>
  <c r="J211" i="121"/>
  <c r="L210" i="121"/>
  <c r="K210" i="121"/>
  <c r="J210" i="121"/>
  <c r="L209" i="121"/>
  <c r="J209" i="121" s="1"/>
  <c r="K209" i="121"/>
  <c r="L208" i="121"/>
  <c r="K208" i="121"/>
  <c r="J208" i="121"/>
  <c r="L207" i="121"/>
  <c r="K207" i="121"/>
  <c r="J207" i="121"/>
  <c r="L206" i="121"/>
  <c r="K206" i="121"/>
  <c r="J206" i="121" s="1"/>
  <c r="L205" i="121"/>
  <c r="K205" i="121"/>
  <c r="J205" i="121"/>
  <c r="L204" i="121"/>
  <c r="K204" i="121"/>
  <c r="J204" i="121" s="1"/>
  <c r="L203" i="121"/>
  <c r="K203" i="121"/>
  <c r="J203" i="121"/>
  <c r="L202" i="121"/>
  <c r="K202" i="121"/>
  <c r="J202" i="121"/>
  <c r="L201" i="121"/>
  <c r="K201" i="121"/>
  <c r="J201" i="121" s="1"/>
  <c r="L200" i="121"/>
  <c r="K200" i="121"/>
  <c r="J200" i="121"/>
  <c r="L199" i="121"/>
  <c r="K199" i="121"/>
  <c r="J199" i="121"/>
  <c r="L198" i="121"/>
  <c r="J198" i="121" s="1"/>
  <c r="K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J193" i="121" s="1"/>
  <c r="K193" i="121"/>
  <c r="L192" i="121"/>
  <c r="K192" i="121"/>
  <c r="J192" i="121"/>
  <c r="L191" i="121"/>
  <c r="K191" i="121"/>
  <c r="J191" i="121"/>
  <c r="L190" i="121"/>
  <c r="K190" i="121"/>
  <c r="J190" i="121" s="1"/>
  <c r="L189" i="121"/>
  <c r="K189" i="121"/>
  <c r="J189" i="121"/>
  <c r="L188" i="121"/>
  <c r="K188" i="121"/>
  <c r="L187" i="121"/>
  <c r="J187" i="121" s="1"/>
  <c r="K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 s="1"/>
  <c r="L182" i="121"/>
  <c r="K182" i="121"/>
  <c r="J182" i="121" s="1"/>
  <c r="L181" i="121"/>
  <c r="K181" i="121"/>
  <c r="J181" i="121"/>
  <c r="L180" i="121"/>
  <c r="K180" i="121"/>
  <c r="J180" i="121"/>
  <c r="L179" i="121"/>
  <c r="K179" i="121"/>
  <c r="J179" i="121" s="1"/>
  <c r="L178" i="121"/>
  <c r="K178" i="121"/>
  <c r="J178" i="121"/>
  <c r="L177" i="121"/>
  <c r="K177" i="121"/>
  <c r="J177" i="121" s="1"/>
  <c r="L176" i="121"/>
  <c r="J176" i="121" s="1"/>
  <c r="K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L171" i="121"/>
  <c r="K171" i="121"/>
  <c r="J171" i="121" s="1"/>
  <c r="L170" i="121"/>
  <c r="K170" i="121"/>
  <c r="J170" i="12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/>
  <c r="L165" i="121"/>
  <c r="J165" i="121" s="1"/>
  <c r="K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 s="1"/>
  <c r="L160" i="121"/>
  <c r="K160" i="121"/>
  <c r="J160" i="121" s="1"/>
  <c r="L159" i="121"/>
  <c r="K159" i="121"/>
  <c r="J159" i="121"/>
  <c r="L158" i="121"/>
  <c r="K158" i="121"/>
  <c r="J158" i="121"/>
  <c r="L157" i="121"/>
  <c r="K157" i="121"/>
  <c r="J157" i="121" s="1"/>
  <c r="L156" i="121"/>
  <c r="K156" i="121"/>
  <c r="L155" i="121"/>
  <c r="K155" i="121"/>
  <c r="J155" i="121"/>
  <c r="L154" i="121"/>
  <c r="J154" i="121" s="1"/>
  <c r="K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 s="1"/>
  <c r="L148" i="121"/>
  <c r="K148" i="121"/>
  <c r="J148" i="121" s="1"/>
  <c r="L147" i="121"/>
  <c r="K147" i="121"/>
  <c r="J147" i="121"/>
  <c r="L146" i="121"/>
  <c r="K146" i="121"/>
  <c r="J146" i="121" s="1"/>
  <c r="L145" i="121"/>
  <c r="K145" i="121"/>
  <c r="J145" i="121" s="1"/>
  <c r="L144" i="121"/>
  <c r="K144" i="121"/>
  <c r="J144" i="121" s="1"/>
  <c r="L143" i="121"/>
  <c r="K143" i="121"/>
  <c r="J143" i="121"/>
  <c r="L142" i="121"/>
  <c r="K142" i="121"/>
  <c r="J142" i="121"/>
  <c r="L141" i="121"/>
  <c r="K141" i="121"/>
  <c r="J141" i="121" s="1"/>
  <c r="L140" i="121"/>
  <c r="K140" i="121"/>
  <c r="L139" i="121"/>
  <c r="K139" i="121"/>
  <c r="J139" i="121"/>
  <c r="L138" i="121"/>
  <c r="K138" i="121"/>
  <c r="J138" i="121" s="1"/>
  <c r="L137" i="121"/>
  <c r="K137" i="121"/>
  <c r="J137" i="121"/>
  <c r="L136" i="121"/>
  <c r="K136" i="121"/>
  <c r="J136" i="121"/>
  <c r="L135" i="121"/>
  <c r="J135" i="121" s="1"/>
  <c r="K135" i="121"/>
  <c r="L134" i="121"/>
  <c r="K134" i="121"/>
  <c r="J134" i="121"/>
  <c r="L133" i="121"/>
  <c r="K133" i="121"/>
  <c r="J133" i="121"/>
  <c r="L132" i="121"/>
  <c r="J132" i="121" s="1"/>
  <c r="K132" i="121"/>
  <c r="L131" i="121"/>
  <c r="K131" i="121"/>
  <c r="J131" i="121"/>
  <c r="L130" i="121"/>
  <c r="K130" i="121"/>
  <c r="J130" i="121"/>
  <c r="L129" i="121"/>
  <c r="K129" i="121"/>
  <c r="J129" i="121" s="1"/>
  <c r="L128" i="121"/>
  <c r="K128" i="121"/>
  <c r="J128" i="121"/>
  <c r="L127" i="121"/>
  <c r="K127" i="121"/>
  <c r="J127" i="121" s="1"/>
  <c r="L126" i="121"/>
  <c r="K126" i="121"/>
  <c r="J126" i="121"/>
  <c r="L125" i="121"/>
  <c r="K125" i="121"/>
  <c r="J125" i="121"/>
  <c r="L124" i="121"/>
  <c r="J124" i="121" s="1"/>
  <c r="K124" i="121"/>
  <c r="L123" i="121"/>
  <c r="K123" i="121"/>
  <c r="J123" i="121"/>
  <c r="L122" i="121"/>
  <c r="K122" i="121"/>
  <c r="J122" i="121"/>
  <c r="L121" i="121"/>
  <c r="J121" i="121" s="1"/>
  <c r="K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 s="1"/>
  <c r="L115" i="121"/>
  <c r="K115" i="121"/>
  <c r="J115" i="121"/>
  <c r="L114" i="121"/>
  <c r="K114" i="121"/>
  <c r="J114" i="121"/>
  <c r="L113" i="121"/>
  <c r="K113" i="121"/>
  <c r="J113" i="121" s="1"/>
  <c r="L112" i="121"/>
  <c r="K112" i="121"/>
  <c r="J112" i="121"/>
  <c r="L111" i="121"/>
  <c r="K111" i="121"/>
  <c r="J111" i="121" s="1"/>
  <c r="L110" i="121"/>
  <c r="K110" i="121"/>
  <c r="J110" i="121"/>
  <c r="L109" i="121"/>
  <c r="K109" i="121"/>
  <c r="J109" i="12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 s="1"/>
  <c r="L104" i="121"/>
  <c r="K104" i="121"/>
  <c r="J104" i="121"/>
  <c r="L103" i="121"/>
  <c r="K103" i="121"/>
  <c r="J103" i="121" s="1"/>
  <c r="L102" i="121"/>
  <c r="K102" i="121"/>
  <c r="J102" i="121" s="1"/>
  <c r="L101" i="121"/>
  <c r="K101" i="121"/>
  <c r="J101" i="121"/>
  <c r="L100" i="121"/>
  <c r="K100" i="121"/>
  <c r="J100" i="121" s="1"/>
  <c r="L99" i="121"/>
  <c r="J99" i="121" s="1"/>
  <c r="K99" i="121"/>
  <c r="L98" i="121"/>
  <c r="K98" i="121"/>
  <c r="J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 s="1"/>
  <c r="L93" i="121"/>
  <c r="K93" i="121"/>
  <c r="J93" i="121"/>
  <c r="L92" i="121"/>
  <c r="K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 s="1"/>
  <c r="L87" i="121"/>
  <c r="K87" i="121"/>
  <c r="J87" i="121"/>
  <c r="L86" i="121"/>
  <c r="K86" i="121"/>
  <c r="J86" i="121"/>
  <c r="L85" i="121"/>
  <c r="K85" i="121"/>
  <c r="J85" i="121"/>
  <c r="L84" i="121"/>
  <c r="K84" i="121"/>
  <c r="J84" i="121" s="1"/>
  <c r="L83" i="121"/>
  <c r="K83" i="121"/>
  <c r="J83" i="121" s="1"/>
  <c r="L82" i="121"/>
  <c r="K82" i="121"/>
  <c r="J82" i="121"/>
  <c r="L81" i="121"/>
  <c r="K81" i="121"/>
  <c r="J81" i="121" s="1"/>
  <c r="L80" i="121"/>
  <c r="K80" i="121"/>
  <c r="J80" i="121" s="1"/>
  <c r="L79" i="121"/>
  <c r="K79" i="121"/>
  <c r="J79" i="121"/>
  <c r="L78" i="121"/>
  <c r="K78" i="121"/>
  <c r="J78" i="121" s="1"/>
  <c r="L77" i="121"/>
  <c r="K77" i="121"/>
  <c r="J77" i="121"/>
  <c r="L76" i="121"/>
  <c r="K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 s="1"/>
  <c r="L71" i="121"/>
  <c r="K71" i="121"/>
  <c r="L70" i="121"/>
  <c r="K70" i="121"/>
  <c r="J70" i="121"/>
  <c r="L69" i="121"/>
  <c r="K69" i="121"/>
  <c r="J69" i="121" s="1"/>
  <c r="L68" i="121"/>
  <c r="K68" i="121"/>
  <c r="J68" i="121" s="1"/>
  <c r="L67" i="121"/>
  <c r="K67" i="121"/>
  <c r="J67" i="121"/>
  <c r="L66" i="121"/>
  <c r="K66" i="121"/>
  <c r="J66" i="121" s="1"/>
  <c r="L65" i="121"/>
  <c r="K65" i="121"/>
  <c r="J65" i="121" s="1"/>
  <c r="L64" i="121"/>
  <c r="K64" i="121"/>
  <c r="J64" i="121"/>
  <c r="L63" i="121"/>
  <c r="K63" i="121"/>
  <c r="J63" i="121"/>
  <c r="L62" i="121"/>
  <c r="K62" i="121"/>
  <c r="J62" i="121"/>
  <c r="L61" i="121"/>
  <c r="K61" i="121"/>
  <c r="J61" i="121" s="1"/>
  <c r="L60" i="121"/>
  <c r="K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L54" i="121"/>
  <c r="K54" i="121"/>
  <c r="J54" i="121"/>
  <c r="L53" i="121"/>
  <c r="K53" i="121"/>
  <c r="J53" i="121"/>
  <c r="L52" i="121"/>
  <c r="K52" i="121"/>
  <c r="J52" i="121" s="1"/>
  <c r="L51" i="121"/>
  <c r="K51" i="121"/>
  <c r="J51" i="121"/>
  <c r="L50" i="121"/>
  <c r="K50" i="121"/>
  <c r="J50" i="121" s="1"/>
  <c r="L49" i="121"/>
  <c r="K49" i="121"/>
  <c r="J49" i="121" s="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/>
  <c r="L44" i="121"/>
  <c r="K44" i="121"/>
  <c r="J44" i="121" s="1"/>
  <c r="L43" i="121"/>
  <c r="K43" i="121"/>
  <c r="J43" i="121"/>
  <c r="L42" i="121"/>
  <c r="K42" i="121"/>
  <c r="J42" i="121" s="1"/>
  <c r="L41" i="121"/>
  <c r="K41" i="121"/>
  <c r="J41" i="121"/>
  <c r="L40" i="121"/>
  <c r="K40" i="121"/>
  <c r="J40" i="121"/>
  <c r="L39" i="121"/>
  <c r="J39" i="121" s="1"/>
  <c r="K39" i="121"/>
  <c r="L38" i="121"/>
  <c r="K38" i="121"/>
  <c r="L37" i="121"/>
  <c r="K37" i="121"/>
  <c r="J37" i="121"/>
  <c r="L36" i="121"/>
  <c r="K36" i="121"/>
  <c r="J36" i="121" s="1"/>
  <c r="L35" i="121"/>
  <c r="K35" i="121"/>
  <c r="J35" i="121" s="1"/>
  <c r="L34" i="121"/>
  <c r="K34" i="121"/>
  <c r="J34" i="121"/>
  <c r="L33" i="121"/>
  <c r="L17" i="121" s="1"/>
  <c r="K33" i="121"/>
  <c r="J33" i="121" s="1"/>
  <c r="L32" i="121"/>
  <c r="K32" i="121"/>
  <c r="L31" i="121"/>
  <c r="K31" i="121"/>
  <c r="J31" i="121" s="1"/>
  <c r="L30" i="121"/>
  <c r="K30" i="121"/>
  <c r="J30" i="121"/>
  <c r="L29" i="121"/>
  <c r="K29" i="121"/>
  <c r="J29" i="121" s="1"/>
  <c r="L28" i="121"/>
  <c r="K28" i="121"/>
  <c r="J28" i="121" s="1"/>
  <c r="L27" i="121"/>
  <c r="K27" i="121"/>
  <c r="J27" i="121"/>
  <c r="L26" i="121"/>
  <c r="K26" i="121"/>
  <c r="L25" i="121"/>
  <c r="K25" i="121"/>
  <c r="J25" i="121" s="1"/>
  <c r="L252" i="122"/>
  <c r="K252" i="122"/>
  <c r="J252" i="122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J246" i="122"/>
  <c r="K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L235" i="122"/>
  <c r="K235" i="122"/>
  <c r="J235" i="122"/>
  <c r="L234" i="122"/>
  <c r="K234" i="122"/>
  <c r="J234" i="122"/>
  <c r="L233" i="122"/>
  <c r="J233" i="122"/>
  <c r="K233" i="122"/>
  <c r="L232" i="122"/>
  <c r="K232" i="122"/>
  <c r="J232" i="122"/>
  <c r="L231" i="122"/>
  <c r="K231" i="122"/>
  <c r="J231" i="122"/>
  <c r="L230" i="122"/>
  <c r="J230" i="122"/>
  <c r="K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J214" i="122"/>
  <c r="K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J201" i="122"/>
  <c r="K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J182" i="122"/>
  <c r="K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J166" i="122"/>
  <c r="K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J59" i="122"/>
  <c r="K59" i="122"/>
  <c r="L58" i="122"/>
  <c r="K58" i="122"/>
  <c r="J58" i="122"/>
  <c r="L57" i="122"/>
  <c r="J57" i="122"/>
  <c r="K57" i="122"/>
  <c r="L56" i="122"/>
  <c r="K56" i="122"/>
  <c r="J56" i="122"/>
  <c r="L55" i="122"/>
  <c r="K55" i="122"/>
  <c r="J55" i="122"/>
  <c r="L54" i="122"/>
  <c r="K54" i="122"/>
  <c r="J54" i="122"/>
  <c r="L53" i="122"/>
  <c r="K53" i="122"/>
  <c r="J53" i="122"/>
  <c r="L52" i="122"/>
  <c r="K52" i="122"/>
  <c r="J52" i="122"/>
  <c r="L51" i="122"/>
  <c r="K51" i="122"/>
  <c r="J51" i="122"/>
  <c r="L50" i="122"/>
  <c r="K50" i="122"/>
  <c r="J50" i="122"/>
  <c r="L49" i="122"/>
  <c r="K49" i="122"/>
  <c r="J49" i="122"/>
  <c r="L48" i="122"/>
  <c r="K48" i="122"/>
  <c r="J48" i="122"/>
  <c r="L47" i="122"/>
  <c r="K47" i="122"/>
  <c r="J47" i="122"/>
  <c r="L46" i="122"/>
  <c r="K46" i="122"/>
  <c r="J46" i="122"/>
  <c r="L45" i="122"/>
  <c r="K45" i="122"/>
  <c r="J45" i="122"/>
  <c r="L44" i="122"/>
  <c r="K44" i="122"/>
  <c r="J44" i="122"/>
  <c r="L43" i="122"/>
  <c r="K43" i="122"/>
  <c r="J43" i="122" s="1"/>
  <c r="L42" i="122"/>
  <c r="K42" i="122"/>
  <c r="J42" i="122" s="1"/>
  <c r="L41" i="122"/>
  <c r="K41" i="122"/>
  <c r="J41" i="122" s="1"/>
  <c r="L40" i="122"/>
  <c r="K40" i="122"/>
  <c r="J40" i="122" s="1"/>
  <c r="L39" i="122"/>
  <c r="K39" i="122"/>
  <c r="J39" i="122"/>
  <c r="L38" i="122"/>
  <c r="K38" i="122"/>
  <c r="J38" i="122" s="1"/>
  <c r="L37" i="122"/>
  <c r="K37" i="122"/>
  <c r="J37" i="122"/>
  <c r="L36" i="122"/>
  <c r="K36" i="122"/>
  <c r="J36" i="122"/>
  <c r="L35" i="122"/>
  <c r="K35" i="122"/>
  <c r="J35" i="122" s="1"/>
  <c r="L34" i="122"/>
  <c r="K34" i="122"/>
  <c r="J34" i="122" s="1"/>
  <c r="L33" i="122"/>
  <c r="K33" i="122"/>
  <c r="J33" i="122"/>
  <c r="L32" i="122"/>
  <c r="K32" i="122"/>
  <c r="J32" i="122" s="1"/>
  <c r="L31" i="122"/>
  <c r="K31" i="122"/>
  <c r="J31" i="122"/>
  <c r="L30" i="122"/>
  <c r="K30" i="122"/>
  <c r="J30" i="122"/>
  <c r="L29" i="122"/>
  <c r="K29" i="122"/>
  <c r="J29" i="122" s="1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J25" i="122" s="1"/>
  <c r="L252" i="123"/>
  <c r="K252" i="123"/>
  <c r="J252" i="123"/>
  <c r="L251" i="123"/>
  <c r="K251" i="123"/>
  <c r="J251" i="123"/>
  <c r="L250" i="123"/>
  <c r="J250" i="123"/>
  <c r="K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J234" i="123"/>
  <c r="K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L159" i="123"/>
  <c r="K159" i="123"/>
  <c r="J159" i="123"/>
  <c r="L158" i="123"/>
  <c r="K158" i="123"/>
  <c r="J158" i="123"/>
  <c r="L157" i="123"/>
  <c r="J157" i="123"/>
  <c r="K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J141" i="123"/>
  <c r="K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K54" i="123"/>
  <c r="J54" i="123"/>
  <c r="L53" i="123"/>
  <c r="K53" i="123"/>
  <c r="J53" i="123"/>
  <c r="L52" i="123"/>
  <c r="K52" i="123"/>
  <c r="J52" i="123"/>
  <c r="L51" i="123"/>
  <c r="K51" i="123"/>
  <c r="J51" i="123"/>
  <c r="L50" i="123"/>
  <c r="K50" i="123"/>
  <c r="J50" i="123"/>
  <c r="L49" i="123"/>
  <c r="K49" i="123"/>
  <c r="J49" i="123"/>
  <c r="L48" i="123"/>
  <c r="K48" i="123"/>
  <c r="J48" i="123"/>
  <c r="L47" i="123"/>
  <c r="K47" i="123"/>
  <c r="J47" i="123"/>
  <c r="L46" i="123"/>
  <c r="K46" i="123"/>
  <c r="J46" i="123"/>
  <c r="L45" i="123"/>
  <c r="K45" i="123"/>
  <c r="J45" i="123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 s="1"/>
  <c r="L39" i="123"/>
  <c r="K39" i="123"/>
  <c r="J39" i="123" s="1"/>
  <c r="L38" i="123"/>
  <c r="K38" i="123"/>
  <c r="J38" i="123"/>
  <c r="L37" i="123"/>
  <c r="K37" i="123"/>
  <c r="L36" i="123"/>
  <c r="K36" i="123"/>
  <c r="J36" i="123" s="1"/>
  <c r="L35" i="123"/>
  <c r="K35" i="123"/>
  <c r="J35" i="123"/>
  <c r="L34" i="123"/>
  <c r="K34" i="123"/>
  <c r="J34" i="123" s="1"/>
  <c r="L33" i="123"/>
  <c r="K33" i="123"/>
  <c r="J33" i="123" s="1"/>
  <c r="L32" i="123"/>
  <c r="K32" i="123"/>
  <c r="J32" i="123" s="1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/>
  <c r="L26" i="123"/>
  <c r="K26" i="123"/>
  <c r="J26" i="123" s="1"/>
  <c r="L25" i="123"/>
  <c r="K25" i="123"/>
  <c r="J25" i="123"/>
  <c r="L251" i="124"/>
  <c r="K251" i="124"/>
  <c r="J251" i="124"/>
  <c r="L250" i="124"/>
  <c r="K250" i="124"/>
  <c r="J250" i="124"/>
  <c r="L249" i="124"/>
  <c r="K249" i="124"/>
  <c r="J249" i="124"/>
  <c r="L248" i="124"/>
  <c r="K248" i="124"/>
  <c r="L247" i="124"/>
  <c r="K247" i="124"/>
  <c r="J247" i="124" s="1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 s="1"/>
  <c r="L241" i="124"/>
  <c r="K241" i="124"/>
  <c r="J241" i="124" s="1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J236" i="124" s="1"/>
  <c r="K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J231" i="124" s="1"/>
  <c r="K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L226" i="124"/>
  <c r="K226" i="124"/>
  <c r="J226" i="124"/>
  <c r="L225" i="124"/>
  <c r="J225" i="124" s="1"/>
  <c r="K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 s="1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 s="1"/>
  <c r="L215" i="124"/>
  <c r="K215" i="124"/>
  <c r="J215" i="124" s="1"/>
  <c r="L214" i="124"/>
  <c r="K214" i="124"/>
  <c r="J214" i="124" s="1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J209" i="124" s="1"/>
  <c r="K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 s="1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 s="1"/>
  <c r="L197" i="124"/>
  <c r="K197" i="124"/>
  <c r="J197" i="124"/>
  <c r="L196" i="124"/>
  <c r="K196" i="124"/>
  <c r="J196" i="124"/>
  <c r="L195" i="124"/>
  <c r="K195" i="124"/>
  <c r="J195" i="124" s="1"/>
  <c r="L194" i="124"/>
  <c r="K194" i="124"/>
  <c r="J194" i="124"/>
  <c r="L193" i="124"/>
  <c r="K193" i="124"/>
  <c r="J193" i="124" s="1"/>
  <c r="L192" i="124"/>
  <c r="K192" i="124"/>
  <c r="J192" i="124" s="1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 s="1"/>
  <c r="L186" i="124"/>
  <c r="K186" i="124"/>
  <c r="J186" i="124"/>
  <c r="L185" i="124"/>
  <c r="K185" i="124"/>
  <c r="J185" i="124"/>
  <c r="L184" i="124"/>
  <c r="K184" i="124"/>
  <c r="J184" i="124" s="1"/>
  <c r="L183" i="124"/>
  <c r="K183" i="124"/>
  <c r="J183" i="124"/>
  <c r="L182" i="124"/>
  <c r="K182" i="124"/>
  <c r="J182" i="124" s="1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 s="1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 s="1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 s="1"/>
  <c r="L165" i="124"/>
  <c r="K165" i="124"/>
  <c r="J165" i="124" s="1"/>
  <c r="L164" i="124"/>
  <c r="K164" i="124"/>
  <c r="J164" i="124"/>
  <c r="L163" i="124"/>
  <c r="K163" i="124"/>
  <c r="J163" i="124" s="1"/>
  <c r="L162" i="124"/>
  <c r="K162" i="124"/>
  <c r="J162" i="124"/>
  <c r="L161" i="124"/>
  <c r="K161" i="124"/>
  <c r="J161" i="124"/>
  <c r="L160" i="124"/>
  <c r="K160" i="124"/>
  <c r="J160" i="124" s="1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 s="1"/>
  <c r="L154" i="124"/>
  <c r="K154" i="124"/>
  <c r="J154" i="124" s="1"/>
  <c r="L153" i="124"/>
  <c r="K153" i="124"/>
  <c r="J153" i="124"/>
  <c r="L152" i="124"/>
  <c r="K152" i="124"/>
  <c r="L151" i="124"/>
  <c r="K151" i="124"/>
  <c r="J151" i="124" s="1"/>
  <c r="L150" i="124"/>
  <c r="K150" i="124"/>
  <c r="J150" i="124"/>
  <c r="L149" i="124"/>
  <c r="K149" i="124"/>
  <c r="J149" i="124" s="1"/>
  <c r="L148" i="124"/>
  <c r="K148" i="124"/>
  <c r="J148" i="124"/>
  <c r="L147" i="124"/>
  <c r="K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 s="1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 s="1"/>
  <c r="L137" i="124"/>
  <c r="K137" i="124"/>
  <c r="J137" i="124"/>
  <c r="L136" i="124"/>
  <c r="K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 s="1"/>
  <c r="L131" i="124"/>
  <c r="K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 s="1"/>
  <c r="L126" i="124"/>
  <c r="K126" i="124"/>
  <c r="J126" i="124" s="1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 s="1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 s="1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 s="1"/>
  <c r="L110" i="124"/>
  <c r="K110" i="124"/>
  <c r="J110" i="124" s="1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 s="1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 s="1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 s="1"/>
  <c r="L94" i="124"/>
  <c r="K94" i="124"/>
  <c r="J94" i="124" s="1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 s="1"/>
  <c r="L88" i="124"/>
  <c r="K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 s="1"/>
  <c r="L83" i="124"/>
  <c r="K83" i="124"/>
  <c r="J83" i="124" s="1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 s="1"/>
  <c r="L77" i="124"/>
  <c r="K77" i="124"/>
  <c r="J77" i="124" s="1"/>
  <c r="L76" i="124"/>
  <c r="K76" i="124"/>
  <c r="J76" i="124"/>
  <c r="L75" i="124"/>
  <c r="K75" i="124"/>
  <c r="J75" i="124"/>
  <c r="L74" i="124"/>
  <c r="K74" i="124"/>
  <c r="J74" i="124"/>
  <c r="L73" i="124"/>
  <c r="J73" i="124" s="1"/>
  <c r="K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 s="1"/>
  <c r="L67" i="124"/>
  <c r="K67" i="124"/>
  <c r="J67" i="124" s="1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 s="1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 s="1"/>
  <c r="L56" i="124"/>
  <c r="K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 s="1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 s="1"/>
  <c r="L45" i="124"/>
  <c r="K45" i="124"/>
  <c r="J45" i="124"/>
  <c r="L44" i="124"/>
  <c r="K44" i="124"/>
  <c r="J44" i="124"/>
  <c r="L43" i="124"/>
  <c r="K43" i="124"/>
  <c r="J43" i="124"/>
  <c r="L42" i="124"/>
  <c r="K42" i="124"/>
  <c r="J42" i="124" s="1"/>
  <c r="L41" i="124"/>
  <c r="K41" i="124"/>
  <c r="J41" i="124" s="1"/>
  <c r="L40" i="124"/>
  <c r="J40" i="124" s="1"/>
  <c r="K40" i="124"/>
  <c r="L39" i="124"/>
  <c r="K39" i="124"/>
  <c r="J39" i="124" s="1"/>
  <c r="L38" i="124"/>
  <c r="K38" i="124"/>
  <c r="J38" i="124"/>
  <c r="L37" i="124"/>
  <c r="K37" i="124"/>
  <c r="J37" i="124"/>
  <c r="L36" i="124"/>
  <c r="K36" i="124"/>
  <c r="J36" i="124" s="1"/>
  <c r="L35" i="124"/>
  <c r="K35" i="124"/>
  <c r="J35" i="124" s="1"/>
  <c r="L34" i="124"/>
  <c r="K34" i="124"/>
  <c r="J34" i="124" s="1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 s="1"/>
  <c r="L27" i="124"/>
  <c r="K27" i="124"/>
  <c r="J27" i="124" s="1"/>
  <c r="L26" i="124"/>
  <c r="J26" i="124" s="1"/>
  <c r="K26" i="124"/>
  <c r="L25" i="124"/>
  <c r="K25" i="124"/>
  <c r="L252" i="125"/>
  <c r="K252" i="125"/>
  <c r="J252" i="125"/>
  <c r="L251" i="125"/>
  <c r="K251" i="125"/>
  <c r="J251" i="125"/>
  <c r="L250" i="125"/>
  <c r="K250" i="125"/>
  <c r="J250" i="125"/>
  <c r="L249" i="125"/>
  <c r="K249" i="125"/>
  <c r="J249" i="125"/>
  <c r="L248" i="125"/>
  <c r="K248" i="125"/>
  <c r="J248" i="125"/>
  <c r="L247" i="125"/>
  <c r="J247" i="125"/>
  <c r="K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J181" i="125"/>
  <c r="K181" i="125"/>
  <c r="L180" i="125"/>
  <c r="K180" i="125"/>
  <c r="J180" i="125"/>
  <c r="L179" i="125"/>
  <c r="J179" i="125"/>
  <c r="K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J161" i="125"/>
  <c r="K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J145" i="125"/>
  <c r="K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J129" i="125"/>
  <c r="K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J113" i="125"/>
  <c r="K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J97" i="125"/>
  <c r="K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J81" i="125"/>
  <c r="K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J65" i="125"/>
  <c r="K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L56" i="125"/>
  <c r="K56" i="125"/>
  <c r="J56" i="125"/>
  <c r="L55" i="125"/>
  <c r="K55" i="125"/>
  <c r="J55" i="125"/>
  <c r="L54" i="125"/>
  <c r="K54" i="125"/>
  <c r="J54" i="125"/>
  <c r="L53" i="125"/>
  <c r="K53" i="125"/>
  <c r="J53" i="125"/>
  <c r="L52" i="125"/>
  <c r="K52" i="125"/>
  <c r="J52" i="125"/>
  <c r="L51" i="125"/>
  <c r="K51" i="125"/>
  <c r="J51" i="125"/>
  <c r="L50" i="125"/>
  <c r="K50" i="125"/>
  <c r="J50" i="125"/>
  <c r="L49" i="125"/>
  <c r="J49" i="125"/>
  <c r="K49" i="125"/>
  <c r="L48" i="125"/>
  <c r="K48" i="125"/>
  <c r="J48" i="125"/>
  <c r="L47" i="125"/>
  <c r="K47" i="125"/>
  <c r="J47" i="125"/>
  <c r="L46" i="125"/>
  <c r="K46" i="125"/>
  <c r="J46" i="125"/>
  <c r="L45" i="125"/>
  <c r="K45" i="125"/>
  <c r="J45" i="125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 s="1"/>
  <c r="L32" i="125"/>
  <c r="K32" i="125"/>
  <c r="J32" i="125" s="1"/>
  <c r="L31" i="125"/>
  <c r="K31" i="125"/>
  <c r="J31" i="125" s="1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J26" i="125"/>
  <c r="L25" i="125"/>
  <c r="K25" i="125"/>
  <c r="J25" i="125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J53" i="126"/>
  <c r="K53" i="126"/>
  <c r="L52" i="126"/>
  <c r="J52" i="126"/>
  <c r="K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 s="1"/>
  <c r="L41" i="126"/>
  <c r="K41" i="126"/>
  <c r="J41" i="126" s="1"/>
  <c r="L40" i="126"/>
  <c r="K40" i="126"/>
  <c r="J40" i="126"/>
  <c r="L39" i="126"/>
  <c r="K39" i="126"/>
  <c r="J39" i="126"/>
  <c r="L38" i="126"/>
  <c r="K38" i="126"/>
  <c r="J38" i="126"/>
  <c r="L37" i="126"/>
  <c r="K37" i="126"/>
  <c r="J37" i="126" s="1"/>
  <c r="L36" i="126"/>
  <c r="K36" i="126"/>
  <c r="J36" i="126"/>
  <c r="L35" i="126"/>
  <c r="K35" i="126"/>
  <c r="J35" i="126"/>
  <c r="L34" i="126"/>
  <c r="K34" i="126"/>
  <c r="J34" i="126"/>
  <c r="L33" i="126"/>
  <c r="K33" i="126"/>
  <c r="J33" i="126" s="1"/>
  <c r="L32" i="126"/>
  <c r="K32" i="126"/>
  <c r="J32" i="126" s="1"/>
  <c r="L31" i="126"/>
  <c r="K31" i="126"/>
  <c r="J31" i="126" s="1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/>
  <c r="L26" i="126"/>
  <c r="K26" i="126"/>
  <c r="J26" i="126"/>
  <c r="L25" i="126"/>
  <c r="K25" i="126"/>
  <c r="J25" i="126" s="1"/>
  <c r="L251" i="127"/>
  <c r="K251" i="127"/>
  <c r="J251" i="127"/>
  <c r="L250" i="127"/>
  <c r="K250" i="127"/>
  <c r="J250" i="127" s="1"/>
  <c r="L249" i="127"/>
  <c r="K249" i="127"/>
  <c r="J249" i="127" s="1"/>
  <c r="L248" i="127"/>
  <c r="K248" i="127"/>
  <c r="J248" i="127" s="1"/>
  <c r="L247" i="127"/>
  <c r="K247" i="127"/>
  <c r="J247" i="127" s="1"/>
  <c r="L246" i="127"/>
  <c r="K246" i="127"/>
  <c r="J246" i="127"/>
  <c r="L245" i="127"/>
  <c r="K245" i="127"/>
  <c r="J245" i="127" s="1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 s="1"/>
  <c r="L238" i="127"/>
  <c r="K238" i="127"/>
  <c r="J238" i="127" s="1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 s="1"/>
  <c r="L233" i="127"/>
  <c r="K233" i="127"/>
  <c r="J233" i="127" s="1"/>
  <c r="L232" i="127"/>
  <c r="K232" i="127"/>
  <c r="J232" i="127" s="1"/>
  <c r="L231" i="127"/>
  <c r="K231" i="127"/>
  <c r="J231" i="127" s="1"/>
  <c r="L230" i="127"/>
  <c r="K230" i="127"/>
  <c r="J230" i="127"/>
  <c r="L229" i="127"/>
  <c r="K229" i="127"/>
  <c r="J229" i="127" s="1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J223" i="127" s="1"/>
  <c r="K223" i="127"/>
  <c r="L222" i="127"/>
  <c r="K222" i="127"/>
  <c r="J222" i="127" s="1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 s="1"/>
  <c r="L217" i="127"/>
  <c r="K217" i="127"/>
  <c r="J217" i="127" s="1"/>
  <c r="L216" i="127"/>
  <c r="K216" i="127"/>
  <c r="J216" i="127" s="1"/>
  <c r="L215" i="127"/>
  <c r="K215" i="127"/>
  <c r="J215" i="127"/>
  <c r="L214" i="127"/>
  <c r="K214" i="127"/>
  <c r="J214" i="127"/>
  <c r="L213" i="127"/>
  <c r="K213" i="127"/>
  <c r="J213" i="127" s="1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J207" i="127" s="1"/>
  <c r="K207" i="127"/>
  <c r="L206" i="127"/>
  <c r="K206" i="127"/>
  <c r="J206" i="127" s="1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 s="1"/>
  <c r="L201" i="127"/>
  <c r="K201" i="127"/>
  <c r="J201" i="127" s="1"/>
  <c r="L200" i="127"/>
  <c r="K200" i="127"/>
  <c r="J200" i="127" s="1"/>
  <c r="L199" i="127"/>
  <c r="K199" i="127"/>
  <c r="J199" i="127"/>
  <c r="L198" i="127"/>
  <c r="K198" i="127"/>
  <c r="J198" i="127"/>
  <c r="L197" i="127"/>
  <c r="K197" i="127"/>
  <c r="J197" i="127" s="1"/>
  <c r="L196" i="127"/>
  <c r="K196" i="127"/>
  <c r="J196" i="127" s="1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 s="1"/>
  <c r="L190" i="127"/>
  <c r="K190" i="127"/>
  <c r="J190" i="127" s="1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 s="1"/>
  <c r="L185" i="127"/>
  <c r="K185" i="127"/>
  <c r="J185" i="127" s="1"/>
  <c r="L184" i="127"/>
  <c r="K184" i="127"/>
  <c r="J184" i="127" s="1"/>
  <c r="L183" i="127"/>
  <c r="K183" i="127"/>
  <c r="J183" i="127" s="1"/>
  <c r="L182" i="127"/>
  <c r="K182" i="127"/>
  <c r="J182" i="127"/>
  <c r="L181" i="127"/>
  <c r="K181" i="127"/>
  <c r="J181" i="127"/>
  <c r="L180" i="127"/>
  <c r="K180" i="127"/>
  <c r="J180" i="127" s="1"/>
  <c r="L179" i="127"/>
  <c r="K179" i="127"/>
  <c r="J179" i="127" s="1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 s="1"/>
  <c r="L174" i="127"/>
  <c r="K174" i="127"/>
  <c r="J174" i="127" s="1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 s="1"/>
  <c r="L169" i="127"/>
  <c r="K169" i="127"/>
  <c r="J169" i="127" s="1"/>
  <c r="L168" i="127"/>
  <c r="K168" i="127"/>
  <c r="J168" i="127" s="1"/>
  <c r="L167" i="127"/>
  <c r="K167" i="127"/>
  <c r="J167" i="127" s="1"/>
  <c r="L166" i="127"/>
  <c r="K166" i="127"/>
  <c r="J166" i="127"/>
  <c r="L165" i="127"/>
  <c r="K165" i="127"/>
  <c r="J165" i="127"/>
  <c r="L164" i="127"/>
  <c r="J164" i="127" s="1"/>
  <c r="K164" i="127"/>
  <c r="L163" i="127"/>
  <c r="K163" i="127"/>
  <c r="J163" i="127" s="1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 s="1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 s="1"/>
  <c r="L153" i="127"/>
  <c r="K153" i="127"/>
  <c r="J153" i="127" s="1"/>
  <c r="L152" i="127"/>
  <c r="K152" i="127"/>
  <c r="J152" i="127" s="1"/>
  <c r="L151" i="127"/>
  <c r="K151" i="127"/>
  <c r="J151" i="127" s="1"/>
  <c r="L150" i="127"/>
  <c r="K150" i="127"/>
  <c r="J150" i="127"/>
  <c r="L149" i="127"/>
  <c r="K149" i="127"/>
  <c r="J149" i="127"/>
  <c r="L148" i="127"/>
  <c r="J148" i="127" s="1"/>
  <c r="K148" i="127"/>
  <c r="L147" i="127"/>
  <c r="K147" i="127"/>
  <c r="J147" i="127" s="1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 s="1"/>
  <c r="L142" i="127"/>
  <c r="K142" i="127"/>
  <c r="J142" i="127" s="1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 s="1"/>
  <c r="L137" i="127"/>
  <c r="K137" i="127"/>
  <c r="J137" i="127"/>
  <c r="L136" i="127"/>
  <c r="K136" i="127"/>
  <c r="J136" i="127" s="1"/>
  <c r="L135" i="127"/>
  <c r="K135" i="127"/>
  <c r="J135" i="127" s="1"/>
  <c r="L134" i="127"/>
  <c r="K134" i="127"/>
  <c r="J134" i="127"/>
  <c r="L133" i="127"/>
  <c r="K133" i="127"/>
  <c r="J133" i="127"/>
  <c r="L132" i="127"/>
  <c r="K132" i="127"/>
  <c r="J132" i="127" s="1"/>
  <c r="L131" i="127"/>
  <c r="K131" i="127"/>
  <c r="J131" i="127" s="1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 s="1"/>
  <c r="L126" i="127"/>
  <c r="K126" i="127"/>
  <c r="J126" i="127" s="1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 s="1"/>
  <c r="L121" i="127"/>
  <c r="K121" i="127"/>
  <c r="J121" i="127" s="1"/>
  <c r="L120" i="127"/>
  <c r="K120" i="127"/>
  <c r="J120" i="127" s="1"/>
  <c r="L119" i="127"/>
  <c r="K119" i="127"/>
  <c r="J119" i="127" s="1"/>
  <c r="L118" i="127"/>
  <c r="K118" i="127"/>
  <c r="J118" i="127"/>
  <c r="L117" i="127"/>
  <c r="K117" i="127"/>
  <c r="J117" i="127"/>
  <c r="L116" i="127"/>
  <c r="J116" i="127" s="1"/>
  <c r="K116" i="127"/>
  <c r="L115" i="127"/>
  <c r="K115" i="127"/>
  <c r="J115" i="127" s="1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 s="1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 s="1"/>
  <c r="L105" i="127"/>
  <c r="K105" i="127"/>
  <c r="J105" i="127" s="1"/>
  <c r="L104" i="127"/>
  <c r="K104" i="127"/>
  <c r="J104" i="127" s="1"/>
  <c r="L103" i="127"/>
  <c r="K103" i="127"/>
  <c r="J103" i="127" s="1"/>
  <c r="L102" i="127"/>
  <c r="K102" i="127"/>
  <c r="J102" i="127"/>
  <c r="L101" i="127"/>
  <c r="K101" i="127"/>
  <c r="J101" i="127"/>
  <c r="L100" i="127"/>
  <c r="J100" i="127" s="1"/>
  <c r="K100" i="127"/>
  <c r="L99" i="127"/>
  <c r="K99" i="127"/>
  <c r="J99" i="127" s="1"/>
  <c r="L98" i="127"/>
  <c r="K98" i="127"/>
  <c r="J98" i="127"/>
  <c r="L97" i="127"/>
  <c r="K97" i="127"/>
  <c r="J97" i="127"/>
  <c r="L96" i="127"/>
  <c r="K96" i="127"/>
  <c r="J96" i="127"/>
  <c r="L95" i="127"/>
  <c r="K95" i="127"/>
  <c r="J95" i="127" s="1"/>
  <c r="L94" i="127"/>
  <c r="K94" i="127"/>
  <c r="J94" i="127" s="1"/>
  <c r="L93" i="127"/>
  <c r="K93" i="127"/>
  <c r="J93" i="127"/>
  <c r="L92" i="127"/>
  <c r="K92" i="127"/>
  <c r="J92" i="127"/>
  <c r="L91" i="127"/>
  <c r="K91" i="127"/>
  <c r="J91" i="127"/>
  <c r="L90" i="127"/>
  <c r="K90" i="127"/>
  <c r="J90" i="127" s="1"/>
  <c r="L89" i="127"/>
  <c r="K89" i="127"/>
  <c r="J89" i="127" s="1"/>
  <c r="L88" i="127"/>
  <c r="K88" i="127"/>
  <c r="J88" i="127" s="1"/>
  <c r="L87" i="127"/>
  <c r="K87" i="127"/>
  <c r="J87" i="127"/>
  <c r="L86" i="127"/>
  <c r="K86" i="127"/>
  <c r="J86" i="127"/>
  <c r="L85" i="127"/>
  <c r="K85" i="127"/>
  <c r="J85" i="127"/>
  <c r="L84" i="127"/>
  <c r="K84" i="127"/>
  <c r="J84" i="127" s="1"/>
  <c r="L83" i="127"/>
  <c r="K83" i="127"/>
  <c r="J83" i="127" s="1"/>
  <c r="L82" i="127"/>
  <c r="K82" i="127"/>
  <c r="J82" i="127"/>
  <c r="L81" i="127"/>
  <c r="K81" i="127"/>
  <c r="J81" i="127"/>
  <c r="L80" i="127"/>
  <c r="K80" i="127"/>
  <c r="J80" i="127"/>
  <c r="L79" i="127"/>
  <c r="K79" i="127"/>
  <c r="J79" i="127" s="1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 s="1"/>
  <c r="L73" i="127"/>
  <c r="K73" i="127"/>
  <c r="J73" i="127" s="1"/>
  <c r="L72" i="127"/>
  <c r="K72" i="127"/>
  <c r="J72" i="127" s="1"/>
  <c r="L71" i="127"/>
  <c r="K71" i="127"/>
  <c r="J71" i="127"/>
  <c r="L70" i="127"/>
  <c r="K70" i="127"/>
  <c r="J70" i="127"/>
  <c r="L69" i="127"/>
  <c r="K69" i="127"/>
  <c r="J69" i="127"/>
  <c r="L68" i="127"/>
  <c r="J68" i="127" s="1"/>
  <c r="K68" i="127"/>
  <c r="L67" i="127"/>
  <c r="K67" i="127"/>
  <c r="J67" i="127" s="1"/>
  <c r="L66" i="127"/>
  <c r="K66" i="127"/>
  <c r="J66" i="127"/>
  <c r="L65" i="127"/>
  <c r="K65" i="127"/>
  <c r="J65" i="127"/>
  <c r="L64" i="127"/>
  <c r="K64" i="127"/>
  <c r="J64" i="127"/>
  <c r="L63" i="127"/>
  <c r="K63" i="127"/>
  <c r="J63" i="127" s="1"/>
  <c r="L62" i="127"/>
  <c r="K62" i="127"/>
  <c r="J62" i="127" s="1"/>
  <c r="L61" i="127"/>
  <c r="K61" i="127"/>
  <c r="J61" i="127"/>
  <c r="L60" i="127"/>
  <c r="K60" i="127"/>
  <c r="J60" i="127"/>
  <c r="L59" i="127"/>
  <c r="K59" i="127"/>
  <c r="J59" i="127"/>
  <c r="L58" i="127"/>
  <c r="K58" i="127"/>
  <c r="J58" i="127" s="1"/>
  <c r="L57" i="127"/>
  <c r="K57" i="127"/>
  <c r="J57" i="127" s="1"/>
  <c r="L56" i="127"/>
  <c r="K56" i="127"/>
  <c r="J56" i="127" s="1"/>
  <c r="L55" i="127"/>
  <c r="K55" i="127"/>
  <c r="L54" i="127"/>
  <c r="K54" i="127"/>
  <c r="J54" i="127"/>
  <c r="L53" i="127"/>
  <c r="K53" i="127"/>
  <c r="J53" i="127"/>
  <c r="L52" i="127"/>
  <c r="K52" i="127"/>
  <c r="L51" i="127"/>
  <c r="K51" i="127"/>
  <c r="J51" i="127" s="1"/>
  <c r="L50" i="127"/>
  <c r="K50" i="127"/>
  <c r="J50" i="127" s="1"/>
  <c r="L49" i="127"/>
  <c r="K49" i="127"/>
  <c r="J49" i="127"/>
  <c r="L48" i="127"/>
  <c r="K48" i="127"/>
  <c r="J48" i="127"/>
  <c r="L47" i="127"/>
  <c r="K47" i="127"/>
  <c r="J47" i="127" s="1"/>
  <c r="L46" i="127"/>
  <c r="K46" i="127"/>
  <c r="J46" i="127" s="1"/>
  <c r="L45" i="127"/>
  <c r="J45" i="127" s="1"/>
  <c r="K45" i="127"/>
  <c r="L44" i="127"/>
  <c r="K44" i="127"/>
  <c r="J44" i="127" s="1"/>
  <c r="L43" i="127"/>
  <c r="K43" i="127"/>
  <c r="J43" i="127"/>
  <c r="L42" i="127"/>
  <c r="K42" i="127"/>
  <c r="J42" i="127"/>
  <c r="L41" i="127"/>
  <c r="K41" i="127"/>
  <c r="J41" i="127" s="1"/>
  <c r="L40" i="127"/>
  <c r="K40" i="127"/>
  <c r="J40" i="127" s="1"/>
  <c r="L39" i="127"/>
  <c r="K39" i="127"/>
  <c r="L38" i="127"/>
  <c r="K38" i="127"/>
  <c r="J38" i="127"/>
  <c r="L37" i="127"/>
  <c r="K37" i="127"/>
  <c r="J37" i="127" s="1"/>
  <c r="L36" i="127"/>
  <c r="K36" i="127"/>
  <c r="J36" i="127" s="1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 s="1"/>
  <c r="L30" i="127"/>
  <c r="K30" i="127"/>
  <c r="J30" i="127"/>
  <c r="L29" i="127"/>
  <c r="K29" i="127"/>
  <c r="J29" i="127" s="1"/>
  <c r="L28" i="127"/>
  <c r="K28" i="127"/>
  <c r="J28" i="127"/>
  <c r="L27" i="127"/>
  <c r="K27" i="127"/>
  <c r="L26" i="127"/>
  <c r="K26" i="127"/>
  <c r="J26" i="127" s="1"/>
  <c r="L25" i="127"/>
  <c r="L17" i="127" s="1"/>
  <c r="L19" i="127" s="1"/>
  <c r="J40" i="64" s="1"/>
  <c r="K25" i="127"/>
  <c r="L251" i="128"/>
  <c r="K251" i="128"/>
  <c r="J251" i="128" s="1"/>
  <c r="L250" i="128"/>
  <c r="K250" i="128"/>
  <c r="J250" i="128"/>
  <c r="L249" i="128"/>
  <c r="J249" i="128" s="1"/>
  <c r="K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 s="1"/>
  <c r="L243" i="128"/>
  <c r="K243" i="128"/>
  <c r="J243" i="128"/>
  <c r="L242" i="128"/>
  <c r="K242" i="128"/>
  <c r="J242" i="128" s="1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 s="1"/>
  <c r="L235" i="128"/>
  <c r="K235" i="128"/>
  <c r="J235" i="128" s="1"/>
  <c r="L234" i="128"/>
  <c r="K234" i="128"/>
  <c r="J234" i="128"/>
  <c r="L233" i="128"/>
  <c r="K233" i="128"/>
  <c r="J233" i="128" s="1"/>
  <c r="L232" i="128"/>
  <c r="K232" i="128"/>
  <c r="J232" i="128" s="1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 s="1"/>
  <c r="L225" i="128"/>
  <c r="K225" i="128"/>
  <c r="J225" i="128"/>
  <c r="L224" i="128"/>
  <c r="K224" i="128"/>
  <c r="J224" i="128"/>
  <c r="L223" i="128"/>
  <c r="K223" i="128"/>
  <c r="J223" i="128"/>
  <c r="L222" i="128"/>
  <c r="J222" i="128" s="1"/>
  <c r="K222" i="128"/>
  <c r="L221" i="128"/>
  <c r="K221" i="128"/>
  <c r="J221" i="128"/>
  <c r="L220" i="128"/>
  <c r="K220" i="128"/>
  <c r="J220" i="128" s="1"/>
  <c r="L219" i="128"/>
  <c r="K219" i="128"/>
  <c r="J219" i="128"/>
  <c r="L218" i="128"/>
  <c r="K218" i="128"/>
  <c r="J218" i="128"/>
  <c r="L217" i="128"/>
  <c r="K217" i="128"/>
  <c r="J217" i="128" s="1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 s="1"/>
  <c r="L209" i="128"/>
  <c r="K209" i="128"/>
  <c r="J209" i="128"/>
  <c r="L208" i="128"/>
  <c r="K208" i="128"/>
  <c r="J208" i="128"/>
  <c r="L207" i="128"/>
  <c r="K207" i="128"/>
  <c r="J207" i="128"/>
  <c r="L206" i="128"/>
  <c r="J206" i="128" s="1"/>
  <c r="K206" i="128"/>
  <c r="L205" i="128"/>
  <c r="K205" i="128"/>
  <c r="J205" i="128"/>
  <c r="L204" i="128"/>
  <c r="K204" i="128"/>
  <c r="J204" i="128" s="1"/>
  <c r="L203" i="128"/>
  <c r="K203" i="128"/>
  <c r="J203" i="128" s="1"/>
  <c r="L202" i="128"/>
  <c r="K202" i="128"/>
  <c r="J202" i="128"/>
  <c r="L201" i="128"/>
  <c r="K201" i="128"/>
  <c r="J201" i="128" s="1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 s="1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J190" i="128" s="1"/>
  <c r="K190" i="128"/>
  <c r="L189" i="128"/>
  <c r="K189" i="128"/>
  <c r="J189" i="128"/>
  <c r="L188" i="128"/>
  <c r="K188" i="128"/>
  <c r="J188" i="128" s="1"/>
  <c r="L187" i="128"/>
  <c r="K187" i="128"/>
  <c r="J187" i="128" s="1"/>
  <c r="L186" i="128"/>
  <c r="K186" i="128"/>
  <c r="J186" i="128"/>
  <c r="L185" i="128"/>
  <c r="K185" i="128"/>
  <c r="J185" i="128" s="1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 s="1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 s="1"/>
  <c r="L173" i="128"/>
  <c r="K173" i="128"/>
  <c r="J173" i="128"/>
  <c r="L172" i="128"/>
  <c r="K172" i="128"/>
  <c r="J172" i="128" s="1"/>
  <c r="L171" i="128"/>
  <c r="K171" i="128"/>
  <c r="J171" i="128" s="1"/>
  <c r="L170" i="128"/>
  <c r="K170" i="128"/>
  <c r="J170" i="128"/>
  <c r="L169" i="128"/>
  <c r="K169" i="128"/>
  <c r="J169" i="128" s="1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 s="1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 s="1"/>
  <c r="L157" i="128"/>
  <c r="K157" i="128"/>
  <c r="J157" i="128"/>
  <c r="L156" i="128"/>
  <c r="K156" i="128"/>
  <c r="J156" i="128" s="1"/>
  <c r="L155" i="128"/>
  <c r="K155" i="128"/>
  <c r="J155" i="128" s="1"/>
  <c r="L154" i="128"/>
  <c r="K154" i="128"/>
  <c r="J154" i="128"/>
  <c r="L153" i="128"/>
  <c r="K153" i="128"/>
  <c r="J153" i="128" s="1"/>
  <c r="L152" i="128"/>
  <c r="K152" i="128"/>
  <c r="J152" i="128" s="1"/>
  <c r="L151" i="128"/>
  <c r="K151" i="128"/>
  <c r="J151" i="128"/>
  <c r="L150" i="128"/>
  <c r="K150" i="128"/>
  <c r="J150" i="128"/>
  <c r="L149" i="128"/>
  <c r="K149" i="128"/>
  <c r="J149" i="128" s="1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 s="1"/>
  <c r="L141" i="128"/>
  <c r="K141" i="128"/>
  <c r="J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 s="1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 s="1"/>
  <c r="L125" i="128"/>
  <c r="K125" i="128"/>
  <c r="J125" i="128"/>
  <c r="L124" i="128"/>
  <c r="K124" i="128"/>
  <c r="J124" i="128" s="1"/>
  <c r="L123" i="128"/>
  <c r="K123" i="128"/>
  <c r="J123" i="128" s="1"/>
  <c r="L122" i="128"/>
  <c r="K122" i="128"/>
  <c r="J122" i="128"/>
  <c r="L121" i="128"/>
  <c r="K121" i="128"/>
  <c r="J121" i="128" s="1"/>
  <c r="L120" i="128"/>
  <c r="K120" i="128"/>
  <c r="J120" i="128" s="1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 s="1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J105" i="128" s="1"/>
  <c r="L104" i="128"/>
  <c r="K104" i="128"/>
  <c r="J104" i="128" s="1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J94" i="128" s="1"/>
  <c r="K94" i="128"/>
  <c r="L93" i="128"/>
  <c r="K93" i="128"/>
  <c r="J93" i="128"/>
  <c r="L92" i="128"/>
  <c r="K92" i="128"/>
  <c r="J92" i="128" s="1"/>
  <c r="L91" i="128"/>
  <c r="K91" i="128"/>
  <c r="J91" i="128" s="1"/>
  <c r="L90" i="128"/>
  <c r="K90" i="128"/>
  <c r="J90" i="128"/>
  <c r="L89" i="128"/>
  <c r="K89" i="128"/>
  <c r="J89" i="128" s="1"/>
  <c r="L88" i="128"/>
  <c r="K88" i="128"/>
  <c r="J88" i="128" s="1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J78" i="128" s="1"/>
  <c r="K78" i="128"/>
  <c r="L77" i="128"/>
  <c r="K77" i="128"/>
  <c r="J77" i="128"/>
  <c r="L76" i="128"/>
  <c r="K76" i="128"/>
  <c r="J76" i="128" s="1"/>
  <c r="L75" i="128"/>
  <c r="K75" i="128"/>
  <c r="J75" i="128" s="1"/>
  <c r="L74" i="128"/>
  <c r="K74" i="128"/>
  <c r="J74" i="128"/>
  <c r="L73" i="128"/>
  <c r="K73" i="128"/>
  <c r="J73" i="128" s="1"/>
  <c r="L72" i="128"/>
  <c r="K72" i="128"/>
  <c r="J72" i="128"/>
  <c r="L71" i="128"/>
  <c r="K71" i="128"/>
  <c r="J71" i="128"/>
  <c r="L70" i="128"/>
  <c r="K70" i="128"/>
  <c r="J70" i="128"/>
  <c r="L69" i="128"/>
  <c r="K69" i="128"/>
  <c r="J69" i="128" s="1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 s="1"/>
  <c r="L61" i="128"/>
  <c r="K61" i="128"/>
  <c r="J61" i="128"/>
  <c r="L60" i="128"/>
  <c r="K60" i="128"/>
  <c r="J60" i="128" s="1"/>
  <c r="L59" i="128"/>
  <c r="K59" i="128"/>
  <c r="J59" i="128" s="1"/>
  <c r="L58" i="128"/>
  <c r="K58" i="128"/>
  <c r="J58" i="128"/>
  <c r="L57" i="128"/>
  <c r="K57" i="128"/>
  <c r="J57" i="128" s="1"/>
  <c r="L56" i="128"/>
  <c r="K56" i="128"/>
  <c r="J56" i="128" s="1"/>
  <c r="L55" i="128"/>
  <c r="K55" i="128"/>
  <c r="J55" i="128"/>
  <c r="L54" i="128"/>
  <c r="K54" i="128"/>
  <c r="J54" i="128"/>
  <c r="L53" i="128"/>
  <c r="K53" i="128"/>
  <c r="J53" i="128" s="1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J46" i="128" s="1"/>
  <c r="K46" i="128"/>
  <c r="L45" i="128"/>
  <c r="K45" i="128"/>
  <c r="J45" i="128"/>
  <c r="L44" i="128"/>
  <c r="K44" i="128"/>
  <c r="J44" i="128" s="1"/>
  <c r="L43" i="128"/>
  <c r="K43" i="128"/>
  <c r="J43" i="128" s="1"/>
  <c r="L40" i="128"/>
  <c r="K40" i="128"/>
  <c r="J40" i="128" s="1"/>
  <c r="L39" i="128"/>
  <c r="K39" i="128"/>
  <c r="J39" i="128"/>
  <c r="L38" i="128"/>
  <c r="K38" i="128"/>
  <c r="J38" i="128" s="1"/>
  <c r="L37" i="128"/>
  <c r="K37" i="128"/>
  <c r="J37" i="128"/>
  <c r="L36" i="128"/>
  <c r="K36" i="128"/>
  <c r="J36" i="128" s="1"/>
  <c r="L35" i="128"/>
  <c r="K35" i="128"/>
  <c r="J35" i="128" s="1"/>
  <c r="L34" i="128"/>
  <c r="K34" i="128"/>
  <c r="J34" i="128" s="1"/>
  <c r="L33" i="128"/>
  <c r="K33" i="128"/>
  <c r="J33" i="128"/>
  <c r="L32" i="128"/>
  <c r="K32" i="128"/>
  <c r="J32" i="128" s="1"/>
  <c r="L31" i="128"/>
  <c r="K31" i="128"/>
  <c r="J31" i="128"/>
  <c r="L30" i="128"/>
  <c r="K30" i="128"/>
  <c r="J30" i="128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L17" i="128" s="1"/>
  <c r="K25" i="128"/>
  <c r="J25" i="128" s="1"/>
  <c r="L251" i="129"/>
  <c r="K251" i="129"/>
  <c r="J251" i="129"/>
  <c r="L250" i="129"/>
  <c r="K250" i="129"/>
  <c r="J250" i="129" s="1"/>
  <c r="L249" i="129"/>
  <c r="K249" i="129"/>
  <c r="J249" i="129"/>
  <c r="L248" i="129"/>
  <c r="K248" i="129"/>
  <c r="J248" i="129" s="1"/>
  <c r="L247" i="129"/>
  <c r="K247" i="129"/>
  <c r="J247" i="129"/>
  <c r="L246" i="129"/>
  <c r="K246" i="129"/>
  <c r="J246" i="129" s="1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K241" i="129"/>
  <c r="J241" i="129"/>
  <c r="L240" i="129"/>
  <c r="J240" i="129"/>
  <c r="K240" i="129"/>
  <c r="L239" i="129"/>
  <c r="K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J234" i="129" s="1"/>
  <c r="K234" i="129"/>
  <c r="L233" i="129"/>
  <c r="K233" i="129"/>
  <c r="J233" i="129" s="1"/>
  <c r="L232" i="129"/>
  <c r="K232" i="129"/>
  <c r="J232" i="129" s="1"/>
  <c r="L231" i="129"/>
  <c r="K231" i="129"/>
  <c r="J231" i="129"/>
  <c r="L230" i="129"/>
  <c r="K230" i="129"/>
  <c r="J230" i="129" s="1"/>
  <c r="L229" i="129"/>
  <c r="K229" i="129"/>
  <c r="J229" i="129" s="1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 s="1"/>
  <c r="L223" i="129"/>
  <c r="K223" i="129"/>
  <c r="J223" i="129" s="1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 s="1"/>
  <c r="L217" i="129"/>
  <c r="K217" i="129"/>
  <c r="J217" i="129" s="1"/>
  <c r="L216" i="129"/>
  <c r="K216" i="129"/>
  <c r="J216" i="129" s="1"/>
  <c r="L215" i="129"/>
  <c r="K215" i="129"/>
  <c r="J215" i="129"/>
  <c r="L214" i="129"/>
  <c r="K214" i="129"/>
  <c r="J214" i="129" s="1"/>
  <c r="L213" i="129"/>
  <c r="K213" i="129"/>
  <c r="J213" i="129" s="1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L206" i="129"/>
  <c r="K206" i="129"/>
  <c r="J206" i="129" s="1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 s="1"/>
  <c r="L201" i="129"/>
  <c r="K201" i="129"/>
  <c r="J201" i="129"/>
  <c r="L200" i="129"/>
  <c r="K200" i="129"/>
  <c r="J200" i="129" s="1"/>
  <c r="L199" i="129"/>
  <c r="K199" i="129"/>
  <c r="J199" i="129"/>
  <c r="L198" i="129"/>
  <c r="K198" i="129"/>
  <c r="J198" i="129"/>
  <c r="L197" i="129"/>
  <c r="K197" i="129"/>
  <c r="J197" i="129" s="1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 s="1"/>
  <c r="L190" i="129"/>
  <c r="K190" i="129"/>
  <c r="J190" i="129" s="1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 s="1"/>
  <c r="L185" i="129"/>
  <c r="K185" i="129"/>
  <c r="J185" i="129"/>
  <c r="L184" i="129"/>
  <c r="K184" i="129"/>
  <c r="J184" i="129" s="1"/>
  <c r="L183" i="129"/>
  <c r="K183" i="129"/>
  <c r="J183" i="129"/>
  <c r="L182" i="129"/>
  <c r="K182" i="129"/>
  <c r="J182" i="129"/>
  <c r="L181" i="129"/>
  <c r="K181" i="129"/>
  <c r="J181" i="129" s="1"/>
  <c r="L180" i="129"/>
  <c r="K180" i="129"/>
  <c r="J180" i="129" s="1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 s="1"/>
  <c r="L174" i="129"/>
  <c r="K174" i="129"/>
  <c r="J174" i="129" s="1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 s="1"/>
  <c r="L169" i="129"/>
  <c r="K169" i="129"/>
  <c r="J169" i="129"/>
  <c r="L168" i="129"/>
  <c r="K168" i="129"/>
  <c r="J168" i="129" s="1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 s="1"/>
  <c r="L151" i="129"/>
  <c r="K151" i="129"/>
  <c r="J151" i="129"/>
  <c r="L150" i="129"/>
  <c r="K150" i="129"/>
  <c r="J150" i="129" s="1"/>
  <c r="L149" i="129"/>
  <c r="K149" i="129"/>
  <c r="J149" i="129"/>
  <c r="L148" i="129"/>
  <c r="K148" i="129"/>
  <c r="J148" i="129" s="1"/>
  <c r="L147" i="129"/>
  <c r="K147" i="129"/>
  <c r="J147" i="129" s="1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 s="1"/>
  <c r="L142" i="129"/>
  <c r="K142" i="129"/>
  <c r="J142" i="129" s="1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J137" i="129" s="1"/>
  <c r="K137" i="129"/>
  <c r="L136" i="129"/>
  <c r="J136" i="129"/>
  <c r="K136" i="129"/>
  <c r="L135" i="129"/>
  <c r="K135" i="129"/>
  <c r="J135" i="129"/>
  <c r="L134" i="129"/>
  <c r="K134" i="129"/>
  <c r="J134" i="129" s="1"/>
  <c r="L133" i="129"/>
  <c r="K133" i="129"/>
  <c r="J133" i="129"/>
  <c r="L132" i="129"/>
  <c r="K132" i="129"/>
  <c r="J132" i="129" s="1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 s="1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 s="1"/>
  <c r="L120" i="129"/>
  <c r="J120" i="129"/>
  <c r="K120" i="129"/>
  <c r="L119" i="129"/>
  <c r="K119" i="129"/>
  <c r="J119" i="129"/>
  <c r="L118" i="129"/>
  <c r="K118" i="129"/>
  <c r="J118" i="129" s="1"/>
  <c r="L117" i="129"/>
  <c r="K117" i="129"/>
  <c r="J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 s="1"/>
  <c r="L110" i="129"/>
  <c r="J110" i="129" s="1"/>
  <c r="K110" i="129"/>
  <c r="L109" i="129"/>
  <c r="K109" i="129"/>
  <c r="J109" i="129" s="1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 s="1"/>
  <c r="L103" i="129"/>
  <c r="K103" i="129"/>
  <c r="J103" i="129"/>
  <c r="L102" i="129"/>
  <c r="K102" i="129"/>
  <c r="J102" i="129" s="1"/>
  <c r="L101" i="129"/>
  <c r="K101" i="129"/>
  <c r="J101" i="129" s="1"/>
  <c r="L100" i="129"/>
  <c r="K100" i="129"/>
  <c r="J100" i="129"/>
  <c r="L99" i="129"/>
  <c r="K99" i="129"/>
  <c r="J99" i="129" s="1"/>
  <c r="L98" i="129"/>
  <c r="K98" i="129"/>
  <c r="J98" i="129"/>
  <c r="L97" i="129"/>
  <c r="K97" i="129"/>
  <c r="J97" i="129" s="1"/>
  <c r="L96" i="129"/>
  <c r="K96" i="129"/>
  <c r="J96" i="129"/>
  <c r="L95" i="129"/>
  <c r="K95" i="129"/>
  <c r="J95" i="129"/>
  <c r="L94" i="129"/>
  <c r="K94" i="129"/>
  <c r="J94" i="129" s="1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/>
  <c r="L88" i="129"/>
  <c r="J88" i="129" s="1"/>
  <c r="K88" i="129"/>
  <c r="L87" i="129"/>
  <c r="K87" i="129"/>
  <c r="J87" i="129"/>
  <c r="L86" i="129"/>
  <c r="K86" i="129"/>
  <c r="J86" i="129" s="1"/>
  <c r="L85" i="129"/>
  <c r="K85" i="129"/>
  <c r="J85" i="129"/>
  <c r="L84" i="129"/>
  <c r="K84" i="129"/>
  <c r="J84" i="129"/>
  <c r="L83" i="129"/>
  <c r="K83" i="129"/>
  <c r="J83" i="129" s="1"/>
  <c r="L82" i="129"/>
  <c r="K82" i="129"/>
  <c r="J82" i="129" s="1"/>
  <c r="L81" i="129"/>
  <c r="K81" i="129"/>
  <c r="J81" i="129"/>
  <c r="L80" i="129"/>
  <c r="K80" i="129"/>
  <c r="J80" i="129" s="1"/>
  <c r="L79" i="129"/>
  <c r="K79" i="129"/>
  <c r="J79" i="129"/>
  <c r="L78" i="129"/>
  <c r="K78" i="129"/>
  <c r="J78" i="129" s="1"/>
  <c r="L77" i="129"/>
  <c r="K77" i="129"/>
  <c r="J77" i="129"/>
  <c r="L76" i="129"/>
  <c r="K76" i="129"/>
  <c r="J76" i="129"/>
  <c r="L75" i="129"/>
  <c r="K75" i="129"/>
  <c r="J75" i="129"/>
  <c r="L74" i="129"/>
  <c r="K74" i="129"/>
  <c r="L73" i="129"/>
  <c r="K73" i="129"/>
  <c r="J73" i="129"/>
  <c r="L72" i="129"/>
  <c r="K72" i="129"/>
  <c r="J72" i="129" s="1"/>
  <c r="L71" i="129"/>
  <c r="K71" i="129"/>
  <c r="J71" i="129" s="1"/>
  <c r="L70" i="129"/>
  <c r="K70" i="129"/>
  <c r="J70" i="129"/>
  <c r="L69" i="129"/>
  <c r="K69" i="129"/>
  <c r="J69" i="129"/>
  <c r="L68" i="129"/>
  <c r="K68" i="129"/>
  <c r="J68" i="129"/>
  <c r="L67" i="129"/>
  <c r="K67" i="129"/>
  <c r="J67" i="129" s="1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 s="1"/>
  <c r="L60" i="129"/>
  <c r="K60" i="129"/>
  <c r="J60" i="129"/>
  <c r="L59" i="129"/>
  <c r="K59" i="129"/>
  <c r="J59" i="129"/>
  <c r="L58" i="129"/>
  <c r="K58" i="129"/>
  <c r="J58" i="129" s="1"/>
  <c r="L57" i="129"/>
  <c r="K57" i="129"/>
  <c r="J57" i="129"/>
  <c r="L56" i="129"/>
  <c r="J56" i="129"/>
  <c r="K56" i="129"/>
  <c r="L55" i="129"/>
  <c r="K55" i="129"/>
  <c r="J55" i="129"/>
  <c r="L54" i="129"/>
  <c r="K54" i="129"/>
  <c r="J54" i="129"/>
  <c r="L53" i="129"/>
  <c r="K53" i="129"/>
  <c r="J53" i="129"/>
  <c r="L52" i="129"/>
  <c r="K52" i="129"/>
  <c r="J52" i="129"/>
  <c r="L51" i="129"/>
  <c r="K51" i="129"/>
  <c r="J51" i="129"/>
  <c r="L50" i="129"/>
  <c r="K50" i="129"/>
  <c r="J50" i="129" s="1"/>
  <c r="L49" i="129"/>
  <c r="K49" i="129"/>
  <c r="J49" i="129" s="1"/>
  <c r="L48" i="129"/>
  <c r="K48" i="129"/>
  <c r="J48" i="129"/>
  <c r="L47" i="129"/>
  <c r="K47" i="129"/>
  <c r="J47" i="129"/>
  <c r="L46" i="129"/>
  <c r="K46" i="129"/>
  <c r="J46" i="129"/>
  <c r="L45" i="129"/>
  <c r="K45" i="129"/>
  <c r="J45" i="129" s="1"/>
  <c r="L44" i="129"/>
  <c r="K44" i="129"/>
  <c r="J44" i="129" s="1"/>
  <c r="L43" i="129"/>
  <c r="K43" i="129"/>
  <c r="J43" i="129"/>
  <c r="L42" i="129"/>
  <c r="K42" i="129"/>
  <c r="J42" i="129" s="1"/>
  <c r="L41" i="129"/>
  <c r="K41" i="129"/>
  <c r="J41" i="129"/>
  <c r="L40" i="129"/>
  <c r="K40" i="129"/>
  <c r="J40" i="129" s="1"/>
  <c r="L39" i="129"/>
  <c r="K39" i="129"/>
  <c r="L38" i="129"/>
  <c r="K38" i="129"/>
  <c r="J38" i="129" s="1"/>
  <c r="L37" i="129"/>
  <c r="K37" i="129"/>
  <c r="J37" i="129"/>
  <c r="L36" i="129"/>
  <c r="K36" i="129"/>
  <c r="J36" i="129"/>
  <c r="L35" i="129"/>
  <c r="K35" i="129"/>
  <c r="J35" i="129" s="1"/>
  <c r="L34" i="129"/>
  <c r="K34" i="129"/>
  <c r="J34" i="129" s="1"/>
  <c r="L33" i="129"/>
  <c r="K33" i="129"/>
  <c r="J33" i="129" s="1"/>
  <c r="L32" i="129"/>
  <c r="L17" i="129" s="1"/>
  <c r="L19" i="129" s="1"/>
  <c r="J42" i="64" s="1"/>
  <c r="K32" i="129"/>
  <c r="L31" i="129"/>
  <c r="K31" i="129"/>
  <c r="J31" i="129" s="1"/>
  <c r="L30" i="129"/>
  <c r="K30" i="129"/>
  <c r="L29" i="129"/>
  <c r="K29" i="129"/>
  <c r="J29" i="129" s="1"/>
  <c r="L28" i="129"/>
  <c r="K28" i="129"/>
  <c r="J28" i="129" s="1"/>
  <c r="L27" i="129"/>
  <c r="K27" i="129"/>
  <c r="J27" i="129" s="1"/>
  <c r="L26" i="129"/>
  <c r="K26" i="129"/>
  <c r="J26" i="129" s="1"/>
  <c r="L25" i="129"/>
  <c r="K25" i="129"/>
  <c r="J25" i="129" s="1"/>
  <c r="L252" i="130"/>
  <c r="K252" i="130"/>
  <c r="J252" i="130"/>
  <c r="L251" i="130"/>
  <c r="K251" i="130"/>
  <c r="J251" i="130"/>
  <c r="L250" i="130"/>
  <c r="K250" i="130"/>
  <c r="J250" i="130"/>
  <c r="L249" i="130"/>
  <c r="K249" i="130"/>
  <c r="L248" i="130"/>
  <c r="K248" i="130"/>
  <c r="L247" i="130"/>
  <c r="K247" i="130"/>
  <c r="J247" i="130"/>
  <c r="L246" i="130"/>
  <c r="J246" i="130"/>
  <c r="K246" i="130"/>
  <c r="L245" i="130"/>
  <c r="K245" i="130"/>
  <c r="J245" i="130"/>
  <c r="L244" i="130"/>
  <c r="K244" i="130"/>
  <c r="J244" i="130"/>
  <c r="L243" i="130"/>
  <c r="J243" i="130"/>
  <c r="K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J237" i="130"/>
  <c r="K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J230" i="130"/>
  <c r="K230" i="130"/>
  <c r="L229" i="130"/>
  <c r="K229" i="130"/>
  <c r="J229" i="130"/>
  <c r="L228" i="130"/>
  <c r="K228" i="130"/>
  <c r="J228" i="130"/>
  <c r="L227" i="130"/>
  <c r="J227" i="130"/>
  <c r="K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L221" i="130"/>
  <c r="J221" i="130"/>
  <c r="K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J214" i="130"/>
  <c r="K214" i="130"/>
  <c r="L213" i="130"/>
  <c r="K213" i="130"/>
  <c r="J213" i="130"/>
  <c r="L212" i="130"/>
  <c r="J212" i="130"/>
  <c r="K212" i="130"/>
  <c r="L211" i="130"/>
  <c r="J211" i="130"/>
  <c r="K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J205" i="130"/>
  <c r="K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J198" i="130"/>
  <c r="K198" i="130"/>
  <c r="L197" i="130"/>
  <c r="K197" i="130"/>
  <c r="J197" i="130"/>
  <c r="L196" i="130"/>
  <c r="J196" i="130"/>
  <c r="K196" i="130"/>
  <c r="L195" i="130"/>
  <c r="J195" i="130"/>
  <c r="K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J189" i="130"/>
  <c r="K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J182" i="130"/>
  <c r="K182" i="130"/>
  <c r="L181" i="130"/>
  <c r="K181" i="130"/>
  <c r="J181" i="130"/>
  <c r="L180" i="130"/>
  <c r="J180" i="130"/>
  <c r="K180" i="130"/>
  <c r="L179" i="130"/>
  <c r="J179" i="130"/>
  <c r="K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J173" i="130"/>
  <c r="K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J166" i="130"/>
  <c r="K166" i="130"/>
  <c r="L165" i="130"/>
  <c r="K165" i="130"/>
  <c r="J165" i="130"/>
  <c r="L164" i="130"/>
  <c r="J164" i="130"/>
  <c r="K164" i="130"/>
  <c r="L163" i="130"/>
  <c r="J163" i="130"/>
  <c r="K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J157" i="130"/>
  <c r="K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J150" i="130"/>
  <c r="K150" i="130"/>
  <c r="L149" i="130"/>
  <c r="K149" i="130"/>
  <c r="J149" i="130"/>
  <c r="L148" i="130"/>
  <c r="K148" i="130"/>
  <c r="J148" i="130"/>
  <c r="L147" i="130"/>
  <c r="J147" i="130"/>
  <c r="K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J141" i="130"/>
  <c r="K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J134" i="130"/>
  <c r="K134" i="130"/>
  <c r="L133" i="130"/>
  <c r="K133" i="130"/>
  <c r="J133" i="130"/>
  <c r="L132" i="130"/>
  <c r="K132" i="130"/>
  <c r="J132" i="130"/>
  <c r="L131" i="130"/>
  <c r="J131" i="130"/>
  <c r="K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L125" i="130"/>
  <c r="J125" i="130"/>
  <c r="K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J118" i="130"/>
  <c r="K118" i="130"/>
  <c r="L117" i="130"/>
  <c r="K117" i="130"/>
  <c r="J117" i="130"/>
  <c r="L116" i="130"/>
  <c r="K116" i="130"/>
  <c r="J116" i="130"/>
  <c r="L115" i="130"/>
  <c r="J115" i="130"/>
  <c r="K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L109" i="130"/>
  <c r="J109" i="130"/>
  <c r="K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J102" i="130"/>
  <c r="K102" i="130"/>
  <c r="L101" i="130"/>
  <c r="K101" i="130"/>
  <c r="J101" i="130"/>
  <c r="L100" i="130"/>
  <c r="J100" i="130"/>
  <c r="K100" i="130"/>
  <c r="L99" i="130"/>
  <c r="J99" i="130"/>
  <c r="K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L93" i="130"/>
  <c r="J93" i="130"/>
  <c r="K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J86" i="130"/>
  <c r="K86" i="130"/>
  <c r="L85" i="130"/>
  <c r="K85" i="130"/>
  <c r="J85" i="130"/>
  <c r="L84" i="130"/>
  <c r="J84" i="130"/>
  <c r="K84" i="130"/>
  <c r="L83" i="130"/>
  <c r="J83" i="130"/>
  <c r="K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L77" i="130"/>
  <c r="J77" i="130"/>
  <c r="K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J70" i="130"/>
  <c r="K70" i="130"/>
  <c r="L69" i="130"/>
  <c r="K69" i="130"/>
  <c r="J69" i="130"/>
  <c r="L68" i="130"/>
  <c r="K68" i="130"/>
  <c r="J68" i="130"/>
  <c r="L67" i="130"/>
  <c r="J67" i="130"/>
  <c r="K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J61" i="130"/>
  <c r="K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J54" i="130"/>
  <c r="K54" i="130"/>
  <c r="L53" i="130"/>
  <c r="K53" i="130"/>
  <c r="J53" i="130"/>
  <c r="L52" i="130"/>
  <c r="J52" i="130"/>
  <c r="K52" i="130"/>
  <c r="L51" i="130"/>
  <c r="J51" i="130"/>
  <c r="K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J45" i="130"/>
  <c r="K45" i="130"/>
  <c r="L44" i="130"/>
  <c r="K44" i="130"/>
  <c r="J44" i="130" s="1"/>
  <c r="L43" i="130"/>
  <c r="K43" i="130"/>
  <c r="J43" i="130"/>
  <c r="L42" i="130"/>
  <c r="K42" i="130"/>
  <c r="J42" i="130"/>
  <c r="L41" i="130"/>
  <c r="K41" i="130"/>
  <c r="J41" i="130"/>
  <c r="L40" i="130"/>
  <c r="K40" i="130"/>
  <c r="J40" i="130" s="1"/>
  <c r="L39" i="130"/>
  <c r="K39" i="130"/>
  <c r="J39" i="130" s="1"/>
  <c r="L38" i="130"/>
  <c r="K38" i="130"/>
  <c r="J38" i="130" s="1"/>
  <c r="L37" i="130"/>
  <c r="K37" i="130"/>
  <c r="J37" i="130" s="1"/>
  <c r="L36" i="130"/>
  <c r="K36" i="130"/>
  <c r="J36" i="130"/>
  <c r="L35" i="130"/>
  <c r="K35" i="130"/>
  <c r="J35" i="130" s="1"/>
  <c r="L34" i="130"/>
  <c r="K34" i="130"/>
  <c r="J34" i="130"/>
  <c r="L33" i="130"/>
  <c r="K33" i="130"/>
  <c r="J33" i="130" s="1"/>
  <c r="L32" i="130"/>
  <c r="K32" i="130"/>
  <c r="J32" i="130" s="1"/>
  <c r="L31" i="130"/>
  <c r="K31" i="130"/>
  <c r="J31" i="130" s="1"/>
  <c r="L30" i="130"/>
  <c r="K30" i="130"/>
  <c r="J30" i="130" s="1"/>
  <c r="L29" i="130"/>
  <c r="K29" i="130"/>
  <c r="J29" i="130" s="1"/>
  <c r="L28" i="130"/>
  <c r="K28" i="130"/>
  <c r="J28" i="130" s="1"/>
  <c r="L27" i="130"/>
  <c r="K27" i="130"/>
  <c r="J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J55" i="131"/>
  <c r="K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L49" i="131"/>
  <c r="J49" i="131"/>
  <c r="K49" i="131"/>
  <c r="L48" i="131"/>
  <c r="K48" i="131"/>
  <c r="J48" i="131"/>
  <c r="L47" i="131"/>
  <c r="K47" i="131"/>
  <c r="J47" i="131"/>
  <c r="L46" i="131"/>
  <c r="J46" i="131"/>
  <c r="K46" i="131"/>
  <c r="L45" i="131"/>
  <c r="K45" i="131"/>
  <c r="J45" i="131"/>
  <c r="L44" i="131"/>
  <c r="K44" i="131"/>
  <c r="J44" i="131"/>
  <c r="L43" i="131"/>
  <c r="K43" i="131"/>
  <c r="J43" i="131"/>
  <c r="L42" i="131"/>
  <c r="J42" i="131"/>
  <c r="K42" i="13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 s="1"/>
  <c r="L36" i="131"/>
  <c r="K36" i="131"/>
  <c r="J36" i="131" s="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/>
  <c r="L27" i="131"/>
  <c r="K27" i="131"/>
  <c r="J27" i="131"/>
  <c r="L26" i="131"/>
  <c r="K26" i="131"/>
  <c r="J26" i="131" s="1"/>
  <c r="L25" i="131"/>
  <c r="K25" i="131"/>
  <c r="J25" i="131" s="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J85" i="132"/>
  <c r="K85" i="132"/>
  <c r="L84" i="132"/>
  <c r="K84" i="132"/>
  <c r="J84" i="132" s="1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 s="1"/>
  <c r="L72" i="132"/>
  <c r="K72" i="132"/>
  <c r="J72" i="132"/>
  <c r="L71" i="132"/>
  <c r="K71" i="132"/>
  <c r="J71" i="132"/>
  <c r="L70" i="132"/>
  <c r="K70" i="132"/>
  <c r="J70" i="132" s="1"/>
  <c r="L69" i="132"/>
  <c r="K69" i="132"/>
  <c r="J69" i="132" s="1"/>
  <c r="L68" i="132"/>
  <c r="K68" i="132"/>
  <c r="J68" i="132" s="1"/>
  <c r="L67" i="132"/>
  <c r="K67" i="132"/>
  <c r="J67" i="132" s="1"/>
  <c r="L66" i="132"/>
  <c r="K66" i="132"/>
  <c r="J66" i="132" s="1"/>
  <c r="L65" i="132"/>
  <c r="K65" i="132"/>
  <c r="J65" i="132"/>
  <c r="L64" i="132"/>
  <c r="K64" i="132"/>
  <c r="J64" i="132"/>
  <c r="L63" i="132"/>
  <c r="K63" i="132"/>
  <c r="J63" i="132"/>
  <c r="L62" i="132"/>
  <c r="K62" i="132"/>
  <c r="J62" i="132" s="1"/>
  <c r="L61" i="132"/>
  <c r="K61" i="132"/>
  <c r="J61" i="132"/>
  <c r="L60" i="132"/>
  <c r="K60" i="132"/>
  <c r="J60" i="132"/>
  <c r="L59" i="132"/>
  <c r="K59" i="132"/>
  <c r="J59" i="132" s="1"/>
  <c r="L58" i="132"/>
  <c r="K58" i="132"/>
  <c r="J58" i="132" s="1"/>
  <c r="L57" i="132"/>
  <c r="K57" i="132"/>
  <c r="J57" i="132" s="1"/>
  <c r="L56" i="132"/>
  <c r="K56" i="132"/>
  <c r="J56" i="132" s="1"/>
  <c r="L55" i="132"/>
  <c r="K55" i="132"/>
  <c r="J55" i="132"/>
  <c r="L54" i="132"/>
  <c r="K54" i="132"/>
  <c r="J54" i="132"/>
  <c r="L53" i="132"/>
  <c r="K53" i="132"/>
  <c r="J53" i="132" s="1"/>
  <c r="L52" i="132"/>
  <c r="K52" i="132"/>
  <c r="J52" i="132"/>
  <c r="L51" i="132"/>
  <c r="K51" i="132"/>
  <c r="J51" i="132" s="1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 s="1"/>
  <c r="L45" i="132"/>
  <c r="K45" i="132"/>
  <c r="J45" i="132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 s="1"/>
  <c r="L32" i="132"/>
  <c r="K32" i="132"/>
  <c r="J32" i="132" s="1"/>
  <c r="L31" i="132"/>
  <c r="K31" i="132"/>
  <c r="J31" i="132" s="1"/>
  <c r="L30" i="132"/>
  <c r="K30" i="132"/>
  <c r="J30" i="132" s="1"/>
  <c r="L29" i="132"/>
  <c r="K29" i="132"/>
  <c r="J29" i="132" s="1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2" i="133"/>
  <c r="K252" i="133"/>
  <c r="J252" i="133"/>
  <c r="L251" i="133"/>
  <c r="K251" i="133"/>
  <c r="J251" i="133"/>
  <c r="L250" i="133"/>
  <c r="K250" i="133"/>
  <c r="L249" i="133"/>
  <c r="J249" i="133"/>
  <c r="K249" i="133"/>
  <c r="L248" i="133"/>
  <c r="K248" i="133"/>
  <c r="J248" i="133"/>
  <c r="L247" i="133"/>
  <c r="K247" i="133"/>
  <c r="J247" i="133"/>
  <c r="L246" i="133"/>
  <c r="J246" i="133"/>
  <c r="K246" i="133"/>
  <c r="L245" i="133"/>
  <c r="K245" i="133"/>
  <c r="J245" i="133"/>
  <c r="L244" i="133"/>
  <c r="K244" i="133"/>
  <c r="J244" i="133"/>
  <c r="L243" i="133"/>
  <c r="K243" i="133"/>
  <c r="J243" i="133"/>
  <c r="L242" i="133"/>
  <c r="J242" i="133"/>
  <c r="K242" i="133"/>
  <c r="L241" i="133"/>
  <c r="K241" i="133"/>
  <c r="J241" i="133"/>
  <c r="L240" i="133"/>
  <c r="K240" i="133"/>
  <c r="J240" i="133"/>
  <c r="L239" i="133"/>
  <c r="J239" i="133"/>
  <c r="K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L233" i="133"/>
  <c r="J233" i="133"/>
  <c r="K233" i="133"/>
  <c r="L232" i="133"/>
  <c r="K232" i="133"/>
  <c r="J232" i="133"/>
  <c r="L231" i="133"/>
  <c r="K231" i="133"/>
  <c r="J231" i="133"/>
  <c r="L230" i="133"/>
  <c r="J230" i="133"/>
  <c r="K230" i="133"/>
  <c r="L229" i="133"/>
  <c r="K229" i="133"/>
  <c r="J229" i="133"/>
  <c r="L228" i="133"/>
  <c r="K228" i="133"/>
  <c r="J228" i="133"/>
  <c r="L227" i="133"/>
  <c r="K227" i="133"/>
  <c r="J227" i="133"/>
  <c r="L226" i="133"/>
  <c r="J226" i="133"/>
  <c r="K226" i="133"/>
  <c r="L225" i="133"/>
  <c r="K225" i="133"/>
  <c r="J225" i="133"/>
  <c r="L224" i="133"/>
  <c r="J224" i="133"/>
  <c r="K224" i="133"/>
  <c r="L223" i="133"/>
  <c r="J223" i="133"/>
  <c r="K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J217" i="133"/>
  <c r="K217" i="133"/>
  <c r="L216" i="133"/>
  <c r="K216" i="133"/>
  <c r="J216" i="133"/>
  <c r="L215" i="133"/>
  <c r="K215" i="133"/>
  <c r="J215" i="133"/>
  <c r="L214" i="133"/>
  <c r="J214" i="133"/>
  <c r="K214" i="133"/>
  <c r="L213" i="133"/>
  <c r="K213" i="133"/>
  <c r="J213" i="133"/>
  <c r="L212" i="133"/>
  <c r="K212" i="133"/>
  <c r="J212" i="133"/>
  <c r="L211" i="133"/>
  <c r="K211" i="133"/>
  <c r="J211" i="133"/>
  <c r="L210" i="133"/>
  <c r="J210" i="133"/>
  <c r="K210" i="133"/>
  <c r="L209" i="133"/>
  <c r="K209" i="133"/>
  <c r="J209" i="133"/>
  <c r="L208" i="133"/>
  <c r="K208" i="133"/>
  <c r="J208" i="133"/>
  <c r="L207" i="133"/>
  <c r="J207" i="133"/>
  <c r="K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L201" i="133"/>
  <c r="J201" i="133"/>
  <c r="K201" i="133"/>
  <c r="L200" i="133"/>
  <c r="K200" i="133"/>
  <c r="J200" i="133"/>
  <c r="L199" i="133"/>
  <c r="K199" i="133"/>
  <c r="J199" i="133"/>
  <c r="L198" i="133"/>
  <c r="J198" i="133"/>
  <c r="K198" i="133"/>
  <c r="L197" i="133"/>
  <c r="K197" i="133"/>
  <c r="J197" i="133"/>
  <c r="L196" i="133"/>
  <c r="K196" i="133"/>
  <c r="J196" i="133"/>
  <c r="L195" i="133"/>
  <c r="K195" i="133"/>
  <c r="J195" i="133"/>
  <c r="L194" i="133"/>
  <c r="J194" i="133"/>
  <c r="K194" i="133"/>
  <c r="L193" i="133"/>
  <c r="K193" i="133"/>
  <c r="J193" i="133"/>
  <c r="L192" i="133"/>
  <c r="K192" i="133"/>
  <c r="J192" i="133"/>
  <c r="L191" i="133"/>
  <c r="J191" i="133"/>
  <c r="K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J185" i="133"/>
  <c r="K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J178" i="133"/>
  <c r="K178" i="133"/>
  <c r="L177" i="133"/>
  <c r="K177" i="133"/>
  <c r="J177" i="133"/>
  <c r="L176" i="133"/>
  <c r="J176" i="133"/>
  <c r="K176" i="133"/>
  <c r="L175" i="133"/>
  <c r="J175" i="133"/>
  <c r="K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J169" i="133"/>
  <c r="K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J162" i="133"/>
  <c r="K162" i="133"/>
  <c r="L161" i="133"/>
  <c r="K161" i="133"/>
  <c r="J161" i="133"/>
  <c r="L160" i="133"/>
  <c r="K160" i="133"/>
  <c r="J160" i="133"/>
  <c r="L159" i="133"/>
  <c r="J159" i="133"/>
  <c r="K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J153" i="133"/>
  <c r="K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J146" i="133"/>
  <c r="K146" i="133"/>
  <c r="L145" i="133"/>
  <c r="K145" i="133"/>
  <c r="J145" i="133"/>
  <c r="L144" i="133"/>
  <c r="K144" i="133"/>
  <c r="J144" i="133"/>
  <c r="L143" i="133"/>
  <c r="J143" i="133"/>
  <c r="K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L137" i="133"/>
  <c r="J137" i="133"/>
  <c r="K137" i="133"/>
  <c r="L136" i="133"/>
  <c r="K136" i="133"/>
  <c r="J136" i="133"/>
  <c r="L135" i="133"/>
  <c r="K135" i="133"/>
  <c r="J135" i="133"/>
  <c r="L134" i="133"/>
  <c r="J134" i="133"/>
  <c r="K134" i="133"/>
  <c r="L133" i="133"/>
  <c r="K133" i="133"/>
  <c r="J133" i="133"/>
  <c r="L132" i="133"/>
  <c r="K132" i="133"/>
  <c r="J132" i="133"/>
  <c r="L131" i="133"/>
  <c r="K131" i="133"/>
  <c r="J131" i="133"/>
  <c r="L130" i="133"/>
  <c r="J130" i="133"/>
  <c r="K130" i="133"/>
  <c r="L129" i="133"/>
  <c r="K129" i="133"/>
  <c r="J129" i="133"/>
  <c r="L128" i="133"/>
  <c r="J128" i="133"/>
  <c r="K128" i="133"/>
  <c r="L127" i="133"/>
  <c r="J127" i="133"/>
  <c r="K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J121" i="133"/>
  <c r="K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J114" i="133"/>
  <c r="K114" i="133"/>
  <c r="L113" i="133"/>
  <c r="K113" i="133"/>
  <c r="J113" i="133"/>
  <c r="L112" i="133"/>
  <c r="J112" i="133"/>
  <c r="K112" i="133"/>
  <c r="L111" i="133"/>
  <c r="J111" i="133"/>
  <c r="K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J105" i="133"/>
  <c r="K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J98" i="133"/>
  <c r="K98" i="133"/>
  <c r="L97" i="133"/>
  <c r="K97" i="133"/>
  <c r="J97" i="133"/>
  <c r="L96" i="133"/>
  <c r="J96" i="133"/>
  <c r="K96" i="133"/>
  <c r="L95" i="133"/>
  <c r="J95" i="133"/>
  <c r="K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J89" i="133"/>
  <c r="K89" i="133"/>
  <c r="L88" i="133"/>
  <c r="K88" i="133"/>
  <c r="J88" i="133"/>
  <c r="L87" i="133"/>
  <c r="K87" i="133"/>
  <c r="J87" i="133"/>
  <c r="L86" i="133"/>
  <c r="J86" i="133"/>
  <c r="K86" i="133"/>
  <c r="L85" i="133"/>
  <c r="K85" i="133"/>
  <c r="J85" i="133" s="1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/>
  <c r="L80" i="133"/>
  <c r="K80" i="133"/>
  <c r="J80" i="133" s="1"/>
  <c r="L79" i="133"/>
  <c r="K79" i="133"/>
  <c r="J79" i="133" s="1"/>
  <c r="L78" i="133"/>
  <c r="K78" i="133"/>
  <c r="J78" i="133"/>
  <c r="L77" i="133"/>
  <c r="K77" i="133"/>
  <c r="J77" i="133" s="1"/>
  <c r="L76" i="133"/>
  <c r="K76" i="133"/>
  <c r="J76" i="133"/>
  <c r="L75" i="133"/>
  <c r="K75" i="133"/>
  <c r="J75" i="133" s="1"/>
  <c r="L74" i="133"/>
  <c r="K74" i="133"/>
  <c r="J74" i="133" s="1"/>
  <c r="L73" i="133"/>
  <c r="K73" i="133"/>
  <c r="J73" i="133" s="1"/>
  <c r="L72" i="133"/>
  <c r="K72" i="133"/>
  <c r="J72" i="133"/>
  <c r="L71" i="133"/>
  <c r="K71" i="133"/>
  <c r="J71" i="133"/>
  <c r="L70" i="133"/>
  <c r="J70" i="133"/>
  <c r="K70" i="133"/>
  <c r="L69" i="133"/>
  <c r="K69" i="133"/>
  <c r="J69" i="133"/>
  <c r="L68" i="133"/>
  <c r="K68" i="133"/>
  <c r="J68" i="133"/>
  <c r="L67" i="133"/>
  <c r="K67" i="133"/>
  <c r="J67" i="133" s="1"/>
  <c r="L66" i="133"/>
  <c r="K66" i="133"/>
  <c r="J66" i="133" s="1"/>
  <c r="L65" i="133"/>
  <c r="K65" i="133"/>
  <c r="J65" i="133"/>
  <c r="L64" i="133"/>
  <c r="K64" i="133"/>
  <c r="J64" i="133" s="1"/>
  <c r="L63" i="133"/>
  <c r="J63" i="133"/>
  <c r="K63" i="133"/>
  <c r="L62" i="133"/>
  <c r="K62" i="133"/>
  <c r="J62" i="133"/>
  <c r="L61" i="133"/>
  <c r="K61" i="133"/>
  <c r="J61" i="133" s="1"/>
  <c r="L60" i="133"/>
  <c r="K60" i="133"/>
  <c r="J60" i="133"/>
  <c r="L59" i="133"/>
  <c r="K59" i="133"/>
  <c r="J59" i="133" s="1"/>
  <c r="L58" i="133"/>
  <c r="K58" i="133"/>
  <c r="J58" i="133" s="1"/>
  <c r="L57" i="133"/>
  <c r="K57" i="133"/>
  <c r="J57" i="133" s="1"/>
  <c r="L56" i="133"/>
  <c r="K56" i="133"/>
  <c r="J56" i="133"/>
  <c r="L55" i="133"/>
  <c r="K55" i="133"/>
  <c r="J55" i="133"/>
  <c r="L54" i="133"/>
  <c r="K54" i="133"/>
  <c r="J54" i="133" s="1"/>
  <c r="L53" i="133"/>
  <c r="K53" i="133"/>
  <c r="J53" i="133"/>
  <c r="L52" i="133"/>
  <c r="J52" i="133" s="1"/>
  <c r="K52" i="133"/>
  <c r="L51" i="133"/>
  <c r="K51" i="133"/>
  <c r="J51" i="133"/>
  <c r="L50" i="133"/>
  <c r="J50" i="133"/>
  <c r="K50" i="133"/>
  <c r="L49" i="133"/>
  <c r="K49" i="133"/>
  <c r="J49" i="133"/>
  <c r="L48" i="133"/>
  <c r="K48" i="133"/>
  <c r="J48" i="133" s="1"/>
  <c r="L47" i="133"/>
  <c r="K47" i="133"/>
  <c r="J47" i="133" s="1"/>
  <c r="L46" i="133"/>
  <c r="K46" i="133"/>
  <c r="J46" i="133"/>
  <c r="L45" i="133"/>
  <c r="K45" i="133"/>
  <c r="J45" i="133"/>
  <c r="L44" i="133"/>
  <c r="K44" i="133"/>
  <c r="J44" i="133" s="1"/>
  <c r="L43" i="133"/>
  <c r="K43" i="133"/>
  <c r="J43" i="133" s="1"/>
  <c r="L42" i="133"/>
  <c r="K42" i="133"/>
  <c r="L41" i="133"/>
  <c r="K41" i="133"/>
  <c r="J41" i="133" s="1"/>
  <c r="L40" i="133"/>
  <c r="K40" i="133"/>
  <c r="J40" i="133" s="1"/>
  <c r="L39" i="133"/>
  <c r="K39" i="133"/>
  <c r="J39" i="133" s="1"/>
  <c r="L38" i="133"/>
  <c r="K38" i="133"/>
  <c r="J38" i="133" s="1"/>
  <c r="L37" i="133"/>
  <c r="K37" i="133"/>
  <c r="J37" i="133" s="1"/>
  <c r="L36" i="133"/>
  <c r="K36" i="133"/>
  <c r="J36" i="133"/>
  <c r="L35" i="133"/>
  <c r="K35" i="133"/>
  <c r="J35" i="133" s="1"/>
  <c r="L34" i="133"/>
  <c r="K34" i="133"/>
  <c r="J34" i="133" s="1"/>
  <c r="L33" i="133"/>
  <c r="K33" i="133"/>
  <c r="J33" i="133" s="1"/>
  <c r="L32" i="133"/>
  <c r="K32" i="133"/>
  <c r="J32" i="133" s="1"/>
  <c r="L31" i="133"/>
  <c r="K31" i="133"/>
  <c r="J31" i="133" s="1"/>
  <c r="L30" i="133"/>
  <c r="K30" i="133"/>
  <c r="J30" i="133"/>
  <c r="L29" i="133"/>
  <c r="K29" i="133"/>
  <c r="J29" i="133" s="1"/>
  <c r="L28" i="133"/>
  <c r="K28" i="133"/>
  <c r="J28" i="133" s="1"/>
  <c r="L27" i="133"/>
  <c r="K27" i="133"/>
  <c r="J27" i="133" s="1"/>
  <c r="L26" i="133"/>
  <c r="K26" i="133"/>
  <c r="J26" i="133" s="1"/>
  <c r="L25" i="133"/>
  <c r="K25" i="133"/>
  <c r="L250" i="134"/>
  <c r="K250" i="134"/>
  <c r="J250" i="134" s="1"/>
  <c r="L249" i="134"/>
  <c r="K249" i="134"/>
  <c r="J249" i="134"/>
  <c r="L248" i="134"/>
  <c r="K248" i="134"/>
  <c r="L247" i="134"/>
  <c r="K247" i="134"/>
  <c r="J247" i="134"/>
  <c r="L246" i="134"/>
  <c r="K246" i="134"/>
  <c r="J246" i="134" s="1"/>
  <c r="L245" i="134"/>
  <c r="K245" i="134"/>
  <c r="J245" i="134" s="1"/>
  <c r="L244" i="134"/>
  <c r="K244" i="134"/>
  <c r="J244" i="134" s="1"/>
  <c r="L243" i="134"/>
  <c r="K243" i="134"/>
  <c r="L242" i="134"/>
  <c r="K242" i="134"/>
  <c r="J242" i="134" s="1"/>
  <c r="L241" i="134"/>
  <c r="K241" i="134"/>
  <c r="J241" i="134" s="1"/>
  <c r="L240" i="134"/>
  <c r="K240" i="134"/>
  <c r="J240" i="134" s="1"/>
  <c r="L239" i="134"/>
  <c r="K239" i="134"/>
  <c r="J239" i="134"/>
  <c r="L238" i="134"/>
  <c r="K238" i="134"/>
  <c r="J238" i="134" s="1"/>
  <c r="L237" i="134"/>
  <c r="K237" i="134"/>
  <c r="J237" i="134"/>
  <c r="L236" i="134"/>
  <c r="K236" i="134"/>
  <c r="J236" i="134" s="1"/>
  <c r="L235" i="134"/>
  <c r="K235" i="134"/>
  <c r="J235" i="134" s="1"/>
  <c r="L234" i="134"/>
  <c r="K234" i="134"/>
  <c r="J234" i="134"/>
  <c r="L233" i="134"/>
  <c r="K233" i="134"/>
  <c r="J233" i="134"/>
  <c r="L232" i="134"/>
  <c r="K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 s="1"/>
  <c r="L227" i="134"/>
  <c r="K227" i="134"/>
  <c r="J227" i="134"/>
  <c r="L226" i="134"/>
  <c r="K226" i="134"/>
  <c r="J226" i="134" s="1"/>
  <c r="L225" i="134"/>
  <c r="K225" i="134"/>
  <c r="J225" i="134" s="1"/>
  <c r="L224" i="134"/>
  <c r="J224" i="134" s="1"/>
  <c r="K224" i="134"/>
  <c r="L223" i="134"/>
  <c r="K223" i="134"/>
  <c r="J223" i="134" s="1"/>
  <c r="L222" i="134"/>
  <c r="K222" i="134"/>
  <c r="J222" i="134" s="1"/>
  <c r="L221" i="134"/>
  <c r="K221" i="134"/>
  <c r="L220" i="134"/>
  <c r="K220" i="134"/>
  <c r="J220" i="134" s="1"/>
  <c r="L219" i="134"/>
  <c r="K219" i="134"/>
  <c r="J219" i="134" s="1"/>
  <c r="L218" i="134"/>
  <c r="K218" i="134"/>
  <c r="J218" i="134" s="1"/>
  <c r="L217" i="134"/>
  <c r="K217" i="134"/>
  <c r="J217" i="134" s="1"/>
  <c r="L216" i="134"/>
  <c r="K216" i="134"/>
  <c r="J216" i="134" s="1"/>
  <c r="L215" i="134"/>
  <c r="K215" i="134"/>
  <c r="J215" i="134" s="1"/>
  <c r="L214" i="134"/>
  <c r="K214" i="134"/>
  <c r="J214" i="134"/>
  <c r="L213" i="134"/>
  <c r="K213" i="134"/>
  <c r="L212" i="134"/>
  <c r="K212" i="134"/>
  <c r="J212" i="134" s="1"/>
  <c r="L211" i="134"/>
  <c r="K211" i="134"/>
  <c r="J211" i="134" s="1"/>
  <c r="L210" i="134"/>
  <c r="K210" i="134"/>
  <c r="L209" i="134"/>
  <c r="K209" i="134"/>
  <c r="J209" i="134" s="1"/>
  <c r="L208" i="134"/>
  <c r="K208" i="134"/>
  <c r="J208" i="134" s="1"/>
  <c r="L207" i="134"/>
  <c r="K207" i="134"/>
  <c r="J207" i="134"/>
  <c r="L206" i="134"/>
  <c r="K206" i="134"/>
  <c r="J206" i="134" s="1"/>
  <c r="L205" i="134"/>
  <c r="K205" i="134"/>
  <c r="J205" i="134" s="1"/>
  <c r="L204" i="134"/>
  <c r="K204" i="134"/>
  <c r="L203" i="134"/>
  <c r="K203" i="134"/>
  <c r="J203" i="134" s="1"/>
  <c r="L202" i="134"/>
  <c r="K202" i="134"/>
  <c r="L201" i="134"/>
  <c r="K201" i="134"/>
  <c r="J201" i="134" s="1"/>
  <c r="L200" i="134"/>
  <c r="K200" i="134"/>
  <c r="J200" i="134" s="1"/>
  <c r="L199" i="134"/>
  <c r="K199" i="134"/>
  <c r="L198" i="134"/>
  <c r="J198" i="134" s="1"/>
  <c r="K198" i="134"/>
  <c r="L197" i="134"/>
  <c r="K197" i="134"/>
  <c r="J197" i="134" s="1"/>
  <c r="L196" i="134"/>
  <c r="K196" i="134"/>
  <c r="J196" i="134" s="1"/>
  <c r="L195" i="134"/>
  <c r="K195" i="134"/>
  <c r="J195" i="134"/>
  <c r="L194" i="134"/>
  <c r="K194" i="134"/>
  <c r="J194" i="134" s="1"/>
  <c r="L193" i="134"/>
  <c r="K193" i="134"/>
  <c r="J193" i="134" s="1"/>
  <c r="L192" i="134"/>
  <c r="K192" i="134"/>
  <c r="J192" i="134" s="1"/>
  <c r="L191" i="134"/>
  <c r="K191" i="134"/>
  <c r="J191" i="134" s="1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 s="1"/>
  <c r="L186" i="134"/>
  <c r="K186" i="134"/>
  <c r="L185" i="134"/>
  <c r="K185" i="134"/>
  <c r="J185" i="134" s="1"/>
  <c r="L184" i="134"/>
  <c r="K184" i="134"/>
  <c r="J184" i="134" s="1"/>
  <c r="L183" i="134"/>
  <c r="K183" i="134"/>
  <c r="L182" i="134"/>
  <c r="K182" i="134"/>
  <c r="J182" i="134"/>
  <c r="L181" i="134"/>
  <c r="K181" i="134"/>
  <c r="J181" i="134" s="1"/>
  <c r="L180" i="134"/>
  <c r="K180" i="134"/>
  <c r="J180" i="134" s="1"/>
  <c r="L179" i="134"/>
  <c r="K179" i="134"/>
  <c r="J179" i="134"/>
  <c r="L178" i="134"/>
  <c r="K178" i="134"/>
  <c r="J178" i="134" s="1"/>
  <c r="L177" i="134"/>
  <c r="K177" i="134"/>
  <c r="J177" i="134" s="1"/>
  <c r="L176" i="134"/>
  <c r="K176" i="134"/>
  <c r="J176" i="134"/>
  <c r="L175" i="134"/>
  <c r="K175" i="134"/>
  <c r="J175" i="134" s="1"/>
  <c r="L174" i="134"/>
  <c r="K174" i="134"/>
  <c r="J174" i="134"/>
  <c r="L173" i="134"/>
  <c r="K173" i="134"/>
  <c r="J173" i="134"/>
  <c r="L172" i="134"/>
  <c r="J172" i="134" s="1"/>
  <c r="K172" i="134"/>
  <c r="L171" i="134"/>
  <c r="K171" i="134"/>
  <c r="J171" i="134" s="1"/>
  <c r="L170" i="134"/>
  <c r="K170" i="134"/>
  <c r="L169" i="134"/>
  <c r="K169" i="134"/>
  <c r="J169" i="134"/>
  <c r="L168" i="134"/>
  <c r="K168" i="134"/>
  <c r="L167" i="134"/>
  <c r="K167" i="134"/>
  <c r="J167" i="134" s="1"/>
  <c r="L166" i="134"/>
  <c r="K166" i="134"/>
  <c r="J166" i="134"/>
  <c r="L165" i="134"/>
  <c r="J165" i="134" s="1"/>
  <c r="K165" i="134"/>
  <c r="L164" i="134"/>
  <c r="J164" i="134"/>
  <c r="K164" i="134"/>
  <c r="L163" i="134"/>
  <c r="K163" i="134"/>
  <c r="J163" i="134"/>
  <c r="L162" i="134"/>
  <c r="J162" i="134" s="1"/>
  <c r="K162" i="134"/>
  <c r="L161" i="134"/>
  <c r="K161" i="134"/>
  <c r="J161" i="134" s="1"/>
  <c r="L160" i="134"/>
  <c r="K160" i="134"/>
  <c r="J160" i="134"/>
  <c r="L159" i="134"/>
  <c r="K159" i="134"/>
  <c r="L158" i="134"/>
  <c r="K158" i="134"/>
  <c r="J158" i="134" s="1"/>
  <c r="L157" i="134"/>
  <c r="K157" i="134"/>
  <c r="J157" i="134"/>
  <c r="L156" i="134"/>
  <c r="K156" i="134"/>
  <c r="L155" i="134"/>
  <c r="K155" i="134"/>
  <c r="J155" i="134" s="1"/>
  <c r="L154" i="134"/>
  <c r="K154" i="134"/>
  <c r="J154" i="134" s="1"/>
  <c r="L153" i="134"/>
  <c r="K153" i="134"/>
  <c r="J153" i="134"/>
  <c r="L152" i="134"/>
  <c r="K152" i="134"/>
  <c r="J152" i="134"/>
  <c r="L151" i="134"/>
  <c r="K151" i="134"/>
  <c r="L150" i="134"/>
  <c r="K150" i="134"/>
  <c r="J150" i="134"/>
  <c r="L149" i="134"/>
  <c r="J149" i="134" s="1"/>
  <c r="K149" i="134"/>
  <c r="L148" i="134"/>
  <c r="K148" i="134"/>
  <c r="J148" i="134" s="1"/>
  <c r="L147" i="134"/>
  <c r="K147" i="134"/>
  <c r="J147" i="134" s="1"/>
  <c r="L146" i="134"/>
  <c r="K146" i="134"/>
  <c r="J146" i="134"/>
  <c r="L145" i="134"/>
  <c r="K145" i="134"/>
  <c r="J145" i="134" s="1"/>
  <c r="L144" i="134"/>
  <c r="K144" i="134"/>
  <c r="J144" i="134"/>
  <c r="L143" i="134"/>
  <c r="K143" i="134"/>
  <c r="L142" i="134"/>
  <c r="K142" i="134"/>
  <c r="J142" i="134" s="1"/>
  <c r="L141" i="134"/>
  <c r="K141" i="134"/>
  <c r="J141" i="134"/>
  <c r="L140" i="134"/>
  <c r="K140" i="134"/>
  <c r="L139" i="134"/>
  <c r="K139" i="134"/>
  <c r="J139" i="134" s="1"/>
  <c r="L138" i="134"/>
  <c r="K138" i="134"/>
  <c r="J138" i="134"/>
  <c r="L137" i="134"/>
  <c r="K137" i="134"/>
  <c r="J137" i="134" s="1"/>
  <c r="L136" i="134"/>
  <c r="K136" i="134"/>
  <c r="J136" i="134" s="1"/>
  <c r="L135" i="134"/>
  <c r="K135" i="134"/>
  <c r="J135" i="134"/>
  <c r="L134" i="134"/>
  <c r="K134" i="134"/>
  <c r="J134" i="134" s="1"/>
  <c r="L133" i="134"/>
  <c r="K133" i="134"/>
  <c r="J133" i="134"/>
  <c r="L132" i="134"/>
  <c r="K132" i="134"/>
  <c r="J132" i="134" s="1"/>
  <c r="L131" i="134"/>
  <c r="K131" i="134"/>
  <c r="J131" i="134" s="1"/>
  <c r="L130" i="134"/>
  <c r="J130" i="134" s="1"/>
  <c r="K130" i="134"/>
  <c r="L129" i="134"/>
  <c r="K129" i="134"/>
  <c r="J129" i="134" s="1"/>
  <c r="L128" i="134"/>
  <c r="K128" i="134"/>
  <c r="J128" i="134"/>
  <c r="L127" i="134"/>
  <c r="K127" i="134"/>
  <c r="J127" i="134" s="1"/>
  <c r="L126" i="134"/>
  <c r="K126" i="134"/>
  <c r="J126" i="134" s="1"/>
  <c r="L125" i="134"/>
  <c r="K125" i="134"/>
  <c r="J125" i="134"/>
  <c r="L124" i="134"/>
  <c r="K124" i="134"/>
  <c r="L123" i="134"/>
  <c r="K123" i="134"/>
  <c r="J123" i="134" s="1"/>
  <c r="L122" i="134"/>
  <c r="K122" i="134"/>
  <c r="J122" i="134"/>
  <c r="L121" i="134"/>
  <c r="K121" i="134"/>
  <c r="L120" i="134"/>
  <c r="K120" i="134"/>
  <c r="J120" i="134"/>
  <c r="L119" i="134"/>
  <c r="K119" i="134"/>
  <c r="J119" i="134"/>
  <c r="L118" i="134"/>
  <c r="K118" i="134"/>
  <c r="J118" i="134" s="1"/>
  <c r="L117" i="134"/>
  <c r="K117" i="134"/>
  <c r="J117" i="134"/>
  <c r="L116" i="134"/>
  <c r="K116" i="134"/>
  <c r="L115" i="134"/>
  <c r="J115" i="134" s="1"/>
  <c r="K115" i="134"/>
  <c r="L114" i="134"/>
  <c r="K114" i="134"/>
  <c r="J114" i="134"/>
  <c r="L113" i="134"/>
  <c r="K113" i="134"/>
  <c r="J113" i="134" s="1"/>
  <c r="L112" i="134"/>
  <c r="K112" i="134"/>
  <c r="J112" i="134" s="1"/>
  <c r="L111" i="134"/>
  <c r="K111" i="134"/>
  <c r="J111" i="134"/>
  <c r="L110" i="134"/>
  <c r="K110" i="134"/>
  <c r="J110" i="134" s="1"/>
  <c r="L109" i="134"/>
  <c r="K109" i="134"/>
  <c r="L108" i="134"/>
  <c r="K108" i="134"/>
  <c r="J108" i="134"/>
  <c r="L107" i="134"/>
  <c r="K107" i="134"/>
  <c r="J107" i="134" s="1"/>
  <c r="L106" i="134"/>
  <c r="K106" i="134"/>
  <c r="J106" i="134"/>
  <c r="L105" i="134"/>
  <c r="K105" i="134"/>
  <c r="J105" i="134" s="1"/>
  <c r="L104" i="134"/>
  <c r="K104" i="134"/>
  <c r="J104" i="134" s="1"/>
  <c r="L103" i="134"/>
  <c r="K103" i="134"/>
  <c r="J103" i="134"/>
  <c r="L102" i="134"/>
  <c r="K102" i="134"/>
  <c r="J102" i="134" s="1"/>
  <c r="L101" i="134"/>
  <c r="K101" i="134"/>
  <c r="J101" i="134" s="1"/>
  <c r="L100" i="134"/>
  <c r="K100" i="134"/>
  <c r="J100" i="134" s="1"/>
  <c r="L99" i="134"/>
  <c r="K99" i="134"/>
  <c r="J99" i="134" s="1"/>
  <c r="L98" i="134"/>
  <c r="K98" i="134"/>
  <c r="L97" i="134"/>
  <c r="K97" i="134"/>
  <c r="J97" i="134" s="1"/>
  <c r="L96" i="134"/>
  <c r="K96" i="134"/>
  <c r="J96" i="134" s="1"/>
  <c r="L95" i="134"/>
  <c r="K95" i="134"/>
  <c r="L94" i="134"/>
  <c r="K94" i="134"/>
  <c r="J94" i="134"/>
  <c r="L93" i="134"/>
  <c r="K93" i="134"/>
  <c r="J93" i="134" s="1"/>
  <c r="L92" i="134"/>
  <c r="K92" i="134"/>
  <c r="J92" i="134"/>
  <c r="L91" i="134"/>
  <c r="K91" i="134"/>
  <c r="J91" i="134" s="1"/>
  <c r="L90" i="134"/>
  <c r="K90" i="134"/>
  <c r="J90" i="134"/>
  <c r="L89" i="134"/>
  <c r="K89" i="134"/>
  <c r="J89" i="134" s="1"/>
  <c r="L88" i="134"/>
  <c r="K88" i="134"/>
  <c r="L87" i="134"/>
  <c r="K87" i="134"/>
  <c r="L86" i="134"/>
  <c r="K86" i="134"/>
  <c r="J86" i="134"/>
  <c r="L85" i="134"/>
  <c r="K85" i="134"/>
  <c r="L84" i="134"/>
  <c r="K84" i="134"/>
  <c r="J84" i="134"/>
  <c r="L83" i="134"/>
  <c r="K83" i="134"/>
  <c r="J83" i="134" s="1"/>
  <c r="L82" i="134"/>
  <c r="K82" i="134"/>
  <c r="L81" i="134"/>
  <c r="K81" i="134"/>
  <c r="J81" i="134" s="1"/>
  <c r="L80" i="134"/>
  <c r="K80" i="134"/>
  <c r="J80" i="134"/>
  <c r="L79" i="134"/>
  <c r="K79" i="134"/>
  <c r="J79" i="134"/>
  <c r="L78" i="134"/>
  <c r="K78" i="134"/>
  <c r="J78" i="134"/>
  <c r="L77" i="134"/>
  <c r="K77" i="134"/>
  <c r="L76" i="134"/>
  <c r="K76" i="134"/>
  <c r="J76" i="134" s="1"/>
  <c r="L75" i="134"/>
  <c r="K75" i="134"/>
  <c r="J75" i="134" s="1"/>
  <c r="L74" i="134"/>
  <c r="K74" i="134"/>
  <c r="J74" i="134" s="1"/>
  <c r="L73" i="134"/>
  <c r="K73" i="134"/>
  <c r="J73" i="134" s="1"/>
  <c r="L72" i="134"/>
  <c r="K72" i="134"/>
  <c r="J72" i="134"/>
  <c r="L71" i="134"/>
  <c r="K71" i="134"/>
  <c r="L70" i="134"/>
  <c r="K70" i="134"/>
  <c r="J70" i="134" s="1"/>
  <c r="L69" i="134"/>
  <c r="K69" i="134"/>
  <c r="J69" i="134"/>
  <c r="L68" i="134"/>
  <c r="K68" i="134"/>
  <c r="J68" i="134" s="1"/>
  <c r="L67" i="134"/>
  <c r="K67" i="134"/>
  <c r="L66" i="134"/>
  <c r="K66" i="134"/>
  <c r="J66" i="134"/>
  <c r="L65" i="134"/>
  <c r="J65" i="134"/>
  <c r="K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L59" i="134"/>
  <c r="K59" i="134"/>
  <c r="J59" i="134" s="1"/>
  <c r="L58" i="134"/>
  <c r="K58" i="134"/>
  <c r="J58" i="134"/>
  <c r="L57" i="134"/>
  <c r="K57" i="134"/>
  <c r="J57" i="134" s="1"/>
  <c r="L56" i="134"/>
  <c r="K56" i="134"/>
  <c r="J56" i="134"/>
  <c r="L55" i="134"/>
  <c r="K55" i="134"/>
  <c r="L54" i="134"/>
  <c r="K54" i="134"/>
  <c r="J54" i="134" s="1"/>
  <c r="L53" i="134"/>
  <c r="K53" i="134"/>
  <c r="J53" i="134" s="1"/>
  <c r="L52" i="134"/>
  <c r="K52" i="134"/>
  <c r="J52" i="134"/>
  <c r="L51" i="134"/>
  <c r="K51" i="134"/>
  <c r="J51" i="134" s="1"/>
  <c r="L50" i="134"/>
  <c r="J50" i="134" s="1"/>
  <c r="K50" i="134"/>
  <c r="L49" i="134"/>
  <c r="J49" i="134"/>
  <c r="K49" i="134"/>
  <c r="L48" i="134"/>
  <c r="K48" i="134"/>
  <c r="J48" i="134"/>
  <c r="L47" i="134"/>
  <c r="J47" i="134" s="1"/>
  <c r="K47" i="134"/>
  <c r="L46" i="134"/>
  <c r="K46" i="134"/>
  <c r="J46" i="134" s="1"/>
  <c r="L45" i="134"/>
  <c r="K45" i="134"/>
  <c r="J45" i="134" s="1"/>
  <c r="L44" i="134"/>
  <c r="K44" i="134"/>
  <c r="J44" i="134"/>
  <c r="L43" i="134"/>
  <c r="K43" i="134"/>
  <c r="J43" i="134" s="1"/>
  <c r="L42" i="134"/>
  <c r="K42" i="134"/>
  <c r="J42" i="134" s="1"/>
  <c r="L41" i="134"/>
  <c r="J41" i="134" s="1"/>
  <c r="K41" i="134"/>
  <c r="L40" i="134"/>
  <c r="K40" i="134"/>
  <c r="J40" i="134" s="1"/>
  <c r="L39" i="134"/>
  <c r="K39" i="134"/>
  <c r="J39" i="134"/>
  <c r="L38" i="134"/>
  <c r="K38" i="134"/>
  <c r="J38" i="134" s="1"/>
  <c r="L37" i="134"/>
  <c r="K37" i="134"/>
  <c r="J37" i="134" s="1"/>
  <c r="L36" i="134"/>
  <c r="K36" i="134"/>
  <c r="L35" i="134"/>
  <c r="K35" i="134"/>
  <c r="J35" i="134" s="1"/>
  <c r="L34" i="134"/>
  <c r="K34" i="134"/>
  <c r="L33" i="134"/>
  <c r="K33" i="134"/>
  <c r="J33" i="134" s="1"/>
  <c r="L32" i="134"/>
  <c r="K32" i="134"/>
  <c r="J32" i="134" s="1"/>
  <c r="L31" i="134"/>
  <c r="K31" i="134"/>
  <c r="L30" i="134"/>
  <c r="K30" i="134"/>
  <c r="L29" i="134"/>
  <c r="K29" i="134"/>
  <c r="L28" i="134"/>
  <c r="K28" i="134"/>
  <c r="J28" i="134" s="1"/>
  <c r="L27" i="134"/>
  <c r="K27" i="134"/>
  <c r="J27" i="134" s="1"/>
  <c r="L26" i="134"/>
  <c r="K26" i="134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J54" i="135"/>
  <c r="K54" i="135"/>
  <c r="L53" i="135"/>
  <c r="K53" i="135"/>
  <c r="J53" i="135"/>
  <c r="L52" i="135"/>
  <c r="J52" i="135"/>
  <c r="K52" i="135"/>
  <c r="L51" i="135"/>
  <c r="K51" i="135"/>
  <c r="J51" i="135"/>
  <c r="L50" i="135"/>
  <c r="J50" i="135"/>
  <c r="K50" i="135"/>
  <c r="L49" i="135"/>
  <c r="K49" i="135"/>
  <c r="J49" i="135"/>
  <c r="L48" i="135"/>
  <c r="J48" i="135"/>
  <c r="K48" i="135"/>
  <c r="L47" i="135"/>
  <c r="K47" i="135"/>
  <c r="J47" i="135"/>
  <c r="L46" i="135"/>
  <c r="K46" i="135"/>
  <c r="J46" i="135"/>
  <c r="L45" i="135"/>
  <c r="K45" i="135"/>
  <c r="J45" i="135" s="1"/>
  <c r="L44" i="135"/>
  <c r="K44" i="135"/>
  <c r="J44" i="135" s="1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/>
  <c r="L39" i="135"/>
  <c r="K39" i="135"/>
  <c r="J39" i="135" s="1"/>
  <c r="L38" i="135"/>
  <c r="K38" i="135"/>
  <c r="J38" i="135" s="1"/>
  <c r="L37" i="135"/>
  <c r="K37" i="135"/>
  <c r="J37" i="135"/>
  <c r="L36" i="135"/>
  <c r="K36" i="135"/>
  <c r="J36" i="135" s="1"/>
  <c r="L35" i="135"/>
  <c r="K35" i="135"/>
  <c r="J35" i="135" s="1"/>
  <c r="L34" i="135"/>
  <c r="K34" i="135"/>
  <c r="J34" i="135" s="1"/>
  <c r="L33" i="135"/>
  <c r="K33" i="135"/>
  <c r="J33" i="135" s="1"/>
  <c r="L32" i="135"/>
  <c r="K32" i="135"/>
  <c r="J32" i="135" s="1"/>
  <c r="L31" i="135"/>
  <c r="K31" i="135"/>
  <c r="J31" i="135" s="1"/>
  <c r="L30" i="135"/>
  <c r="K30" i="135"/>
  <c r="J30" i="135"/>
  <c r="L29" i="135"/>
  <c r="K29" i="135"/>
  <c r="J29" i="135" s="1"/>
  <c r="L28" i="135"/>
  <c r="K28" i="135"/>
  <c r="J28" i="135" s="1"/>
  <c r="L27" i="135"/>
  <c r="K27" i="135"/>
  <c r="J27" i="135"/>
  <c r="L26" i="135"/>
  <c r="K26" i="135"/>
  <c r="J26" i="135"/>
  <c r="L25" i="135"/>
  <c r="K25" i="135"/>
  <c r="J25" i="135" s="1"/>
  <c r="L253" i="136"/>
  <c r="K253" i="136"/>
  <c r="L252" i="136"/>
  <c r="K252" i="136"/>
  <c r="J252" i="136" s="1"/>
  <c r="L251" i="136"/>
  <c r="K251" i="136"/>
  <c r="J251" i="136" s="1"/>
  <c r="L250" i="136"/>
  <c r="K250" i="136"/>
  <c r="J250" i="136" s="1"/>
  <c r="L249" i="136"/>
  <c r="K249" i="136"/>
  <c r="J249" i="136" s="1"/>
  <c r="L248" i="136"/>
  <c r="K248" i="136"/>
  <c r="L247" i="136"/>
  <c r="K247" i="136"/>
  <c r="L246" i="136"/>
  <c r="K246" i="136"/>
  <c r="J246" i="136"/>
  <c r="L245" i="136"/>
  <c r="K245" i="136"/>
  <c r="L244" i="136"/>
  <c r="K244" i="136"/>
  <c r="J244" i="136"/>
  <c r="L243" i="136"/>
  <c r="K243" i="136"/>
  <c r="J243" i="136" s="1"/>
  <c r="L242" i="136"/>
  <c r="K242" i="136"/>
  <c r="L241" i="136"/>
  <c r="K241" i="136"/>
  <c r="J241" i="136"/>
  <c r="L240" i="136"/>
  <c r="K240" i="136"/>
  <c r="J240" i="136" s="1"/>
  <c r="L239" i="136"/>
  <c r="K239" i="136"/>
  <c r="J239" i="136" s="1"/>
  <c r="L238" i="136"/>
  <c r="K238" i="136"/>
  <c r="J238" i="136"/>
  <c r="L237" i="136"/>
  <c r="K237" i="136"/>
  <c r="J237" i="136" s="1"/>
  <c r="L236" i="136"/>
  <c r="K236" i="136"/>
  <c r="J236" i="136"/>
  <c r="L235" i="136"/>
  <c r="K235" i="136"/>
  <c r="J235" i="136" s="1"/>
  <c r="L234" i="136"/>
  <c r="K234" i="136"/>
  <c r="J234" i="136" s="1"/>
  <c r="L233" i="136"/>
  <c r="K233" i="136"/>
  <c r="J233" i="136" s="1"/>
  <c r="L232" i="136"/>
  <c r="K232" i="136"/>
  <c r="J232" i="136" s="1"/>
  <c r="L231" i="136"/>
  <c r="K231" i="136"/>
  <c r="J231" i="136" s="1"/>
  <c r="L230" i="136"/>
  <c r="K230" i="136"/>
  <c r="J230" i="136" s="1"/>
  <c r="L229" i="136"/>
  <c r="K229" i="136"/>
  <c r="J229" i="136" s="1"/>
  <c r="L228" i="136"/>
  <c r="K228" i="136"/>
  <c r="J228" i="136" s="1"/>
  <c r="L227" i="136"/>
  <c r="K227" i="136"/>
  <c r="L226" i="136"/>
  <c r="K226" i="136"/>
  <c r="L225" i="136"/>
  <c r="K225" i="136"/>
  <c r="J225" i="136"/>
  <c r="L224" i="136"/>
  <c r="J224" i="136" s="1"/>
  <c r="K224" i="136"/>
  <c r="L223" i="136"/>
  <c r="K223" i="136"/>
  <c r="J223" i="136"/>
  <c r="L222" i="136"/>
  <c r="K222" i="136"/>
  <c r="J222" i="136" s="1"/>
  <c r="L221" i="136"/>
  <c r="J221" i="136" s="1"/>
  <c r="K221" i="136"/>
  <c r="L220" i="136"/>
  <c r="K220" i="136"/>
  <c r="J220" i="136" s="1"/>
  <c r="L219" i="136"/>
  <c r="K219" i="136"/>
  <c r="J219" i="136" s="1"/>
  <c r="L218" i="136"/>
  <c r="K218" i="136"/>
  <c r="J218" i="136" s="1"/>
  <c r="L217" i="136"/>
  <c r="K217" i="136"/>
  <c r="J217" i="136" s="1"/>
  <c r="L216" i="136"/>
  <c r="K216" i="136"/>
  <c r="J216" i="136"/>
  <c r="L215" i="136"/>
  <c r="K215" i="136"/>
  <c r="L214" i="136"/>
  <c r="K214" i="136"/>
  <c r="J214" i="136"/>
  <c r="L213" i="136"/>
  <c r="K213" i="136"/>
  <c r="L212" i="136"/>
  <c r="K212" i="136"/>
  <c r="J212" i="136"/>
  <c r="L211" i="136"/>
  <c r="K211" i="136"/>
  <c r="J211" i="136"/>
  <c r="L210" i="136"/>
  <c r="K210" i="136"/>
  <c r="J210" i="136" s="1"/>
  <c r="L209" i="136"/>
  <c r="K209" i="136"/>
  <c r="J209" i="136" s="1"/>
  <c r="L208" i="136"/>
  <c r="K208" i="136"/>
  <c r="J208" i="136"/>
  <c r="L207" i="136"/>
  <c r="K207" i="136"/>
  <c r="J207" i="136"/>
  <c r="L206" i="136"/>
  <c r="K206" i="136"/>
  <c r="J206" i="136" s="1"/>
  <c r="L205" i="136"/>
  <c r="K205" i="136"/>
  <c r="J205" i="136" s="1"/>
  <c r="L204" i="136"/>
  <c r="K204" i="136"/>
  <c r="J204" i="136"/>
  <c r="L203" i="136"/>
  <c r="K203" i="136"/>
  <c r="L202" i="136"/>
  <c r="K202" i="136"/>
  <c r="J202" i="136"/>
  <c r="L201" i="136"/>
  <c r="K201" i="136"/>
  <c r="L200" i="136"/>
  <c r="K200" i="136"/>
  <c r="J200" i="136"/>
  <c r="L199" i="136"/>
  <c r="J199" i="136" s="1"/>
  <c r="K199" i="136"/>
  <c r="L198" i="136"/>
  <c r="K198" i="136"/>
  <c r="J198" i="136"/>
  <c r="L197" i="136"/>
  <c r="K197" i="136"/>
  <c r="J197" i="136" s="1"/>
  <c r="L196" i="136"/>
  <c r="K196" i="136"/>
  <c r="J196" i="136" s="1"/>
  <c r="L195" i="136"/>
  <c r="K195" i="136"/>
  <c r="J195" i="136" s="1"/>
  <c r="L194" i="136"/>
  <c r="K194" i="136"/>
  <c r="J194" i="136" s="1"/>
  <c r="L193" i="136"/>
  <c r="K193" i="136"/>
  <c r="L192" i="136"/>
  <c r="K192" i="136"/>
  <c r="J192" i="136"/>
  <c r="L191" i="136"/>
  <c r="K191" i="136"/>
  <c r="J191" i="136"/>
  <c r="L190" i="136"/>
  <c r="K190" i="136"/>
  <c r="J190" i="136" s="1"/>
  <c r="L189" i="136"/>
  <c r="K189" i="136"/>
  <c r="J189" i="136" s="1"/>
  <c r="L188" i="136"/>
  <c r="K188" i="136"/>
  <c r="J188" i="136" s="1"/>
  <c r="L187" i="136"/>
  <c r="K187" i="136"/>
  <c r="L186" i="136"/>
  <c r="K186" i="136"/>
  <c r="J186" i="136"/>
  <c r="L185" i="136"/>
  <c r="K185" i="136"/>
  <c r="J185" i="136" s="1"/>
  <c r="L184" i="136"/>
  <c r="J184" i="136" s="1"/>
  <c r="K184" i="136"/>
  <c r="L183" i="136"/>
  <c r="K183" i="136"/>
  <c r="L182" i="136"/>
  <c r="K182" i="136"/>
  <c r="J182" i="136"/>
  <c r="L181" i="136"/>
  <c r="K181" i="136"/>
  <c r="J181" i="136" s="1"/>
  <c r="L180" i="136"/>
  <c r="J180" i="136" s="1"/>
  <c r="K180" i="136"/>
  <c r="L179" i="136"/>
  <c r="K179" i="136"/>
  <c r="J179" i="136"/>
  <c r="L178" i="136"/>
  <c r="K178" i="136"/>
  <c r="L177" i="136"/>
  <c r="K177" i="136"/>
  <c r="L176" i="136"/>
  <c r="K176" i="136"/>
  <c r="J176" i="136" s="1"/>
  <c r="L175" i="136"/>
  <c r="K175" i="136"/>
  <c r="J175" i="136"/>
  <c r="L174" i="136"/>
  <c r="J174" i="136" s="1"/>
  <c r="K174" i="136"/>
  <c r="L173" i="136"/>
  <c r="K173" i="136"/>
  <c r="J173" i="136"/>
  <c r="L172" i="136"/>
  <c r="J172" i="136" s="1"/>
  <c r="K172" i="136"/>
  <c r="L171" i="136"/>
  <c r="K171" i="136"/>
  <c r="L170" i="136"/>
  <c r="K170" i="136"/>
  <c r="J170" i="136" s="1"/>
  <c r="L169" i="136"/>
  <c r="K169" i="136"/>
  <c r="J169" i="136" s="1"/>
  <c r="L168" i="136"/>
  <c r="K168" i="136"/>
  <c r="J168" i="136" s="1"/>
  <c r="L167" i="136"/>
  <c r="K167" i="136"/>
  <c r="L166" i="136"/>
  <c r="K166" i="136"/>
  <c r="J166" i="136"/>
  <c r="L165" i="136"/>
  <c r="K165" i="136"/>
  <c r="J165" i="136" s="1"/>
  <c r="L164" i="136"/>
  <c r="K164" i="136"/>
  <c r="J164" i="136"/>
  <c r="L163" i="136"/>
  <c r="K163" i="136"/>
  <c r="J163" i="136"/>
  <c r="L162" i="136"/>
  <c r="K162" i="136"/>
  <c r="L161" i="136"/>
  <c r="K161" i="136"/>
  <c r="L160" i="136"/>
  <c r="K160" i="136"/>
  <c r="J160" i="136"/>
  <c r="L159" i="136"/>
  <c r="J159" i="136" s="1"/>
  <c r="K159" i="136"/>
  <c r="L158" i="136"/>
  <c r="K158" i="136"/>
  <c r="J158" i="136"/>
  <c r="L157" i="136"/>
  <c r="K157" i="136"/>
  <c r="J157" i="136"/>
  <c r="L156" i="136"/>
  <c r="K156" i="136"/>
  <c r="L155" i="136"/>
  <c r="K155" i="136"/>
  <c r="J155" i="136" s="1"/>
  <c r="L154" i="136"/>
  <c r="K154" i="136"/>
  <c r="J154" i="136"/>
  <c r="L153" i="136"/>
  <c r="K153" i="136"/>
  <c r="L152" i="136"/>
  <c r="K152" i="136"/>
  <c r="J152" i="136"/>
  <c r="L151" i="136"/>
  <c r="K151" i="136"/>
  <c r="J151" i="136" s="1"/>
  <c r="L150" i="136"/>
  <c r="K150" i="136"/>
  <c r="J150" i="136" s="1"/>
  <c r="L149" i="136"/>
  <c r="K149" i="136"/>
  <c r="L148" i="136"/>
  <c r="K148" i="136"/>
  <c r="J148" i="136"/>
  <c r="L147" i="136"/>
  <c r="K147" i="136"/>
  <c r="J147" i="136" s="1"/>
  <c r="L146" i="136"/>
  <c r="K146" i="136"/>
  <c r="J146" i="136"/>
  <c r="L145" i="136"/>
  <c r="K145" i="136"/>
  <c r="L144" i="136"/>
  <c r="K144" i="136"/>
  <c r="J144" i="136"/>
  <c r="L143" i="136"/>
  <c r="J143" i="136" s="1"/>
  <c r="K143" i="136"/>
  <c r="L142" i="136"/>
  <c r="K142" i="136"/>
  <c r="J142" i="136"/>
  <c r="L141" i="136"/>
  <c r="J141" i="136" s="1"/>
  <c r="K141" i="136"/>
  <c r="L140" i="136"/>
  <c r="K140" i="136"/>
  <c r="J140" i="136" s="1"/>
  <c r="L139" i="136"/>
  <c r="K139" i="136"/>
  <c r="L138" i="136"/>
  <c r="K138" i="136"/>
  <c r="J138" i="136"/>
  <c r="L137" i="136"/>
  <c r="K137" i="136"/>
  <c r="L136" i="136"/>
  <c r="K136" i="136"/>
  <c r="J136" i="136"/>
  <c r="L135" i="136"/>
  <c r="J135" i="136"/>
  <c r="K135" i="136"/>
  <c r="L134" i="136"/>
  <c r="K134" i="136"/>
  <c r="J134" i="136"/>
  <c r="L133" i="136"/>
  <c r="K133" i="136"/>
  <c r="L132" i="136"/>
  <c r="K132" i="136"/>
  <c r="J132" i="136"/>
  <c r="L131" i="136"/>
  <c r="J131" i="136" s="1"/>
  <c r="K131" i="136"/>
  <c r="L130" i="136"/>
  <c r="K130" i="136"/>
  <c r="J130" i="136"/>
  <c r="L129" i="136"/>
  <c r="J129" i="136" s="1"/>
  <c r="K129" i="136"/>
  <c r="L128" i="136"/>
  <c r="K128" i="136"/>
  <c r="J128" i="136"/>
  <c r="L127" i="136"/>
  <c r="K127" i="136"/>
  <c r="J127" i="136"/>
  <c r="L126" i="136"/>
  <c r="K126" i="136"/>
  <c r="J126" i="136" s="1"/>
  <c r="L125" i="136"/>
  <c r="K125" i="136"/>
  <c r="J125" i="136" s="1"/>
  <c r="L124" i="136"/>
  <c r="K124" i="136"/>
  <c r="J124" i="136" s="1"/>
  <c r="L123" i="136"/>
  <c r="K123" i="136"/>
  <c r="L122" i="136"/>
  <c r="K122" i="136"/>
  <c r="J122" i="136"/>
  <c r="L121" i="136"/>
  <c r="K121" i="136"/>
  <c r="L120" i="136"/>
  <c r="K120" i="136"/>
  <c r="J120" i="136"/>
  <c r="L119" i="136"/>
  <c r="K119" i="136"/>
  <c r="J119" i="136" s="1"/>
  <c r="L118" i="136"/>
  <c r="K118" i="136"/>
  <c r="J118" i="136"/>
  <c r="L117" i="136"/>
  <c r="K117" i="136"/>
  <c r="J117" i="136" s="1"/>
  <c r="L116" i="136"/>
  <c r="K116" i="136"/>
  <c r="J116" i="136" s="1"/>
  <c r="L115" i="136"/>
  <c r="K115" i="136"/>
  <c r="J115" i="136" s="1"/>
  <c r="L114" i="136"/>
  <c r="K114" i="136"/>
  <c r="J114" i="136"/>
  <c r="L113" i="136"/>
  <c r="K113" i="136"/>
  <c r="L112" i="136"/>
  <c r="K112" i="136"/>
  <c r="J112" i="136"/>
  <c r="L111" i="136"/>
  <c r="K111" i="136"/>
  <c r="J111" i="136" s="1"/>
  <c r="L110" i="136"/>
  <c r="K110" i="136"/>
  <c r="J110" i="136"/>
  <c r="L109" i="136"/>
  <c r="K109" i="136"/>
  <c r="J109" i="136"/>
  <c r="L108" i="136"/>
  <c r="K108" i="136"/>
  <c r="J108" i="136" s="1"/>
  <c r="L107" i="136"/>
  <c r="K107" i="136"/>
  <c r="J107" i="136" s="1"/>
  <c r="L106" i="136"/>
  <c r="K106" i="136"/>
  <c r="J106" i="136"/>
  <c r="L105" i="136"/>
  <c r="K105" i="136"/>
  <c r="J105" i="136" s="1"/>
  <c r="L104" i="136"/>
  <c r="K104" i="136"/>
  <c r="J104" i="136"/>
  <c r="L103" i="136"/>
  <c r="K103" i="136"/>
  <c r="J103" i="136" s="1"/>
  <c r="L102" i="136"/>
  <c r="K102" i="136"/>
  <c r="J102" i="136"/>
  <c r="L101" i="136"/>
  <c r="K101" i="136"/>
  <c r="L100" i="136"/>
  <c r="K100" i="136"/>
  <c r="J100" i="136"/>
  <c r="L99" i="136"/>
  <c r="K99" i="136"/>
  <c r="J99" i="136"/>
  <c r="L98" i="136"/>
  <c r="K98" i="136"/>
  <c r="J98" i="136" s="1"/>
  <c r="L97" i="136"/>
  <c r="K97" i="136"/>
  <c r="L96" i="136"/>
  <c r="K96" i="136"/>
  <c r="L95" i="136"/>
  <c r="K95" i="136"/>
  <c r="J95" i="136"/>
  <c r="L94" i="136"/>
  <c r="K94" i="136"/>
  <c r="J94" i="136" s="1"/>
  <c r="L93" i="136"/>
  <c r="K93" i="136"/>
  <c r="J93" i="136" s="1"/>
  <c r="L92" i="136"/>
  <c r="K92" i="136"/>
  <c r="J92" i="136" s="1"/>
  <c r="L91" i="136"/>
  <c r="K91" i="136"/>
  <c r="J91" i="136" s="1"/>
  <c r="L90" i="136"/>
  <c r="K90" i="136"/>
  <c r="J90" i="136" s="1"/>
  <c r="L89" i="136"/>
  <c r="K89" i="136"/>
  <c r="J89" i="136" s="1"/>
  <c r="L88" i="136"/>
  <c r="K88" i="136"/>
  <c r="L87" i="136"/>
  <c r="K87" i="136"/>
  <c r="J87" i="136" s="1"/>
  <c r="L86" i="136"/>
  <c r="K86" i="136"/>
  <c r="J86" i="136" s="1"/>
  <c r="L85" i="136"/>
  <c r="J85" i="136"/>
  <c r="K85" i="136"/>
  <c r="L84" i="136"/>
  <c r="K84" i="136"/>
  <c r="J84" i="136" s="1"/>
  <c r="L83" i="136"/>
  <c r="K83" i="136"/>
  <c r="J83" i="136"/>
  <c r="L82" i="136"/>
  <c r="K82" i="136"/>
  <c r="J82" i="136" s="1"/>
  <c r="L81" i="136"/>
  <c r="K81" i="136"/>
  <c r="J81" i="136"/>
  <c r="L80" i="136"/>
  <c r="K80" i="136"/>
  <c r="J80" i="136"/>
  <c r="L79" i="136"/>
  <c r="K79" i="136"/>
  <c r="J79" i="136"/>
  <c r="L78" i="136"/>
  <c r="K78" i="136"/>
  <c r="J78" i="136" s="1"/>
  <c r="L77" i="136"/>
  <c r="K77" i="136"/>
  <c r="J77" i="136" s="1"/>
  <c r="L76" i="136"/>
  <c r="K76" i="136"/>
  <c r="J76" i="136" s="1"/>
  <c r="L75" i="136"/>
  <c r="K75" i="136"/>
  <c r="J75" i="136" s="1"/>
  <c r="L74" i="136"/>
  <c r="K74" i="136"/>
  <c r="J74" i="136" s="1"/>
  <c r="L73" i="136"/>
  <c r="K73" i="136"/>
  <c r="J73" i="136" s="1"/>
  <c r="L72" i="136"/>
  <c r="J72" i="136" s="1"/>
  <c r="K72" i="136"/>
  <c r="L71" i="136"/>
  <c r="K71" i="136"/>
  <c r="J71" i="136" s="1"/>
  <c r="L70" i="136"/>
  <c r="K70" i="136"/>
  <c r="J70" i="136" s="1"/>
  <c r="L69" i="136"/>
  <c r="K69" i="136"/>
  <c r="J69" i="136" s="1"/>
  <c r="L68" i="136"/>
  <c r="K68" i="136"/>
  <c r="J68" i="136"/>
  <c r="L67" i="136"/>
  <c r="J67" i="136" s="1"/>
  <c r="K67" i="136"/>
  <c r="L66" i="136"/>
  <c r="J66" i="136" s="1"/>
  <c r="K66" i="136"/>
  <c r="L65" i="136"/>
  <c r="K65" i="136"/>
  <c r="J65" i="136"/>
  <c r="L64" i="136"/>
  <c r="K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 s="1"/>
  <c r="L59" i="136"/>
  <c r="K59" i="136"/>
  <c r="J59" i="136" s="1"/>
  <c r="L58" i="136"/>
  <c r="K58" i="136"/>
  <c r="J58" i="136" s="1"/>
  <c r="L57" i="136"/>
  <c r="K57" i="136"/>
  <c r="J57" i="136" s="1"/>
  <c r="L56" i="136"/>
  <c r="K56" i="136"/>
  <c r="J56" i="136"/>
  <c r="L55" i="136"/>
  <c r="K55" i="136"/>
  <c r="J55" i="136" s="1"/>
  <c r="L54" i="136"/>
  <c r="J54" i="136" s="1"/>
  <c r="K54" i="136"/>
  <c r="L53" i="136"/>
  <c r="K53" i="136"/>
  <c r="J53" i="136" s="1"/>
  <c r="L52" i="136"/>
  <c r="K52" i="136"/>
  <c r="J52" i="136" s="1"/>
  <c r="L51" i="136"/>
  <c r="K51" i="136"/>
  <c r="J51" i="136"/>
  <c r="L50" i="136"/>
  <c r="K50" i="136"/>
  <c r="J50" i="136"/>
  <c r="L49" i="136"/>
  <c r="K49" i="136"/>
  <c r="J49" i="136"/>
  <c r="L48" i="136"/>
  <c r="K48" i="136"/>
  <c r="L47" i="136"/>
  <c r="K47" i="136"/>
  <c r="J47" i="136" s="1"/>
  <c r="L46" i="136"/>
  <c r="K46" i="136"/>
  <c r="J46" i="136" s="1"/>
  <c r="L45" i="136"/>
  <c r="K45" i="136"/>
  <c r="J45" i="136"/>
  <c r="L44" i="136"/>
  <c r="K44" i="136"/>
  <c r="J44" i="136"/>
  <c r="L43" i="136"/>
  <c r="K43" i="136"/>
  <c r="J43" i="136" s="1"/>
  <c r="L42" i="136"/>
  <c r="K42" i="136"/>
  <c r="L41" i="136"/>
  <c r="K41" i="136"/>
  <c r="L40" i="136"/>
  <c r="K40" i="136"/>
  <c r="J40" i="136" s="1"/>
  <c r="L39" i="136"/>
  <c r="K39" i="136"/>
  <c r="J39" i="136" s="1"/>
  <c r="L38" i="136"/>
  <c r="K38" i="136"/>
  <c r="J38" i="136"/>
  <c r="L37" i="136"/>
  <c r="K37" i="136"/>
  <c r="L36" i="136"/>
  <c r="K36" i="136"/>
  <c r="J36" i="136" s="1"/>
  <c r="L35" i="136"/>
  <c r="K35" i="136"/>
  <c r="L34" i="136"/>
  <c r="K34" i="136"/>
  <c r="J34" i="136"/>
  <c r="L33" i="136"/>
  <c r="K33" i="136"/>
  <c r="J33" i="136" s="1"/>
  <c r="L32" i="136"/>
  <c r="K32" i="136"/>
  <c r="J32" i="136" s="1"/>
  <c r="L31" i="136"/>
  <c r="K31" i="136"/>
  <c r="J31" i="136"/>
  <c r="L28" i="136"/>
  <c r="K28" i="136"/>
  <c r="J28" i="136" s="1"/>
  <c r="L27" i="136"/>
  <c r="K27" i="136"/>
  <c r="L26" i="136"/>
  <c r="K26" i="136"/>
  <c r="L25" i="136"/>
  <c r="K25" i="136"/>
  <c r="L251" i="137"/>
  <c r="K251" i="137"/>
  <c r="J251" i="137" s="1"/>
  <c r="L250" i="137"/>
  <c r="K250" i="137"/>
  <c r="J250" i="137"/>
  <c r="L249" i="137"/>
  <c r="K249" i="137"/>
  <c r="J249" i="137" s="1"/>
  <c r="L248" i="137"/>
  <c r="K248" i="137"/>
  <c r="J248" i="137"/>
  <c r="L247" i="137"/>
  <c r="K247" i="137"/>
  <c r="J247" i="137" s="1"/>
  <c r="L246" i="137"/>
  <c r="K246" i="137"/>
  <c r="J246" i="137"/>
  <c r="L245" i="137"/>
  <c r="K245" i="137"/>
  <c r="J245" i="137"/>
  <c r="L244" i="137"/>
  <c r="J244" i="137" s="1"/>
  <c r="K244" i="137"/>
  <c r="L243" i="137"/>
  <c r="K243" i="137"/>
  <c r="J243" i="137"/>
  <c r="L242" i="137"/>
  <c r="K242" i="137"/>
  <c r="J242" i="137" s="1"/>
  <c r="L241" i="137"/>
  <c r="K241" i="137"/>
  <c r="J241" i="137" s="1"/>
  <c r="L240" i="137"/>
  <c r="K240" i="137"/>
  <c r="J240" i="137"/>
  <c r="L239" i="137"/>
  <c r="K239" i="137"/>
  <c r="J239" i="137" s="1"/>
  <c r="L238" i="137"/>
  <c r="K238" i="137"/>
  <c r="J238" i="137"/>
  <c r="L237" i="137"/>
  <c r="K237" i="137"/>
  <c r="J237" i="137" s="1"/>
  <c r="L236" i="137"/>
  <c r="K236" i="137"/>
  <c r="J236" i="137"/>
  <c r="L235" i="137"/>
  <c r="K235" i="137"/>
  <c r="J235" i="137" s="1"/>
  <c r="L234" i="137"/>
  <c r="K234" i="137"/>
  <c r="J234" i="137"/>
  <c r="L233" i="137"/>
  <c r="K233" i="137"/>
  <c r="J233" i="137" s="1"/>
  <c r="L232" i="137"/>
  <c r="K232" i="137"/>
  <c r="J232" i="137"/>
  <c r="L231" i="137"/>
  <c r="J231" i="137" s="1"/>
  <c r="K231" i="137"/>
  <c r="L230" i="137"/>
  <c r="K230" i="137"/>
  <c r="J230" i="137"/>
  <c r="L229" i="137"/>
  <c r="K229" i="137"/>
  <c r="J229" i="137"/>
  <c r="L228" i="137"/>
  <c r="J228" i="137" s="1"/>
  <c r="K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L222" i="137"/>
  <c r="J222" i="137" s="1"/>
  <c r="K222" i="137"/>
  <c r="L221" i="137"/>
  <c r="K221" i="137"/>
  <c r="J221" i="137" s="1"/>
  <c r="L220" i="137"/>
  <c r="K220" i="137"/>
  <c r="J220" i="137" s="1"/>
  <c r="L219" i="137"/>
  <c r="J219" i="137"/>
  <c r="K219" i="137"/>
  <c r="L218" i="137"/>
  <c r="K218" i="137"/>
  <c r="J218" i="137"/>
  <c r="L217" i="137"/>
  <c r="J217" i="137"/>
  <c r="K217" i="137"/>
  <c r="L216" i="137"/>
  <c r="K216" i="137"/>
  <c r="J216" i="137"/>
  <c r="L215" i="137"/>
  <c r="K215" i="137"/>
  <c r="J215" i="137" s="1"/>
  <c r="L214" i="137"/>
  <c r="K214" i="137"/>
  <c r="J214" i="137"/>
  <c r="L213" i="137"/>
  <c r="K213" i="137"/>
  <c r="J213" i="137"/>
  <c r="L212" i="137"/>
  <c r="K212" i="137"/>
  <c r="L211" i="137"/>
  <c r="J211" i="137" s="1"/>
  <c r="K211" i="137"/>
  <c r="L210" i="137"/>
  <c r="K210" i="137"/>
  <c r="J210" i="137"/>
  <c r="L209" i="137"/>
  <c r="K209" i="137"/>
  <c r="J209" i="137" s="1"/>
  <c r="L208" i="137"/>
  <c r="K208" i="137"/>
  <c r="J208" i="137" s="1"/>
  <c r="L207" i="137"/>
  <c r="K207" i="137"/>
  <c r="J207" i="137"/>
  <c r="L206" i="137"/>
  <c r="K206" i="137"/>
  <c r="J206" i="137" s="1"/>
  <c r="L205" i="137"/>
  <c r="K205" i="137"/>
  <c r="J205" i="137" s="1"/>
  <c r="L204" i="137"/>
  <c r="K204" i="137"/>
  <c r="J204" i="137"/>
  <c r="L203" i="137"/>
  <c r="K203" i="137"/>
  <c r="J203" i="137" s="1"/>
  <c r="L202" i="137"/>
  <c r="K202" i="137"/>
  <c r="J202" i="137"/>
  <c r="L201" i="137"/>
  <c r="K201" i="137"/>
  <c r="J201" i="137" s="1"/>
  <c r="L200" i="137"/>
  <c r="K200" i="137"/>
  <c r="J200" i="137"/>
  <c r="L199" i="137"/>
  <c r="K199" i="137"/>
  <c r="J199" i="137" s="1"/>
  <c r="L198" i="137"/>
  <c r="J198" i="137" s="1"/>
  <c r="K198" i="137"/>
  <c r="L197" i="137"/>
  <c r="K197" i="137"/>
  <c r="J197" i="137"/>
  <c r="L196" i="137"/>
  <c r="K196" i="137"/>
  <c r="L195" i="137"/>
  <c r="K195" i="137"/>
  <c r="J195" i="137" s="1"/>
  <c r="L194" i="137"/>
  <c r="K194" i="137"/>
  <c r="J194" i="137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/>
  <c r="L187" i="137"/>
  <c r="J187" i="137" s="1"/>
  <c r="K187" i="137"/>
  <c r="L186" i="137"/>
  <c r="K186" i="137"/>
  <c r="J186" i="137"/>
  <c r="L185" i="137"/>
  <c r="K185" i="137"/>
  <c r="J185" i="137" s="1"/>
  <c r="L184" i="137"/>
  <c r="J184" i="137" s="1"/>
  <c r="K184" i="137"/>
  <c r="L183" i="137"/>
  <c r="K183" i="137"/>
  <c r="J183" i="137" s="1"/>
  <c r="L182" i="137"/>
  <c r="K182" i="137"/>
  <c r="J182" i="137" s="1"/>
  <c r="L181" i="137"/>
  <c r="K181" i="137"/>
  <c r="J181" i="137" s="1"/>
  <c r="L180" i="137"/>
  <c r="K180" i="137"/>
  <c r="J180" i="137"/>
  <c r="L179" i="137"/>
  <c r="K179" i="137"/>
  <c r="J179" i="137" s="1"/>
  <c r="L178" i="137"/>
  <c r="K178" i="137"/>
  <c r="J178" i="137"/>
  <c r="L177" i="137"/>
  <c r="K177" i="137"/>
  <c r="J177" i="137"/>
  <c r="L176" i="137"/>
  <c r="K176" i="137"/>
  <c r="J176" i="137"/>
  <c r="L175" i="137"/>
  <c r="K175" i="137"/>
  <c r="L174" i="137"/>
  <c r="K174" i="137"/>
  <c r="J174" i="137"/>
  <c r="L173" i="137"/>
  <c r="K173" i="137"/>
  <c r="J173" i="137" s="1"/>
  <c r="L172" i="137"/>
  <c r="K172" i="137"/>
  <c r="J172" i="137"/>
  <c r="L171" i="137"/>
  <c r="J171" i="137"/>
  <c r="K171" i="137"/>
  <c r="L170" i="137"/>
  <c r="K170" i="137"/>
  <c r="J170" i="137" s="1"/>
  <c r="L169" i="137"/>
  <c r="K169" i="137"/>
  <c r="J169" i="137" s="1"/>
  <c r="L168" i="137"/>
  <c r="K168" i="137"/>
  <c r="J168" i="137" s="1"/>
  <c r="L167" i="137"/>
  <c r="K167" i="137"/>
  <c r="J167" i="137" s="1"/>
  <c r="L166" i="137"/>
  <c r="K166" i="137"/>
  <c r="J166" i="137"/>
  <c r="L165" i="137"/>
  <c r="K165" i="137"/>
  <c r="J165" i="137" s="1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 s="1"/>
  <c r="L156" i="137"/>
  <c r="K156" i="137"/>
  <c r="J156" i="137"/>
  <c r="L155" i="137"/>
  <c r="J155" i="137"/>
  <c r="K155" i="137"/>
  <c r="L154" i="137"/>
  <c r="K154" i="137"/>
  <c r="L153" i="137"/>
  <c r="K153" i="137"/>
  <c r="J153" i="137" s="1"/>
  <c r="L152" i="137"/>
  <c r="K152" i="137"/>
  <c r="J152" i="137"/>
  <c r="L151" i="137"/>
  <c r="K151" i="137"/>
  <c r="J151" i="137" s="1"/>
  <c r="L150" i="137"/>
  <c r="K150" i="137"/>
  <c r="J150" i="137"/>
  <c r="L149" i="137"/>
  <c r="K149" i="137"/>
  <c r="J149" i="137" s="1"/>
  <c r="L148" i="137"/>
  <c r="K148" i="137"/>
  <c r="L147" i="137"/>
  <c r="K147" i="137"/>
  <c r="J147" i="137"/>
  <c r="L146" i="137"/>
  <c r="K146" i="137"/>
  <c r="J146" i="137" s="1"/>
  <c r="L145" i="137"/>
  <c r="K145" i="137"/>
  <c r="J145" i="137"/>
  <c r="L144" i="137"/>
  <c r="K144" i="137"/>
  <c r="J144" i="137"/>
  <c r="L143" i="137"/>
  <c r="K143" i="137"/>
  <c r="J143" i="137" s="1"/>
  <c r="L142" i="137"/>
  <c r="K142" i="137"/>
  <c r="J142" i="137"/>
  <c r="L141" i="137"/>
  <c r="K141" i="137"/>
  <c r="J141" i="137" s="1"/>
  <c r="L140" i="137"/>
  <c r="K140" i="137"/>
  <c r="J140" i="137"/>
  <c r="L139" i="137"/>
  <c r="K139" i="137"/>
  <c r="J139" i="137" s="1"/>
  <c r="L138" i="137"/>
  <c r="K138" i="137"/>
  <c r="J138" i="137" s="1"/>
  <c r="L137" i="137"/>
  <c r="K137" i="137"/>
  <c r="J137" i="137" s="1"/>
  <c r="L136" i="137"/>
  <c r="K136" i="137"/>
  <c r="J136" i="137"/>
  <c r="L135" i="137"/>
  <c r="K135" i="137"/>
  <c r="J135" i="137" s="1"/>
  <c r="L134" i="137"/>
  <c r="K134" i="137"/>
  <c r="J134" i="137"/>
  <c r="L133" i="137"/>
  <c r="K133" i="137"/>
  <c r="J133" i="137" s="1"/>
  <c r="L132" i="137"/>
  <c r="K132" i="137"/>
  <c r="J132" i="137" s="1"/>
  <c r="L131" i="137"/>
  <c r="K131" i="137"/>
  <c r="J131" i="137"/>
  <c r="L130" i="137"/>
  <c r="K130" i="137"/>
  <c r="J130" i="137" s="1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/>
  <c r="L123" i="137"/>
  <c r="K123" i="137"/>
  <c r="J123" i="137" s="1"/>
  <c r="L122" i="137"/>
  <c r="K122" i="137"/>
  <c r="J122" i="137" s="1"/>
  <c r="L121" i="137"/>
  <c r="K121" i="137"/>
  <c r="J121" i="137" s="1"/>
  <c r="L120" i="137"/>
  <c r="K120" i="137"/>
  <c r="J120" i="137"/>
  <c r="L119" i="137"/>
  <c r="K119" i="137"/>
  <c r="J119" i="137" s="1"/>
  <c r="L118" i="137"/>
  <c r="K118" i="137"/>
  <c r="J118" i="137"/>
  <c r="L117" i="137"/>
  <c r="K117" i="137"/>
  <c r="J117" i="137" s="1"/>
  <c r="L116" i="137"/>
  <c r="K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 s="1"/>
  <c r="L110" i="137"/>
  <c r="K110" i="137"/>
  <c r="J110" i="137"/>
  <c r="L109" i="137"/>
  <c r="K109" i="137"/>
  <c r="J109" i="137" s="1"/>
  <c r="L108" i="137"/>
  <c r="J108" i="137" s="1"/>
  <c r="K108" i="137"/>
  <c r="L107" i="137"/>
  <c r="K107" i="137"/>
  <c r="J107" i="137" s="1"/>
  <c r="L106" i="137"/>
  <c r="K106" i="137"/>
  <c r="J106" i="137" s="1"/>
  <c r="L105" i="137"/>
  <c r="J105" i="137"/>
  <c r="K105" i="137"/>
  <c r="L104" i="137"/>
  <c r="K104" i="137"/>
  <c r="J104" i="137"/>
  <c r="L103" i="137"/>
  <c r="J103" i="137"/>
  <c r="K103" i="137"/>
  <c r="L102" i="137"/>
  <c r="K102" i="137"/>
  <c r="J102" i="137"/>
  <c r="L101" i="137"/>
  <c r="K101" i="137"/>
  <c r="J101" i="137"/>
  <c r="L100" i="137"/>
  <c r="K100" i="137"/>
  <c r="J100" i="137" s="1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 s="1"/>
  <c r="L94" i="137"/>
  <c r="K94" i="137"/>
  <c r="J94" i="137"/>
  <c r="L93" i="137"/>
  <c r="K93" i="137"/>
  <c r="J93" i="137" s="1"/>
  <c r="L92" i="137"/>
  <c r="J92" i="137" s="1"/>
  <c r="K92" i="137"/>
  <c r="L91" i="137"/>
  <c r="K91" i="137"/>
  <c r="J91" i="137" s="1"/>
  <c r="L90" i="137"/>
  <c r="K90" i="137"/>
  <c r="J90" i="137" s="1"/>
  <c r="L89" i="137"/>
  <c r="J89" i="137"/>
  <c r="K89" i="137"/>
  <c r="L88" i="137"/>
  <c r="K88" i="137"/>
  <c r="J88" i="137"/>
  <c r="L87" i="137"/>
  <c r="J87" i="137"/>
  <c r="K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 s="1"/>
  <c r="L78" i="137"/>
  <c r="K78" i="137"/>
  <c r="J78" i="137"/>
  <c r="L77" i="137"/>
  <c r="K77" i="137"/>
  <c r="J77" i="137" s="1"/>
  <c r="L76" i="137"/>
  <c r="J76" i="137" s="1"/>
  <c r="K76" i="137"/>
  <c r="L75" i="137"/>
  <c r="K75" i="137"/>
  <c r="J75" i="137" s="1"/>
  <c r="L74" i="137"/>
  <c r="K74" i="137"/>
  <c r="J74" i="137" s="1"/>
  <c r="L73" i="137"/>
  <c r="J73" i="137" s="1"/>
  <c r="K73" i="137"/>
  <c r="L72" i="137"/>
  <c r="K72" i="137"/>
  <c r="J72" i="137"/>
  <c r="L71" i="137"/>
  <c r="J71" i="137"/>
  <c r="K71" i="137"/>
  <c r="L70" i="137"/>
  <c r="K70" i="137"/>
  <c r="J70" i="137"/>
  <c r="L69" i="137"/>
  <c r="K69" i="137"/>
  <c r="J69" i="137"/>
  <c r="L68" i="137"/>
  <c r="K68" i="137"/>
  <c r="J68" i="137" s="1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 s="1"/>
  <c r="L62" i="137"/>
  <c r="K62" i="137"/>
  <c r="J62" i="137"/>
  <c r="L61" i="137"/>
  <c r="K61" i="137"/>
  <c r="J61" i="137" s="1"/>
  <c r="L60" i="137"/>
  <c r="J60" i="137" s="1"/>
  <c r="K60" i="137"/>
  <c r="L59" i="137"/>
  <c r="K59" i="137"/>
  <c r="J59" i="137" s="1"/>
  <c r="L58" i="137"/>
  <c r="K58" i="137"/>
  <c r="J58" i="137" s="1"/>
  <c r="L57" i="137"/>
  <c r="J57" i="137"/>
  <c r="K57" i="137"/>
  <c r="L56" i="137"/>
  <c r="K56" i="137"/>
  <c r="J56" i="137"/>
  <c r="L55" i="137"/>
  <c r="K55" i="137"/>
  <c r="J55" i="137" s="1"/>
  <c r="L54" i="137"/>
  <c r="K54" i="137"/>
  <c r="J54" i="137"/>
  <c r="L53" i="137"/>
  <c r="K53" i="137"/>
  <c r="J53" i="137"/>
  <c r="L52" i="137"/>
  <c r="K52" i="137"/>
  <c r="L51" i="137"/>
  <c r="K51" i="137"/>
  <c r="L50" i="137"/>
  <c r="K50" i="137"/>
  <c r="J50" i="137"/>
  <c r="L49" i="137"/>
  <c r="K49" i="137"/>
  <c r="J49" i="137" s="1"/>
  <c r="L48" i="137"/>
  <c r="K48" i="137"/>
  <c r="J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/>
  <c r="L38" i="137"/>
  <c r="K38" i="137"/>
  <c r="J38" i="137"/>
  <c r="L37" i="137"/>
  <c r="K37" i="137"/>
  <c r="J37" i="137"/>
  <c r="L36" i="137"/>
  <c r="K36" i="137"/>
  <c r="J36" i="137" s="1"/>
  <c r="L35" i="137"/>
  <c r="K35" i="137"/>
  <c r="L34" i="137"/>
  <c r="K34" i="137"/>
  <c r="J34" i="137"/>
  <c r="L33" i="137"/>
  <c r="K33" i="137"/>
  <c r="J33" i="137" s="1"/>
  <c r="L32" i="137"/>
  <c r="K32" i="137"/>
  <c r="J32" i="137" s="1"/>
  <c r="L31" i="137"/>
  <c r="K31" i="137"/>
  <c r="L30" i="137"/>
  <c r="K30" i="137"/>
  <c r="J30" i="137" s="1"/>
  <c r="L29" i="137"/>
  <c r="K29" i="137"/>
  <c r="J29" i="137" s="1"/>
  <c r="L28" i="137"/>
  <c r="K28" i="137"/>
  <c r="L27" i="137"/>
  <c r="K27" i="137"/>
  <c r="J27" i="137" s="1"/>
  <c r="L26" i="137"/>
  <c r="K26" i="137"/>
  <c r="J26" i="137" s="1"/>
  <c r="L25" i="137"/>
  <c r="L17" i="137" s="1"/>
  <c r="L19" i="137" s="1"/>
  <c r="J52" i="64" s="1"/>
  <c r="K25" i="137"/>
  <c r="L251" i="138"/>
  <c r="K251" i="138"/>
  <c r="J251" i="138"/>
  <c r="L250" i="138"/>
  <c r="K250" i="138"/>
  <c r="J250" i="138"/>
  <c r="L249" i="138"/>
  <c r="K249" i="138"/>
  <c r="J249" i="138" s="1"/>
  <c r="L248" i="138"/>
  <c r="K248" i="138"/>
  <c r="J248" i="138"/>
  <c r="L247" i="138"/>
  <c r="K247" i="138"/>
  <c r="J247" i="138"/>
  <c r="L246" i="138"/>
  <c r="J246" i="138" s="1"/>
  <c r="K246" i="138"/>
  <c r="L245" i="138"/>
  <c r="K245" i="138"/>
  <c r="J245" i="138"/>
  <c r="L244" i="138"/>
  <c r="K244" i="138"/>
  <c r="J244" i="138" s="1"/>
  <c r="L243" i="138"/>
  <c r="K243" i="138"/>
  <c r="J243" i="138" s="1"/>
  <c r="L242" i="138"/>
  <c r="K242" i="138"/>
  <c r="J242" i="138"/>
  <c r="L241" i="138"/>
  <c r="J241" i="138"/>
  <c r="K241" i="138"/>
  <c r="L240" i="138"/>
  <c r="K240" i="138"/>
  <c r="J240" i="138"/>
  <c r="L239" i="138"/>
  <c r="K239" i="138"/>
  <c r="J239" i="138" s="1"/>
  <c r="L238" i="138"/>
  <c r="K238" i="138"/>
  <c r="J238" i="138"/>
  <c r="L237" i="138"/>
  <c r="J237" i="138"/>
  <c r="K237" i="138"/>
  <c r="L236" i="138"/>
  <c r="K236" i="138"/>
  <c r="J236" i="138"/>
  <c r="L235" i="138"/>
  <c r="K235" i="138"/>
  <c r="J235" i="138"/>
  <c r="L234" i="138"/>
  <c r="K234" i="138"/>
  <c r="J234" i="138"/>
  <c r="L233" i="138"/>
  <c r="J233" i="138" s="1"/>
  <c r="K233" i="138"/>
  <c r="L232" i="138"/>
  <c r="K232" i="138"/>
  <c r="J232" i="138"/>
  <c r="L231" i="138"/>
  <c r="K231" i="138"/>
  <c r="J231" i="138"/>
  <c r="L230" i="138"/>
  <c r="J230" i="138" s="1"/>
  <c r="K230" i="138"/>
  <c r="L229" i="138"/>
  <c r="K229" i="138"/>
  <c r="J229" i="138"/>
  <c r="L228" i="138"/>
  <c r="K228" i="138"/>
  <c r="J228" i="138" s="1"/>
  <c r="L227" i="138"/>
  <c r="K227" i="138"/>
  <c r="J227" i="138" s="1"/>
  <c r="L226" i="138"/>
  <c r="K226" i="138"/>
  <c r="J226" i="138"/>
  <c r="L225" i="138"/>
  <c r="J225" i="138"/>
  <c r="K225" i="138"/>
  <c r="L224" i="138"/>
  <c r="K224" i="138"/>
  <c r="J224" i="138"/>
  <c r="L223" i="138"/>
  <c r="K223" i="138"/>
  <c r="J223" i="138" s="1"/>
  <c r="L222" i="138"/>
  <c r="K222" i="138"/>
  <c r="J222" i="138"/>
  <c r="L221" i="138"/>
  <c r="J221" i="138"/>
  <c r="K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 s="1"/>
  <c r="L216" i="138"/>
  <c r="K216" i="138"/>
  <c r="L215" i="138"/>
  <c r="K215" i="138"/>
  <c r="J215" i="138"/>
  <c r="L214" i="138"/>
  <c r="K214" i="138"/>
  <c r="J214" i="138" s="1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 s="1"/>
  <c r="L209" i="138"/>
  <c r="K209" i="138"/>
  <c r="J209" i="138" s="1"/>
  <c r="L208" i="138"/>
  <c r="K208" i="138"/>
  <c r="J208" i="138"/>
  <c r="L207" i="138"/>
  <c r="K207" i="138"/>
  <c r="J207" i="138" s="1"/>
  <c r="L206" i="138"/>
  <c r="K206" i="138"/>
  <c r="J206" i="138" s="1"/>
  <c r="L205" i="138"/>
  <c r="K205" i="138"/>
  <c r="J205" i="138" s="1"/>
  <c r="L204" i="138"/>
  <c r="K204" i="138"/>
  <c r="J204" i="138"/>
  <c r="L203" i="138"/>
  <c r="J203" i="138" s="1"/>
  <c r="K203" i="138"/>
  <c r="L202" i="138"/>
  <c r="K202" i="138"/>
  <c r="J202" i="138"/>
  <c r="L201" i="138"/>
  <c r="K201" i="138"/>
  <c r="J201" i="138" s="1"/>
  <c r="L200" i="138"/>
  <c r="K200" i="138"/>
  <c r="J200" i="138" s="1"/>
  <c r="L199" i="138"/>
  <c r="K199" i="138"/>
  <c r="J199" i="138"/>
  <c r="L198" i="138"/>
  <c r="K198" i="138"/>
  <c r="J198" i="138" s="1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 s="1"/>
  <c r="L193" i="138"/>
  <c r="K193" i="138"/>
  <c r="J193" i="138" s="1"/>
  <c r="L192" i="138"/>
  <c r="K192" i="138"/>
  <c r="J192" i="138"/>
  <c r="L191" i="138"/>
  <c r="K191" i="138"/>
  <c r="J191" i="138" s="1"/>
  <c r="L190" i="138"/>
  <c r="J190" i="138" s="1"/>
  <c r="K190" i="138"/>
  <c r="L189" i="138"/>
  <c r="K189" i="138"/>
  <c r="J189" i="138" s="1"/>
  <c r="L188" i="138"/>
  <c r="K188" i="138"/>
  <c r="J188" i="138"/>
  <c r="L187" i="138"/>
  <c r="J187" i="138" s="1"/>
  <c r="K187" i="138"/>
  <c r="L186" i="138"/>
  <c r="K186" i="138"/>
  <c r="J186" i="138"/>
  <c r="L185" i="138"/>
  <c r="K185" i="138"/>
  <c r="J185" i="138" s="1"/>
  <c r="L184" i="138"/>
  <c r="K184" i="138"/>
  <c r="J184" i="138" s="1"/>
  <c r="L183" i="138"/>
  <c r="K183" i="138"/>
  <c r="J183" i="138"/>
  <c r="L182" i="138"/>
  <c r="K182" i="138"/>
  <c r="J182" i="138" s="1"/>
  <c r="L181" i="138"/>
  <c r="K181" i="138"/>
  <c r="J181" i="138"/>
  <c r="L180" i="138"/>
  <c r="K180" i="138"/>
  <c r="J180" i="138"/>
  <c r="L179" i="138"/>
  <c r="K179" i="138"/>
  <c r="J179" i="138" s="1"/>
  <c r="L178" i="138"/>
  <c r="K178" i="138"/>
  <c r="J178" i="138" s="1"/>
  <c r="L177" i="138"/>
  <c r="K177" i="138"/>
  <c r="J177" i="138" s="1"/>
  <c r="L176" i="138"/>
  <c r="K176" i="138"/>
  <c r="J176" i="138"/>
  <c r="L175" i="138"/>
  <c r="K175" i="138"/>
  <c r="J175" i="138" s="1"/>
  <c r="L174" i="138"/>
  <c r="K174" i="138"/>
  <c r="J174" i="138" s="1"/>
  <c r="L173" i="138"/>
  <c r="K173" i="138"/>
  <c r="J173" i="138" s="1"/>
  <c r="L172" i="138"/>
  <c r="K172" i="138"/>
  <c r="J172" i="138"/>
  <c r="L171" i="138"/>
  <c r="J171" i="138" s="1"/>
  <c r="K171" i="138"/>
  <c r="L170" i="138"/>
  <c r="K170" i="138"/>
  <c r="J170" i="138"/>
  <c r="L169" i="138"/>
  <c r="K169" i="138"/>
  <c r="J169" i="138" s="1"/>
  <c r="L168" i="138"/>
  <c r="K168" i="138"/>
  <c r="J168" i="138" s="1"/>
  <c r="L167" i="138"/>
  <c r="K167" i="138"/>
  <c r="J167" i="138"/>
  <c r="L166" i="138"/>
  <c r="K166" i="138"/>
  <c r="J166" i="138" s="1"/>
  <c r="L165" i="138"/>
  <c r="K165" i="138"/>
  <c r="J165" i="138"/>
  <c r="L164" i="138"/>
  <c r="K164" i="138"/>
  <c r="J164" i="138"/>
  <c r="L163" i="138"/>
  <c r="K163" i="138"/>
  <c r="L162" i="138"/>
  <c r="K162" i="138"/>
  <c r="J162" i="138"/>
  <c r="L161" i="138"/>
  <c r="K161" i="138"/>
  <c r="J161" i="138" s="1"/>
  <c r="L160" i="138"/>
  <c r="J160" i="138" s="1"/>
  <c r="K160" i="138"/>
  <c r="L159" i="138"/>
  <c r="K159" i="138"/>
  <c r="J159" i="138" s="1"/>
  <c r="L158" i="138"/>
  <c r="K158" i="138"/>
  <c r="J158" i="138" s="1"/>
  <c r="L157" i="138"/>
  <c r="J157" i="138"/>
  <c r="K157" i="138"/>
  <c r="L156" i="138"/>
  <c r="K156" i="138"/>
  <c r="J156" i="138"/>
  <c r="L155" i="138"/>
  <c r="K155" i="138"/>
  <c r="J155" i="138" s="1"/>
  <c r="L154" i="138"/>
  <c r="K154" i="138"/>
  <c r="J154" i="138"/>
  <c r="L153" i="138"/>
  <c r="K153" i="138"/>
  <c r="J153" i="138"/>
  <c r="L152" i="138"/>
  <c r="K152" i="138"/>
  <c r="L151" i="138"/>
  <c r="K151" i="138"/>
  <c r="J151" i="138"/>
  <c r="L150" i="138"/>
  <c r="K150" i="138"/>
  <c r="J150" i="138"/>
  <c r="L149" i="138"/>
  <c r="J149" i="138" s="1"/>
  <c r="K149" i="138"/>
  <c r="L148" i="138"/>
  <c r="K148" i="138"/>
  <c r="J148" i="138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J144" i="138" s="1"/>
  <c r="L143" i="138"/>
  <c r="K143" i="138"/>
  <c r="J143" i="138" s="1"/>
  <c r="L142" i="138"/>
  <c r="K142" i="138"/>
  <c r="J142" i="138" s="1"/>
  <c r="L141" i="138"/>
  <c r="K141" i="138"/>
  <c r="J141" i="138" s="1"/>
  <c r="L140" i="138"/>
  <c r="K140" i="138"/>
  <c r="J140" i="138" s="1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 s="1"/>
  <c r="L135" i="138"/>
  <c r="K135" i="138"/>
  <c r="J135" i="138"/>
  <c r="L134" i="138"/>
  <c r="K134" i="138"/>
  <c r="J134" i="138"/>
  <c r="L133" i="138"/>
  <c r="J133" i="138" s="1"/>
  <c r="K133" i="138"/>
  <c r="L132" i="138"/>
  <c r="K132" i="138"/>
  <c r="J132" i="138"/>
  <c r="L131" i="138"/>
  <c r="J131" i="138"/>
  <c r="K131" i="138"/>
  <c r="L130" i="138"/>
  <c r="K130" i="138"/>
  <c r="J130" i="138" s="1"/>
  <c r="L129" i="138"/>
  <c r="K129" i="138"/>
  <c r="J129" i="138" s="1"/>
  <c r="L128" i="138"/>
  <c r="K128" i="138"/>
  <c r="J128" i="138" s="1"/>
  <c r="L127" i="138"/>
  <c r="K127" i="138"/>
  <c r="J127" i="138" s="1"/>
  <c r="L126" i="138"/>
  <c r="K126" i="138"/>
  <c r="J126" i="138"/>
  <c r="L125" i="138"/>
  <c r="K125" i="138"/>
  <c r="J125" i="138" s="1"/>
  <c r="L124" i="138"/>
  <c r="K124" i="138"/>
  <c r="J124" i="138" s="1"/>
  <c r="L123" i="138"/>
  <c r="K123" i="138"/>
  <c r="J123" i="138"/>
  <c r="L122" i="138"/>
  <c r="K122" i="138"/>
  <c r="J122" i="138"/>
  <c r="L121" i="138"/>
  <c r="K121" i="138"/>
  <c r="J121" i="138"/>
  <c r="L120" i="138"/>
  <c r="J120" i="138" s="1"/>
  <c r="K120" i="138"/>
  <c r="L119" i="138"/>
  <c r="K119" i="138"/>
  <c r="J119" i="138" s="1"/>
  <c r="L118" i="138"/>
  <c r="K118" i="138"/>
  <c r="J118" i="138"/>
  <c r="L117" i="138"/>
  <c r="K117" i="138"/>
  <c r="J117" i="138" s="1"/>
  <c r="L116" i="138"/>
  <c r="K116" i="138"/>
  <c r="J116" i="138"/>
  <c r="L115" i="138"/>
  <c r="K115" i="138"/>
  <c r="J115" i="138"/>
  <c r="L114" i="138"/>
  <c r="K114" i="138"/>
  <c r="J114" i="138"/>
  <c r="L113" i="138"/>
  <c r="J113" i="138"/>
  <c r="K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 s="1"/>
  <c r="L108" i="138"/>
  <c r="K108" i="138"/>
  <c r="J108" i="138"/>
  <c r="L107" i="138"/>
  <c r="K107" i="138"/>
  <c r="J107" i="138"/>
  <c r="L106" i="138"/>
  <c r="J106" i="138" s="1"/>
  <c r="K106" i="138"/>
  <c r="L105" i="138"/>
  <c r="K105" i="138"/>
  <c r="J105" i="138"/>
  <c r="L104" i="138"/>
  <c r="K104" i="138"/>
  <c r="J104" i="138" s="1"/>
  <c r="L103" i="138"/>
  <c r="K103" i="138"/>
  <c r="J103" i="138"/>
  <c r="L102" i="138"/>
  <c r="K102" i="138"/>
  <c r="J102" i="138" s="1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 s="1"/>
  <c r="L97" i="138"/>
  <c r="K97" i="138"/>
  <c r="J97" i="138" s="1"/>
  <c r="L96" i="138"/>
  <c r="K96" i="138"/>
  <c r="J96" i="138"/>
  <c r="L95" i="138"/>
  <c r="J95" i="138" s="1"/>
  <c r="K95" i="138"/>
  <c r="L94" i="138"/>
  <c r="K94" i="138"/>
  <c r="J94" i="138"/>
  <c r="L93" i="138"/>
  <c r="J93" i="138"/>
  <c r="K93" i="138"/>
  <c r="L92" i="138"/>
  <c r="K92" i="138"/>
  <c r="J92" i="138" s="1"/>
  <c r="L91" i="138"/>
  <c r="J91" i="138" s="1"/>
  <c r="K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 s="1"/>
  <c r="L86" i="138"/>
  <c r="K86" i="138"/>
  <c r="J86" i="138"/>
  <c r="L85" i="138"/>
  <c r="K85" i="138"/>
  <c r="J85" i="138"/>
  <c r="L84" i="138"/>
  <c r="J84" i="138" s="1"/>
  <c r="K84" i="138"/>
  <c r="L83" i="138"/>
  <c r="K83" i="138"/>
  <c r="J83" i="138"/>
  <c r="L82" i="138"/>
  <c r="K82" i="138"/>
  <c r="J82" i="138" s="1"/>
  <c r="L81" i="138"/>
  <c r="J81" i="138"/>
  <c r="K81" i="138"/>
  <c r="L80" i="138"/>
  <c r="K80" i="138"/>
  <c r="J80" i="138"/>
  <c r="L79" i="138"/>
  <c r="J79" i="138"/>
  <c r="K79" i="138"/>
  <c r="L78" i="138"/>
  <c r="K78" i="138"/>
  <c r="J78" i="138"/>
  <c r="L77" i="138"/>
  <c r="K77" i="138"/>
  <c r="J77" i="138" s="1"/>
  <c r="L76" i="138"/>
  <c r="K76" i="138"/>
  <c r="J76" i="138"/>
  <c r="L75" i="138"/>
  <c r="K75" i="138"/>
  <c r="J75" i="138" s="1"/>
  <c r="L74" i="138"/>
  <c r="K74" i="138"/>
  <c r="J74" i="138"/>
  <c r="L73" i="138"/>
  <c r="K73" i="138"/>
  <c r="J73" i="138"/>
  <c r="L72" i="138"/>
  <c r="K72" i="138"/>
  <c r="J72" i="138"/>
  <c r="L71" i="138"/>
  <c r="K71" i="138"/>
  <c r="J71" i="138" s="1"/>
  <c r="L70" i="138"/>
  <c r="K70" i="138"/>
  <c r="J70" i="138"/>
  <c r="L69" i="138"/>
  <c r="K69" i="138"/>
  <c r="J69" i="138"/>
  <c r="L68" i="138"/>
  <c r="J68" i="138" s="1"/>
  <c r="K68" i="138"/>
  <c r="L67" i="138"/>
  <c r="K67" i="138"/>
  <c r="L66" i="138"/>
  <c r="K66" i="138"/>
  <c r="J66" i="138"/>
  <c r="L65" i="138"/>
  <c r="K65" i="138"/>
  <c r="J65" i="138"/>
  <c r="L64" i="138"/>
  <c r="K64" i="138"/>
  <c r="J64" i="138" s="1"/>
  <c r="L63" i="138"/>
  <c r="K63" i="138"/>
  <c r="J63" i="138"/>
  <c r="L62" i="138"/>
  <c r="K62" i="138"/>
  <c r="J62" i="138"/>
  <c r="L61" i="138"/>
  <c r="K61" i="138"/>
  <c r="J61" i="138" s="1"/>
  <c r="L60" i="138"/>
  <c r="K60" i="138"/>
  <c r="J60" i="138" s="1"/>
  <c r="L59" i="138"/>
  <c r="K59" i="138"/>
  <c r="L58" i="138"/>
  <c r="K58" i="138"/>
  <c r="J58" i="138"/>
  <c r="L57" i="138"/>
  <c r="K57" i="138"/>
  <c r="J57" i="138" s="1"/>
  <c r="L56" i="138"/>
  <c r="K56" i="138"/>
  <c r="J56" i="138"/>
  <c r="L55" i="138"/>
  <c r="K55" i="138"/>
  <c r="J55" i="138"/>
  <c r="L54" i="138"/>
  <c r="K54" i="138"/>
  <c r="J54" i="138" s="1"/>
  <c r="L53" i="138"/>
  <c r="K53" i="138"/>
  <c r="J53" i="138"/>
  <c r="L52" i="138"/>
  <c r="K52" i="138"/>
  <c r="J52" i="138"/>
  <c r="L51" i="138"/>
  <c r="K51" i="138"/>
  <c r="J51" i="138" s="1"/>
  <c r="L50" i="138"/>
  <c r="K50" i="138"/>
  <c r="J50" i="138"/>
  <c r="L49" i="138"/>
  <c r="K49" i="138"/>
  <c r="J49" i="138" s="1"/>
  <c r="L48" i="138"/>
  <c r="K48" i="138"/>
  <c r="L47" i="138"/>
  <c r="K47" i="138"/>
  <c r="J47" i="138" s="1"/>
  <c r="L46" i="138"/>
  <c r="K46" i="138"/>
  <c r="J46" i="138"/>
  <c r="L45" i="138"/>
  <c r="K45" i="138"/>
  <c r="J45" i="138" s="1"/>
  <c r="L44" i="138"/>
  <c r="K44" i="138"/>
  <c r="J44" i="138" s="1"/>
  <c r="L43" i="138"/>
  <c r="K43" i="138"/>
  <c r="J43" i="138" s="1"/>
  <c r="L42" i="138"/>
  <c r="K42" i="138"/>
  <c r="L41" i="138"/>
  <c r="K41" i="138"/>
  <c r="J41" i="138" s="1"/>
  <c r="L40" i="138"/>
  <c r="J40" i="138" s="1"/>
  <c r="K40" i="138"/>
  <c r="L39" i="138"/>
  <c r="K39" i="138"/>
  <c r="J39" i="138" s="1"/>
  <c r="L38" i="138"/>
  <c r="J38" i="138" s="1"/>
  <c r="K38" i="138"/>
  <c r="L37" i="138"/>
  <c r="K37" i="138"/>
  <c r="J37" i="138" s="1"/>
  <c r="L36" i="138"/>
  <c r="K36" i="138"/>
  <c r="J36" i="138" s="1"/>
  <c r="L35" i="138"/>
  <c r="K35" i="138"/>
  <c r="L34" i="138"/>
  <c r="K34" i="138"/>
  <c r="J34" i="138" s="1"/>
  <c r="L33" i="138"/>
  <c r="K33" i="138"/>
  <c r="J33" i="138" s="1"/>
  <c r="L32" i="138"/>
  <c r="K32" i="138"/>
  <c r="J32" i="138" s="1"/>
  <c r="L31" i="138"/>
  <c r="J31" i="138" s="1"/>
  <c r="K31" i="138"/>
  <c r="L30" i="138"/>
  <c r="K30" i="138"/>
  <c r="J30" i="138" s="1"/>
  <c r="L29" i="138"/>
  <c r="K29" i="138"/>
  <c r="J29" i="138" s="1"/>
  <c r="L28" i="138"/>
  <c r="L17" i="138" s="1"/>
  <c r="L19" i="138" s="1"/>
  <c r="J53" i="64" s="1"/>
  <c r="K28" i="138"/>
  <c r="L27" i="138"/>
  <c r="K27" i="138"/>
  <c r="J27" i="138" s="1"/>
  <c r="L26" i="138"/>
  <c r="K26" i="138"/>
  <c r="J26" i="138" s="1"/>
  <c r="L25" i="138"/>
  <c r="K25" i="138"/>
  <c r="J25" i="138" s="1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J246" i="139"/>
  <c r="K246" i="139"/>
  <c r="L245" i="139"/>
  <c r="K245" i="139"/>
  <c r="J245" i="139"/>
  <c r="L244" i="139"/>
  <c r="K244" i="139"/>
  <c r="J244" i="139"/>
  <c r="L243" i="139"/>
  <c r="K243" i="139"/>
  <c r="J243" i="139"/>
  <c r="L242" i="139"/>
  <c r="J242" i="139"/>
  <c r="K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L236" i="139"/>
  <c r="K236" i="139"/>
  <c r="J236" i="139"/>
  <c r="L235" i="139"/>
  <c r="K235" i="139"/>
  <c r="J235" i="139"/>
  <c r="L234" i="139"/>
  <c r="J234" i="139"/>
  <c r="K234" i="139"/>
  <c r="L233" i="139"/>
  <c r="K233" i="139"/>
  <c r="J233" i="139"/>
  <c r="L232" i="139"/>
  <c r="K232" i="139"/>
  <c r="J232" i="139"/>
  <c r="L231" i="139"/>
  <c r="K231" i="139"/>
  <c r="J231" i="139"/>
  <c r="L230" i="139"/>
  <c r="J230" i="139"/>
  <c r="K230" i="139"/>
  <c r="L229" i="139"/>
  <c r="K229" i="139"/>
  <c r="L228" i="139"/>
  <c r="J228" i="139"/>
  <c r="K228" i="139"/>
  <c r="L227" i="139"/>
  <c r="K227" i="139"/>
  <c r="J227" i="139"/>
  <c r="L226" i="139"/>
  <c r="J226" i="139"/>
  <c r="K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J210" i="139"/>
  <c r="K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J196" i="139"/>
  <c r="K196" i="139"/>
  <c r="L195" i="139"/>
  <c r="K195" i="139"/>
  <c r="J195" i="139"/>
  <c r="L194" i="139"/>
  <c r="J194" i="139"/>
  <c r="K194" i="139"/>
  <c r="L193" i="139"/>
  <c r="K193" i="139"/>
  <c r="J193" i="139"/>
  <c r="L192" i="139"/>
  <c r="K192" i="139"/>
  <c r="J192" i="139"/>
  <c r="L191" i="139"/>
  <c r="K191" i="139"/>
  <c r="J191" i="139"/>
  <c r="L190" i="139"/>
  <c r="J190" i="139"/>
  <c r="K190" i="139"/>
  <c r="L189" i="139"/>
  <c r="K189" i="139"/>
  <c r="J189" i="139"/>
  <c r="L188" i="139"/>
  <c r="K188" i="139"/>
  <c r="J188" i="139"/>
  <c r="L187" i="139"/>
  <c r="K187" i="139"/>
  <c r="J187" i="139"/>
  <c r="L186" i="139"/>
  <c r="J186" i="139"/>
  <c r="K186" i="139"/>
  <c r="L185" i="139"/>
  <c r="K185" i="139"/>
  <c r="J185" i="139"/>
  <c r="L184" i="139"/>
  <c r="K184" i="139"/>
  <c r="J184" i="139"/>
  <c r="L183" i="139"/>
  <c r="K183" i="139"/>
  <c r="J183" i="139"/>
  <c r="L182" i="139"/>
  <c r="J182" i="139"/>
  <c r="K182" i="139"/>
  <c r="L181" i="139"/>
  <c r="K181" i="139"/>
  <c r="J181" i="139"/>
  <c r="L180" i="139"/>
  <c r="K180" i="139"/>
  <c r="J180" i="139"/>
  <c r="L179" i="139"/>
  <c r="J179" i="139"/>
  <c r="K179" i="139"/>
  <c r="L178" i="139"/>
  <c r="J178" i="139"/>
  <c r="K178" i="139"/>
  <c r="L177" i="139"/>
  <c r="K177" i="139"/>
  <c r="J177" i="139"/>
  <c r="L176" i="139"/>
  <c r="K176" i="139"/>
  <c r="L175" i="139"/>
  <c r="K175" i="139"/>
  <c r="J175" i="139"/>
  <c r="L174" i="139"/>
  <c r="K174" i="139"/>
  <c r="J174" i="139"/>
  <c r="L173" i="139"/>
  <c r="K173" i="139"/>
  <c r="L172" i="139"/>
  <c r="K172" i="139"/>
  <c r="J172" i="139"/>
  <c r="L171" i="139"/>
  <c r="K171" i="139"/>
  <c r="J171" i="139"/>
  <c r="L170" i="139"/>
  <c r="K170" i="139"/>
  <c r="J170" i="139"/>
  <c r="L169" i="139"/>
  <c r="J169" i="139"/>
  <c r="K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J164" i="139"/>
  <c r="K164" i="139"/>
  <c r="L163" i="139"/>
  <c r="K163" i="139"/>
  <c r="J163" i="139"/>
  <c r="L162" i="139"/>
  <c r="J162" i="139"/>
  <c r="K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L152" i="139"/>
  <c r="J152" i="139"/>
  <c r="K152" i="139"/>
  <c r="L151" i="139"/>
  <c r="K151" i="139"/>
  <c r="J151" i="139"/>
  <c r="L150" i="139"/>
  <c r="J150" i="139"/>
  <c r="K150" i="139"/>
  <c r="L149" i="139"/>
  <c r="K149" i="139"/>
  <c r="J149" i="139"/>
  <c r="L148" i="139"/>
  <c r="K148" i="139"/>
  <c r="J148" i="139"/>
  <c r="L147" i="139"/>
  <c r="J147" i="139"/>
  <c r="K147" i="139"/>
  <c r="L146" i="139"/>
  <c r="J146" i="139"/>
  <c r="K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J133" i="139"/>
  <c r="K133" i="139"/>
  <c r="L132" i="139"/>
  <c r="K132" i="139"/>
  <c r="J132" i="139"/>
  <c r="L131" i="139"/>
  <c r="K131" i="139"/>
  <c r="J131" i="139"/>
  <c r="L130" i="139"/>
  <c r="J130" i="139"/>
  <c r="K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J116" i="139"/>
  <c r="K116" i="139"/>
  <c r="L115" i="139"/>
  <c r="K115" i="139"/>
  <c r="J115" i="139"/>
  <c r="L114" i="139"/>
  <c r="J114" i="139"/>
  <c r="K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L108" i="139"/>
  <c r="K108" i="139"/>
  <c r="J108" i="139"/>
  <c r="L107" i="139"/>
  <c r="J107" i="139"/>
  <c r="K107" i="139"/>
  <c r="L106" i="139"/>
  <c r="K106" i="139"/>
  <c r="J106" i="139"/>
  <c r="L105" i="139"/>
  <c r="K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J99" i="139"/>
  <c r="K99" i="139"/>
  <c r="L98" i="139"/>
  <c r="K98" i="139"/>
  <c r="J98" i="139"/>
  <c r="L97" i="139"/>
  <c r="K97" i="139"/>
  <c r="J97" i="139"/>
  <c r="L96" i="139"/>
  <c r="J96" i="139"/>
  <c r="K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J88" i="139"/>
  <c r="K88" i="139"/>
  <c r="L87" i="139"/>
  <c r="K87" i="139"/>
  <c r="J87" i="139"/>
  <c r="L86" i="139"/>
  <c r="K86" i="139"/>
  <c r="J86" i="139"/>
  <c r="L85" i="139"/>
  <c r="J85" i="139"/>
  <c r="K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J74" i="139"/>
  <c r="K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L60" i="139"/>
  <c r="K60" i="139"/>
  <c r="J60" i="139"/>
  <c r="L59" i="139"/>
  <c r="K59" i="139"/>
  <c r="J59" i="139"/>
  <c r="L58" i="139"/>
  <c r="K58" i="139"/>
  <c r="L57" i="139"/>
  <c r="J57" i="139"/>
  <c r="K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J50" i="139"/>
  <c r="K50" i="139"/>
  <c r="L49" i="139"/>
  <c r="K49" i="139"/>
  <c r="J49" i="139"/>
  <c r="L48" i="139"/>
  <c r="K48" i="139"/>
  <c r="J48" i="139"/>
  <c r="L47" i="139"/>
  <c r="J47" i="139"/>
  <c r="K47" i="139"/>
  <c r="L46" i="139"/>
  <c r="K46" i="139"/>
  <c r="J46" i="139"/>
  <c r="L45" i="139"/>
  <c r="K45" i="139"/>
  <c r="L44" i="139"/>
  <c r="K44" i="139"/>
  <c r="J44" i="139" s="1"/>
  <c r="L43" i="139"/>
  <c r="K43" i="139"/>
  <c r="J43" i="139"/>
  <c r="L42" i="139"/>
  <c r="K42" i="139"/>
  <c r="L41" i="139"/>
  <c r="K41" i="139"/>
  <c r="J41" i="139"/>
  <c r="L40" i="139"/>
  <c r="K40" i="139"/>
  <c r="J40" i="139"/>
  <c r="L39" i="139"/>
  <c r="K39" i="139"/>
  <c r="J39" i="139" s="1"/>
  <c r="L38" i="139"/>
  <c r="K38" i="139"/>
  <c r="J38" i="139" s="1"/>
  <c r="L37" i="139"/>
  <c r="K37" i="139"/>
  <c r="J37" i="139"/>
  <c r="L36" i="139"/>
  <c r="K36" i="139"/>
  <c r="J36" i="139" s="1"/>
  <c r="L35" i="139"/>
  <c r="K35" i="139"/>
  <c r="J35" i="139"/>
  <c r="L34" i="139"/>
  <c r="K34" i="139"/>
  <c r="J34" i="139" s="1"/>
  <c r="L33" i="139"/>
  <c r="K33" i="139"/>
  <c r="J33" i="139"/>
  <c r="L32" i="139"/>
  <c r="K32" i="139"/>
  <c r="J32" i="139"/>
  <c r="L31" i="139"/>
  <c r="K31" i="139"/>
  <c r="J31" i="139" s="1"/>
  <c r="L30" i="139"/>
  <c r="K30" i="139"/>
  <c r="J30" i="139"/>
  <c r="L29" i="139"/>
  <c r="K29" i="139"/>
  <c r="J29" i="139" s="1"/>
  <c r="L28" i="139"/>
  <c r="K28" i="139"/>
  <c r="J28" i="139" s="1"/>
  <c r="L27" i="139"/>
  <c r="K27" i="139"/>
  <c r="J27" i="139"/>
  <c r="L26" i="139"/>
  <c r="K26" i="139"/>
  <c r="J26" i="139" s="1"/>
  <c r="L25" i="139"/>
  <c r="K25" i="139"/>
  <c r="J25" i="139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 s="1"/>
  <c r="L44" i="140"/>
  <c r="K44" i="140"/>
  <c r="J44" i="140" s="1"/>
  <c r="L43" i="140"/>
  <c r="K43" i="140"/>
  <c r="J43" i="140" s="1"/>
  <c r="L42" i="140"/>
  <c r="K42" i="140"/>
  <c r="J42" i="140"/>
  <c r="L41" i="140"/>
  <c r="K41" i="140"/>
  <c r="J41" i="140"/>
  <c r="L40" i="140"/>
  <c r="K40" i="140"/>
  <c r="J40" i="140" s="1"/>
  <c r="L39" i="140"/>
  <c r="K39" i="140"/>
  <c r="J39" i="140" s="1"/>
  <c r="L38" i="140"/>
  <c r="K38" i="140"/>
  <c r="J38" i="140" s="1"/>
  <c r="L37" i="140"/>
  <c r="K37" i="140"/>
  <c r="J37" i="140"/>
  <c r="L36" i="140"/>
  <c r="K36" i="140"/>
  <c r="J36" i="140"/>
  <c r="L35" i="140"/>
  <c r="K35" i="140"/>
  <c r="J35" i="140" s="1"/>
  <c r="L34" i="140"/>
  <c r="K34" i="140"/>
  <c r="J34" i="140"/>
  <c r="L33" i="140"/>
  <c r="K33" i="140"/>
  <c r="J33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 s="1"/>
  <c r="L28" i="140"/>
  <c r="K28" i="140"/>
  <c r="J28" i="140" s="1"/>
  <c r="L27" i="140"/>
  <c r="K27" i="140"/>
  <c r="J27" i="140" s="1"/>
  <c r="L26" i="140"/>
  <c r="K26" i="140"/>
  <c r="J26" i="140" s="1"/>
  <c r="L25" i="140"/>
  <c r="K25" i="140"/>
  <c r="J25" i="140" s="1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L40" i="141"/>
  <c r="K40" i="141"/>
  <c r="J40" i="141" s="1"/>
  <c r="L39" i="141"/>
  <c r="K39" i="141"/>
  <c r="J39" i="141" s="1"/>
  <c r="L38" i="141"/>
  <c r="K38" i="141"/>
  <c r="J38" i="141" s="1"/>
  <c r="L37" i="141"/>
  <c r="K37" i="141"/>
  <c r="J37" i="141" s="1"/>
  <c r="L36" i="141"/>
  <c r="K36" i="141"/>
  <c r="J36" i="141"/>
  <c r="L35" i="141"/>
  <c r="K35" i="141"/>
  <c r="L34" i="141"/>
  <c r="K34" i="141"/>
  <c r="J34" i="141" s="1"/>
  <c r="L33" i="141"/>
  <c r="K33" i="141"/>
  <c r="J33" i="141" s="1"/>
  <c r="L32" i="141"/>
  <c r="K32" i="141"/>
  <c r="J32" i="141"/>
  <c r="L31" i="141"/>
  <c r="K31" i="141"/>
  <c r="J31" i="141" s="1"/>
  <c r="L30" i="141"/>
  <c r="K30" i="141"/>
  <c r="J30" i="141" s="1"/>
  <c r="L29" i="141"/>
  <c r="K29" i="141"/>
  <c r="J29" i="141" s="1"/>
  <c r="L28" i="141"/>
  <c r="K28" i="141"/>
  <c r="J28" i="141" s="1"/>
  <c r="L27" i="141"/>
  <c r="K27" i="141"/>
  <c r="J27" i="141" s="1"/>
  <c r="L26" i="141"/>
  <c r="K26" i="141"/>
  <c r="J26" i="141" s="1"/>
  <c r="L25" i="141"/>
  <c r="K25" i="141"/>
  <c r="J25" i="141" s="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 s="1"/>
  <c r="L45" i="142"/>
  <c r="K45" i="142"/>
  <c r="J45" i="142" s="1"/>
  <c r="L44" i="142"/>
  <c r="K44" i="142"/>
  <c r="J44" i="142" s="1"/>
  <c r="L43" i="142"/>
  <c r="K43" i="142"/>
  <c r="J43" i="142" s="1"/>
  <c r="L42" i="142"/>
  <c r="K42" i="142"/>
  <c r="J42" i="142"/>
  <c r="L41" i="142"/>
  <c r="K41" i="142"/>
  <c r="J41" i="142"/>
  <c r="L40" i="142"/>
  <c r="K40" i="142"/>
  <c r="J40" i="142" s="1"/>
  <c r="L39" i="142"/>
  <c r="K39" i="142"/>
  <c r="J39" i="142" s="1"/>
  <c r="L38" i="142"/>
  <c r="K38" i="142"/>
  <c r="L37" i="142"/>
  <c r="K37" i="142"/>
  <c r="J37" i="142"/>
  <c r="L36" i="142"/>
  <c r="K36" i="142"/>
  <c r="J36" i="142"/>
  <c r="L35" i="142"/>
  <c r="K35" i="142"/>
  <c r="J35" i="142" s="1"/>
  <c r="L34" i="142"/>
  <c r="K34" i="142"/>
  <c r="J34" i="142" s="1"/>
  <c r="L33" i="142"/>
  <c r="K33" i="142"/>
  <c r="J33" i="142" s="1"/>
  <c r="L32" i="142"/>
  <c r="K32" i="142"/>
  <c r="J32" i="142" s="1"/>
  <c r="L31" i="142"/>
  <c r="K31" i="142"/>
  <c r="J31" i="142"/>
  <c r="L30" i="142"/>
  <c r="K30" i="142"/>
  <c r="J30" i="142" s="1"/>
  <c r="L29" i="142"/>
  <c r="K29" i="142"/>
  <c r="J29" i="142" s="1"/>
  <c r="L28" i="142"/>
  <c r="K28" i="142"/>
  <c r="J28" i="142" s="1"/>
  <c r="L27" i="142"/>
  <c r="K27" i="142"/>
  <c r="J27" i="142" s="1"/>
  <c r="L26" i="142"/>
  <c r="K26" i="142"/>
  <c r="J26" i="142" s="1"/>
  <c r="L25" i="142"/>
  <c r="K25" i="142"/>
  <c r="J25" i="142" s="1"/>
  <c r="L251" i="143"/>
  <c r="K251" i="143"/>
  <c r="J251" i="143" s="1"/>
  <c r="L250" i="143"/>
  <c r="K250" i="143"/>
  <c r="J250" i="143" s="1"/>
  <c r="L249" i="143"/>
  <c r="K249" i="143"/>
  <c r="J249" i="143"/>
  <c r="L248" i="143"/>
  <c r="K248" i="143"/>
  <c r="J248" i="143"/>
  <c r="L247" i="143"/>
  <c r="K247" i="143"/>
  <c r="J247" i="143"/>
  <c r="L246" i="143"/>
  <c r="J246" i="143" s="1"/>
  <c r="K246" i="143"/>
  <c r="L245" i="143"/>
  <c r="K245" i="143"/>
  <c r="J245" i="143" s="1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 s="1"/>
  <c r="L240" i="143"/>
  <c r="J240" i="143" s="1"/>
  <c r="K240" i="143"/>
  <c r="L239" i="143"/>
  <c r="K239" i="143"/>
  <c r="J239" i="143" s="1"/>
  <c r="L238" i="143"/>
  <c r="K238" i="143"/>
  <c r="L237" i="143"/>
  <c r="J237" i="143" s="1"/>
  <c r="K237" i="143"/>
  <c r="L236" i="143"/>
  <c r="K236" i="143"/>
  <c r="J236" i="143"/>
  <c r="L235" i="143"/>
  <c r="K235" i="143"/>
  <c r="J235" i="143" s="1"/>
  <c r="L234" i="143"/>
  <c r="K234" i="143"/>
  <c r="J234" i="143"/>
  <c r="L233" i="143"/>
  <c r="K233" i="143"/>
  <c r="J233" i="143" s="1"/>
  <c r="L232" i="143"/>
  <c r="K232" i="143"/>
  <c r="J232" i="143" s="1"/>
  <c r="L231" i="143"/>
  <c r="K231" i="143"/>
  <c r="J231" i="143"/>
  <c r="L230" i="143"/>
  <c r="K230" i="143"/>
  <c r="J230" i="143" s="1"/>
  <c r="L229" i="143"/>
  <c r="J229" i="143" s="1"/>
  <c r="K229" i="143"/>
  <c r="L228" i="143"/>
  <c r="J228" i="143" s="1"/>
  <c r="K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 s="1"/>
  <c r="L223" i="143"/>
  <c r="K223" i="143"/>
  <c r="J223" i="143" s="1"/>
  <c r="L222" i="143"/>
  <c r="K222" i="143"/>
  <c r="L221" i="143"/>
  <c r="K221" i="143"/>
  <c r="J221" i="143" s="1"/>
  <c r="L220" i="143"/>
  <c r="K220" i="143"/>
  <c r="J220" i="143"/>
  <c r="L219" i="143"/>
  <c r="K219" i="143"/>
  <c r="J219" i="143"/>
  <c r="L218" i="143"/>
  <c r="J218" i="143" s="1"/>
  <c r="K218" i="143"/>
  <c r="L217" i="143"/>
  <c r="K217" i="143"/>
  <c r="J217" i="143"/>
  <c r="L216" i="143"/>
  <c r="K216" i="143"/>
  <c r="J216" i="143"/>
  <c r="L215" i="143"/>
  <c r="K215" i="143"/>
  <c r="J215" i="143"/>
  <c r="L214" i="143"/>
  <c r="K214" i="143"/>
  <c r="J214" i="143" s="1"/>
  <c r="L213" i="143"/>
  <c r="K213" i="143"/>
  <c r="J213" i="143" s="1"/>
  <c r="L212" i="143"/>
  <c r="K212" i="143"/>
  <c r="J212" i="143" s="1"/>
  <c r="L211" i="143"/>
  <c r="K211" i="143"/>
  <c r="J211" i="143" s="1"/>
  <c r="L210" i="143"/>
  <c r="J210" i="143" s="1"/>
  <c r="K210" i="143"/>
  <c r="L209" i="143"/>
  <c r="K209" i="143"/>
  <c r="J209" i="143"/>
  <c r="L208" i="143"/>
  <c r="K208" i="143"/>
  <c r="J208" i="143" s="1"/>
  <c r="L207" i="143"/>
  <c r="K207" i="143"/>
  <c r="J207" i="143"/>
  <c r="L206" i="143"/>
  <c r="K206" i="143"/>
  <c r="J206" i="143" s="1"/>
  <c r="L205" i="143"/>
  <c r="K205" i="143"/>
  <c r="J205" i="143" s="1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J201" i="143"/>
  <c r="L200" i="143"/>
  <c r="K200" i="143"/>
  <c r="J200" i="143"/>
  <c r="L199" i="143"/>
  <c r="K199" i="143"/>
  <c r="J199" i="143"/>
  <c r="L198" i="143"/>
  <c r="K198" i="143"/>
  <c r="J198" i="143" s="1"/>
  <c r="L197" i="143"/>
  <c r="K197" i="143"/>
  <c r="J197" i="143" s="1"/>
  <c r="L196" i="143"/>
  <c r="K196" i="143"/>
  <c r="J196" i="143" s="1"/>
  <c r="L195" i="143"/>
  <c r="K195" i="143"/>
  <c r="J195" i="143" s="1"/>
  <c r="L194" i="143"/>
  <c r="J194" i="143" s="1"/>
  <c r="K194" i="143"/>
  <c r="L193" i="143"/>
  <c r="K193" i="143"/>
  <c r="J193" i="143" s="1"/>
  <c r="L192" i="143"/>
  <c r="K192" i="143"/>
  <c r="J192" i="143"/>
  <c r="L191" i="143"/>
  <c r="K191" i="143"/>
  <c r="J191" i="143" s="1"/>
  <c r="L190" i="143"/>
  <c r="K190" i="143"/>
  <c r="L189" i="143"/>
  <c r="K189" i="143"/>
  <c r="J189" i="143"/>
  <c r="L188" i="143"/>
  <c r="J188" i="143" s="1"/>
  <c r="K188" i="143"/>
  <c r="L187" i="143"/>
  <c r="K187" i="143"/>
  <c r="J187" i="143"/>
  <c r="L186" i="143"/>
  <c r="J186" i="143"/>
  <c r="K186" i="143"/>
  <c r="L185" i="143"/>
  <c r="K185" i="143"/>
  <c r="J185" i="143"/>
  <c r="L184" i="143"/>
  <c r="K184" i="143"/>
  <c r="J184" i="143" s="1"/>
  <c r="L183" i="143"/>
  <c r="K183" i="143"/>
  <c r="J183" i="143" s="1"/>
  <c r="L182" i="143"/>
  <c r="K182" i="143"/>
  <c r="J182" i="143" s="1"/>
  <c r="L181" i="143"/>
  <c r="K181" i="143"/>
  <c r="J181" i="143"/>
  <c r="L180" i="143"/>
  <c r="J180" i="143"/>
  <c r="K180" i="143"/>
  <c r="L179" i="143"/>
  <c r="K179" i="143"/>
  <c r="J179" i="143" s="1"/>
  <c r="L178" i="143"/>
  <c r="K178" i="143"/>
  <c r="J178" i="143"/>
  <c r="L177" i="143"/>
  <c r="K177" i="143"/>
  <c r="L176" i="143"/>
  <c r="K176" i="143"/>
  <c r="J176" i="143"/>
  <c r="L175" i="143"/>
  <c r="K175" i="143"/>
  <c r="J175" i="143" s="1"/>
  <c r="L174" i="143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J169" i="143" s="1"/>
  <c r="K169" i="143"/>
  <c r="L168" i="143"/>
  <c r="K168" i="143"/>
  <c r="J168" i="143" s="1"/>
  <c r="L167" i="143"/>
  <c r="K167" i="143"/>
  <c r="J167" i="143"/>
  <c r="L166" i="143"/>
  <c r="K166" i="143"/>
  <c r="J166" i="143" s="1"/>
  <c r="L165" i="143"/>
  <c r="K165" i="143"/>
  <c r="J165" i="143"/>
  <c r="L164" i="143"/>
  <c r="K164" i="143"/>
  <c r="J164" i="143" s="1"/>
  <c r="L163" i="143"/>
  <c r="K163" i="143"/>
  <c r="J163" i="143" s="1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 s="1"/>
  <c r="L157" i="143"/>
  <c r="K157" i="143"/>
  <c r="J157" i="143" s="1"/>
  <c r="L156" i="143"/>
  <c r="K156" i="143"/>
  <c r="J156" i="143"/>
  <c r="L155" i="143"/>
  <c r="J155" i="143" s="1"/>
  <c r="K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 s="1"/>
  <c r="L150" i="143"/>
  <c r="J150" i="143"/>
  <c r="K150" i="143"/>
  <c r="L149" i="143"/>
  <c r="K149" i="143"/>
  <c r="J149" i="143"/>
  <c r="L148" i="143"/>
  <c r="K148" i="143"/>
  <c r="J148" i="143"/>
  <c r="L147" i="143"/>
  <c r="K147" i="143"/>
  <c r="J147" i="143" s="1"/>
  <c r="L146" i="143"/>
  <c r="J146" i="143" s="1"/>
  <c r="K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 s="1"/>
  <c r="L141" i="143"/>
  <c r="K141" i="143"/>
  <c r="J141" i="143" s="1"/>
  <c r="L140" i="143"/>
  <c r="K140" i="143"/>
  <c r="J140" i="143"/>
  <c r="L139" i="143"/>
  <c r="J139" i="143" s="1"/>
  <c r="K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 s="1"/>
  <c r="L134" i="143"/>
  <c r="J134" i="143"/>
  <c r="K134" i="143"/>
  <c r="L133" i="143"/>
  <c r="K133" i="143"/>
  <c r="J133" i="143"/>
  <c r="L132" i="143"/>
  <c r="K132" i="143"/>
  <c r="J132" i="143" s="1"/>
  <c r="L131" i="143"/>
  <c r="K131" i="143"/>
  <c r="J131" i="143" s="1"/>
  <c r="L130" i="143"/>
  <c r="K130" i="143"/>
  <c r="J130" i="143" s="1"/>
  <c r="L129" i="143"/>
  <c r="K129" i="143"/>
  <c r="L128" i="143"/>
  <c r="K128" i="143"/>
  <c r="J128" i="143" s="1"/>
  <c r="L127" i="143"/>
  <c r="K127" i="143"/>
  <c r="J127" i="143"/>
  <c r="L126" i="143"/>
  <c r="K126" i="143"/>
  <c r="J126" i="143" s="1"/>
  <c r="L125" i="143"/>
  <c r="K125" i="143"/>
  <c r="J125" i="143" s="1"/>
  <c r="L124" i="143"/>
  <c r="K124" i="143"/>
  <c r="J124" i="143" s="1"/>
  <c r="L123" i="143"/>
  <c r="K123" i="143"/>
  <c r="J123" i="143"/>
  <c r="L122" i="143"/>
  <c r="J122" i="143" s="1"/>
  <c r="K122" i="143"/>
  <c r="L121" i="143"/>
  <c r="K121" i="143"/>
  <c r="J121" i="143"/>
  <c r="L120" i="143"/>
  <c r="K120" i="143"/>
  <c r="J120" i="143" s="1"/>
  <c r="L119" i="143"/>
  <c r="K119" i="143"/>
  <c r="J119" i="143"/>
  <c r="L118" i="143"/>
  <c r="J118" i="143"/>
  <c r="K118" i="143"/>
  <c r="L117" i="143"/>
  <c r="K117" i="143"/>
  <c r="J117" i="143" s="1"/>
  <c r="L116" i="143"/>
  <c r="K116" i="143"/>
  <c r="J116" i="143"/>
  <c r="L115" i="143"/>
  <c r="K115" i="143"/>
  <c r="J115" i="143" s="1"/>
  <c r="L114" i="143"/>
  <c r="K114" i="143"/>
  <c r="J114" i="143" s="1"/>
  <c r="L113" i="143"/>
  <c r="K113" i="143"/>
  <c r="L112" i="143"/>
  <c r="K112" i="143"/>
  <c r="J112" i="143"/>
  <c r="L111" i="143"/>
  <c r="J111" i="143" s="1"/>
  <c r="K111" i="143"/>
  <c r="L110" i="143"/>
  <c r="K110" i="143"/>
  <c r="L109" i="143"/>
  <c r="K109" i="143"/>
  <c r="J109" i="143" s="1"/>
  <c r="L108" i="143"/>
  <c r="K108" i="143"/>
  <c r="J108" i="143" s="1"/>
  <c r="L107" i="143"/>
  <c r="J107" i="143" s="1"/>
  <c r="K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 s="1"/>
  <c r="L102" i="143"/>
  <c r="K102" i="143"/>
  <c r="J102" i="143" s="1"/>
  <c r="L101" i="143"/>
  <c r="K101" i="143"/>
  <c r="J101" i="143" s="1"/>
  <c r="L100" i="143"/>
  <c r="J100" i="143" s="1"/>
  <c r="K100" i="143"/>
  <c r="L99" i="143"/>
  <c r="K99" i="143"/>
  <c r="J99" i="143" s="1"/>
  <c r="L98" i="143"/>
  <c r="K98" i="143"/>
  <c r="J98" i="143" s="1"/>
  <c r="L97" i="143"/>
  <c r="K97" i="143"/>
  <c r="L96" i="143"/>
  <c r="J96" i="143" s="1"/>
  <c r="K96" i="143"/>
  <c r="L95" i="143"/>
  <c r="K95" i="143"/>
  <c r="J95" i="143" s="1"/>
  <c r="L94" i="143"/>
  <c r="K94" i="143"/>
  <c r="J94" i="143" s="1"/>
  <c r="L93" i="143"/>
  <c r="K93" i="143"/>
  <c r="J93" i="143"/>
  <c r="L92" i="143"/>
  <c r="K92" i="143"/>
  <c r="J92" i="143" s="1"/>
  <c r="L91" i="143"/>
  <c r="K91" i="143"/>
  <c r="J91" i="143"/>
  <c r="L90" i="143"/>
  <c r="K90" i="143"/>
  <c r="J90" i="143" s="1"/>
  <c r="L89" i="143"/>
  <c r="J89" i="143"/>
  <c r="K89" i="143"/>
  <c r="L88" i="143"/>
  <c r="K88" i="143"/>
  <c r="J88" i="143"/>
  <c r="L87" i="143"/>
  <c r="K87" i="143"/>
  <c r="J87" i="143"/>
  <c r="L86" i="143"/>
  <c r="K86" i="143"/>
  <c r="J86" i="143" s="1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J81" i="143" s="1"/>
  <c r="K81" i="143"/>
  <c r="L80" i="143"/>
  <c r="K80" i="143"/>
  <c r="J80" i="143"/>
  <c r="L79" i="143"/>
  <c r="K79" i="143"/>
  <c r="J79" i="143" s="1"/>
  <c r="L78" i="143"/>
  <c r="K78" i="143"/>
  <c r="L77" i="143"/>
  <c r="K77" i="143"/>
  <c r="J77" i="143" s="1"/>
  <c r="L76" i="143"/>
  <c r="K76" i="143"/>
  <c r="J76" i="143"/>
  <c r="L75" i="143"/>
  <c r="K75" i="143"/>
  <c r="J75" i="143" s="1"/>
  <c r="L74" i="143"/>
  <c r="K74" i="143"/>
  <c r="J74" i="143" s="1"/>
  <c r="L73" i="143"/>
  <c r="K73" i="143"/>
  <c r="J73" i="143"/>
  <c r="L72" i="143"/>
  <c r="J72" i="143" s="1"/>
  <c r="K72" i="143"/>
  <c r="L71" i="143"/>
  <c r="K71" i="143"/>
  <c r="J71" i="143"/>
  <c r="L70" i="143"/>
  <c r="K70" i="143"/>
  <c r="J70" i="143" s="1"/>
  <c r="L69" i="143"/>
  <c r="K69" i="143"/>
  <c r="J69" i="143"/>
  <c r="L68" i="143"/>
  <c r="K68" i="143"/>
  <c r="J68" i="143" s="1"/>
  <c r="L67" i="143"/>
  <c r="J67" i="143"/>
  <c r="K67" i="143"/>
  <c r="L66" i="143"/>
  <c r="K66" i="143"/>
  <c r="J66" i="143"/>
  <c r="L65" i="143"/>
  <c r="K65" i="143"/>
  <c r="J65" i="143"/>
  <c r="L64" i="143"/>
  <c r="K64" i="143"/>
  <c r="J64" i="143" s="1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 s="1"/>
  <c r="L58" i="143"/>
  <c r="K58" i="143"/>
  <c r="J58" i="143" s="1"/>
  <c r="L57" i="143"/>
  <c r="K57" i="143"/>
  <c r="J57" i="143"/>
  <c r="L56" i="143"/>
  <c r="J56" i="143" s="1"/>
  <c r="K56" i="143"/>
  <c r="L55" i="143"/>
  <c r="K55" i="143"/>
  <c r="J55" i="143"/>
  <c r="L54" i="143"/>
  <c r="J54" i="143"/>
  <c r="K54" i="143"/>
  <c r="L53" i="143"/>
  <c r="K53" i="143"/>
  <c r="J53" i="143"/>
  <c r="L52" i="143"/>
  <c r="K52" i="143"/>
  <c r="J52" i="143" s="1"/>
  <c r="L51" i="143"/>
  <c r="J51" i="143"/>
  <c r="K51" i="143"/>
  <c r="L50" i="143"/>
  <c r="K50" i="143"/>
  <c r="J50" i="143"/>
  <c r="L49" i="143"/>
  <c r="K49" i="143"/>
  <c r="J49" i="143"/>
  <c r="L48" i="143"/>
  <c r="K48" i="143"/>
  <c r="J48" i="143" s="1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L42" i="143"/>
  <c r="K42" i="143"/>
  <c r="J42" i="143" s="1"/>
  <c r="L41" i="143"/>
  <c r="K41" i="143"/>
  <c r="J41" i="143"/>
  <c r="L40" i="143"/>
  <c r="K40" i="143"/>
  <c r="J40" i="143" s="1"/>
  <c r="L39" i="143"/>
  <c r="K39" i="143"/>
  <c r="L38" i="143"/>
  <c r="K38" i="143"/>
  <c r="J38" i="143"/>
  <c r="L37" i="143"/>
  <c r="K37" i="143"/>
  <c r="J37" i="143"/>
  <c r="L36" i="143"/>
  <c r="K36" i="143"/>
  <c r="J36" i="143" s="1"/>
  <c r="L35" i="143"/>
  <c r="K35" i="143"/>
  <c r="J35" i="143"/>
  <c r="L34" i="143"/>
  <c r="K34" i="143"/>
  <c r="J34" i="143"/>
  <c r="L33" i="143"/>
  <c r="K33" i="143"/>
  <c r="J33" i="143" s="1"/>
  <c r="L32" i="143"/>
  <c r="K32" i="143"/>
  <c r="J32" i="143" s="1"/>
  <c r="L31" i="143"/>
  <c r="K31" i="143"/>
  <c r="J31" i="143" s="1"/>
  <c r="L30" i="143"/>
  <c r="L17" i="143" s="1"/>
  <c r="K30" i="143"/>
  <c r="L29" i="143"/>
  <c r="K29" i="143"/>
  <c r="J29" i="143"/>
  <c r="L28" i="143"/>
  <c r="K28" i="143"/>
  <c r="J28" i="143" s="1"/>
  <c r="L27" i="143"/>
  <c r="K27" i="143"/>
  <c r="J27" i="143" s="1"/>
  <c r="L26" i="143"/>
  <c r="K26" i="143"/>
  <c r="L25" i="143"/>
  <c r="K25" i="143"/>
  <c r="J25" i="143" s="1"/>
  <c r="L251" i="144"/>
  <c r="K251" i="144"/>
  <c r="J251" i="144"/>
  <c r="L250" i="144"/>
  <c r="K250" i="144"/>
  <c r="J250" i="144"/>
  <c r="L249" i="144"/>
  <c r="K249" i="144"/>
  <c r="J249" i="144" s="1"/>
  <c r="L248" i="144"/>
  <c r="K248" i="144"/>
  <c r="J248" i="144"/>
  <c r="L247" i="144"/>
  <c r="K247" i="144"/>
  <c r="J247" i="144" s="1"/>
  <c r="L246" i="144"/>
  <c r="K246" i="144"/>
  <c r="J246" i="144"/>
  <c r="L245" i="144"/>
  <c r="K245" i="144"/>
  <c r="L244" i="144"/>
  <c r="K244" i="144"/>
  <c r="J244" i="144" s="1"/>
  <c r="L243" i="144"/>
  <c r="K243" i="144"/>
  <c r="J243" i="144" s="1"/>
  <c r="L242" i="144"/>
  <c r="K242" i="144"/>
  <c r="J242" i="144" s="1"/>
  <c r="L241" i="144"/>
  <c r="K241" i="144"/>
  <c r="J241" i="144" s="1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 s="1"/>
  <c r="L233" i="144"/>
  <c r="K233" i="144"/>
  <c r="J233" i="144" s="1"/>
  <c r="L232" i="144"/>
  <c r="K232" i="144"/>
  <c r="J232" i="144" s="1"/>
  <c r="L231" i="144"/>
  <c r="K231" i="144"/>
  <c r="J231" i="144" s="1"/>
  <c r="L230" i="144"/>
  <c r="J230" i="144" s="1"/>
  <c r="K230" i="144"/>
  <c r="L229" i="144"/>
  <c r="K229" i="144"/>
  <c r="L228" i="144"/>
  <c r="K228" i="144"/>
  <c r="J228" i="144"/>
  <c r="L227" i="144"/>
  <c r="K227" i="144"/>
  <c r="J227" i="144" s="1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 s="1"/>
  <c r="L221" i="144"/>
  <c r="K221" i="144"/>
  <c r="J221" i="144" s="1"/>
  <c r="L220" i="144"/>
  <c r="J220" i="144" s="1"/>
  <c r="K220" i="144"/>
  <c r="L219" i="144"/>
  <c r="J219" i="144" s="1"/>
  <c r="K219" i="144"/>
  <c r="L218" i="144"/>
  <c r="K218" i="144"/>
  <c r="J218" i="144"/>
  <c r="L217" i="144"/>
  <c r="J217" i="144"/>
  <c r="K217" i="144"/>
  <c r="L216" i="144"/>
  <c r="K216" i="144"/>
  <c r="J216" i="144"/>
  <c r="L215" i="144"/>
  <c r="K215" i="144"/>
  <c r="J215" i="144" s="1"/>
  <c r="L214" i="144"/>
  <c r="K214" i="144"/>
  <c r="J214" i="144" s="1"/>
  <c r="L213" i="144"/>
  <c r="K213" i="144"/>
  <c r="J213" i="144"/>
  <c r="L212" i="144"/>
  <c r="K212" i="144"/>
  <c r="J212" i="144"/>
  <c r="L211" i="144"/>
  <c r="K211" i="144"/>
  <c r="J211" i="144" s="1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 s="1"/>
  <c r="L205" i="144"/>
  <c r="K205" i="144"/>
  <c r="J205" i="144"/>
  <c r="L204" i="144"/>
  <c r="J204" i="144" s="1"/>
  <c r="K204" i="144"/>
  <c r="L203" i="144"/>
  <c r="K203" i="144"/>
  <c r="J203" i="144" s="1"/>
  <c r="L202" i="144"/>
  <c r="K202" i="144"/>
  <c r="J202" i="144"/>
  <c r="L201" i="144"/>
  <c r="K201" i="144"/>
  <c r="J201" i="144" s="1"/>
  <c r="L200" i="144"/>
  <c r="K200" i="144"/>
  <c r="J200" i="144" s="1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J195" i="144" s="1"/>
  <c r="K195" i="144"/>
  <c r="L194" i="144"/>
  <c r="K194" i="144"/>
  <c r="J194" i="144"/>
  <c r="L193" i="144"/>
  <c r="J193" i="144" s="1"/>
  <c r="K193" i="144"/>
  <c r="L192" i="144"/>
  <c r="K192" i="144"/>
  <c r="J192" i="144" s="1"/>
  <c r="L191" i="144"/>
  <c r="K191" i="144"/>
  <c r="J191" i="144"/>
  <c r="L190" i="144"/>
  <c r="K190" i="144"/>
  <c r="J190" i="144" s="1"/>
  <c r="L189" i="144"/>
  <c r="K189" i="144"/>
  <c r="J189" i="144" s="1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 s="1"/>
  <c r="L183" i="144"/>
  <c r="K183" i="144"/>
  <c r="J183" i="144" s="1"/>
  <c r="L182" i="144"/>
  <c r="J182" i="144" s="1"/>
  <c r="K182" i="144"/>
  <c r="L181" i="144"/>
  <c r="K181" i="144"/>
  <c r="J181" i="144" s="1"/>
  <c r="L180" i="144"/>
  <c r="K180" i="144"/>
  <c r="J180" i="144"/>
  <c r="L179" i="144"/>
  <c r="J179" i="144"/>
  <c r="K179" i="144"/>
  <c r="L178" i="144"/>
  <c r="K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 s="1"/>
  <c r="L172" i="144"/>
  <c r="K172" i="144"/>
  <c r="J172" i="144" s="1"/>
  <c r="L171" i="144"/>
  <c r="J171" i="144" s="1"/>
  <c r="K171" i="144"/>
  <c r="L170" i="144"/>
  <c r="K170" i="144"/>
  <c r="J170" i="144" s="1"/>
  <c r="L169" i="144"/>
  <c r="K169" i="144"/>
  <c r="J169" i="144"/>
  <c r="L168" i="144"/>
  <c r="J168" i="144"/>
  <c r="K168" i="144"/>
  <c r="L167" i="144"/>
  <c r="K167" i="144"/>
  <c r="J167" i="144" s="1"/>
  <c r="L166" i="144"/>
  <c r="K166" i="144"/>
  <c r="J166" i="144" s="1"/>
  <c r="L165" i="144"/>
  <c r="K165" i="144"/>
  <c r="J165" i="144" s="1"/>
  <c r="L164" i="144"/>
  <c r="K164" i="144"/>
  <c r="J164" i="144"/>
  <c r="L163" i="144"/>
  <c r="K163" i="144"/>
  <c r="J163" i="144"/>
  <c r="L162" i="144"/>
  <c r="K162" i="144"/>
  <c r="L161" i="144"/>
  <c r="K161" i="144"/>
  <c r="J161" i="144" s="1"/>
  <c r="L160" i="144"/>
  <c r="J160" i="144" s="1"/>
  <c r="K160" i="144"/>
  <c r="L159" i="144"/>
  <c r="K159" i="144"/>
  <c r="J159" i="144" s="1"/>
  <c r="L158" i="144"/>
  <c r="K158" i="144"/>
  <c r="J158" i="144"/>
  <c r="L157" i="144"/>
  <c r="J157" i="144"/>
  <c r="K157" i="144"/>
  <c r="L156" i="144"/>
  <c r="K156" i="144"/>
  <c r="J156" i="144" s="1"/>
  <c r="L155" i="144"/>
  <c r="K155" i="144"/>
  <c r="J155" i="144" s="1"/>
  <c r="L154" i="144"/>
  <c r="K154" i="144"/>
  <c r="J154" i="144" s="1"/>
  <c r="L153" i="144"/>
  <c r="K153" i="144"/>
  <c r="J153" i="144"/>
  <c r="L152" i="144"/>
  <c r="K152" i="144"/>
  <c r="J152" i="144"/>
  <c r="L151" i="144"/>
  <c r="K151" i="144"/>
  <c r="J151" i="144" s="1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 s="1"/>
  <c r="L145" i="144"/>
  <c r="K145" i="144"/>
  <c r="J145" i="144" s="1"/>
  <c r="L144" i="144"/>
  <c r="J144" i="144" s="1"/>
  <c r="K144" i="144"/>
  <c r="L143" i="144"/>
  <c r="J143" i="144" s="1"/>
  <c r="K143" i="144"/>
  <c r="L142" i="144"/>
  <c r="K142" i="144"/>
  <c r="J142" i="144"/>
  <c r="L141" i="144"/>
  <c r="K141" i="144"/>
  <c r="J141" i="144" s="1"/>
  <c r="L140" i="144"/>
  <c r="K140" i="144"/>
  <c r="J140" i="144" s="1"/>
  <c r="L139" i="144"/>
  <c r="K139" i="144"/>
  <c r="J139" i="144" s="1"/>
  <c r="L138" i="144"/>
  <c r="K138" i="144"/>
  <c r="J138" i="144" s="1"/>
  <c r="L137" i="144"/>
  <c r="K137" i="144"/>
  <c r="J137" i="144"/>
  <c r="L136" i="144"/>
  <c r="K136" i="144"/>
  <c r="J136" i="144"/>
  <c r="L135" i="144"/>
  <c r="K135" i="144"/>
  <c r="J135" i="144" s="1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J130" i="144" s="1"/>
  <c r="K130" i="144"/>
  <c r="L129" i="144"/>
  <c r="K129" i="144"/>
  <c r="J129" i="144" s="1"/>
  <c r="L128" i="144"/>
  <c r="K128" i="144"/>
  <c r="J128" i="144" s="1"/>
  <c r="L127" i="144"/>
  <c r="K127" i="144"/>
  <c r="J127" i="144" s="1"/>
  <c r="L126" i="144"/>
  <c r="K126" i="144"/>
  <c r="J126" i="144"/>
  <c r="L125" i="144"/>
  <c r="K125" i="144"/>
  <c r="J125" i="144"/>
  <c r="L124" i="144"/>
  <c r="K124" i="144"/>
  <c r="J124" i="144" s="1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J119" i="144" s="1"/>
  <c r="K119" i="144"/>
  <c r="L118" i="144"/>
  <c r="J118" i="144" s="1"/>
  <c r="K118" i="144"/>
  <c r="L117" i="144"/>
  <c r="J117" i="144" s="1"/>
  <c r="K117" i="144"/>
  <c r="L116" i="144"/>
  <c r="J116" i="144" s="1"/>
  <c r="K116" i="144"/>
  <c r="L115" i="144"/>
  <c r="K115" i="144"/>
  <c r="J115" i="144"/>
  <c r="L114" i="144"/>
  <c r="K114" i="144"/>
  <c r="J114" i="144" s="1"/>
  <c r="L113" i="144"/>
  <c r="K113" i="144"/>
  <c r="J113" i="144" s="1"/>
  <c r="L112" i="144"/>
  <c r="K112" i="144"/>
  <c r="J112" i="144" s="1"/>
  <c r="L111" i="144"/>
  <c r="K111" i="144"/>
  <c r="J111" i="144" s="1"/>
  <c r="L110" i="144"/>
  <c r="K110" i="144"/>
  <c r="J110" i="144"/>
  <c r="L109" i="144"/>
  <c r="K109" i="144"/>
  <c r="J109" i="144"/>
  <c r="L108" i="144"/>
  <c r="K108" i="144"/>
  <c r="J108" i="144" s="1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 s="1"/>
  <c r="L102" i="144"/>
  <c r="K102" i="144"/>
  <c r="J102" i="144"/>
  <c r="L101" i="144"/>
  <c r="J101" i="144" s="1"/>
  <c r="K101" i="144"/>
  <c r="L100" i="144"/>
  <c r="J100" i="144" s="1"/>
  <c r="K100" i="144"/>
  <c r="L99" i="144"/>
  <c r="K99" i="144"/>
  <c r="J99" i="144"/>
  <c r="L98" i="144"/>
  <c r="K98" i="144"/>
  <c r="J98" i="144" s="1"/>
  <c r="L97" i="144"/>
  <c r="K97" i="144"/>
  <c r="J97" i="144" s="1"/>
  <c r="L96" i="144"/>
  <c r="K96" i="144"/>
  <c r="J96" i="144" s="1"/>
  <c r="L95" i="144"/>
  <c r="K95" i="144"/>
  <c r="J95" i="144" s="1"/>
  <c r="L94" i="144"/>
  <c r="K94" i="144"/>
  <c r="J94" i="144"/>
  <c r="L93" i="144"/>
  <c r="K93" i="144"/>
  <c r="J93" i="144"/>
  <c r="L92" i="144"/>
  <c r="K92" i="144"/>
  <c r="J92" i="144" s="1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 s="1"/>
  <c r="L86" i="144"/>
  <c r="K86" i="144"/>
  <c r="J86" i="144"/>
  <c r="L85" i="144"/>
  <c r="J85" i="144" s="1"/>
  <c r="K85" i="144"/>
  <c r="L84" i="144"/>
  <c r="K84" i="144"/>
  <c r="J84" i="144" s="1"/>
  <c r="L83" i="144"/>
  <c r="K83" i="144"/>
  <c r="J83" i="144"/>
  <c r="L82" i="144"/>
  <c r="K82" i="144"/>
  <c r="J82" i="144" s="1"/>
  <c r="L81" i="144"/>
  <c r="K81" i="144"/>
  <c r="J81" i="144" s="1"/>
  <c r="L80" i="144"/>
  <c r="K80" i="144"/>
  <c r="J80" i="144" s="1"/>
  <c r="L79" i="144"/>
  <c r="K79" i="144"/>
  <c r="J79" i="144" s="1"/>
  <c r="L78" i="144"/>
  <c r="K78" i="144"/>
  <c r="J78" i="144"/>
  <c r="L77" i="144"/>
  <c r="K77" i="144"/>
  <c r="J77" i="144"/>
  <c r="L76" i="144"/>
  <c r="K76" i="144"/>
  <c r="J76" i="144" s="1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 s="1"/>
  <c r="L70" i="144"/>
  <c r="K70" i="144"/>
  <c r="J70" i="144" s="1"/>
  <c r="L69" i="144"/>
  <c r="J69" i="144" s="1"/>
  <c r="K69" i="144"/>
  <c r="L68" i="144"/>
  <c r="K68" i="144"/>
  <c r="J68" i="144" s="1"/>
  <c r="L67" i="144"/>
  <c r="K67" i="144"/>
  <c r="J67" i="144"/>
  <c r="L66" i="144"/>
  <c r="K66" i="144"/>
  <c r="J66" i="144" s="1"/>
  <c r="L65" i="144"/>
  <c r="K65" i="144"/>
  <c r="J65" i="144" s="1"/>
  <c r="L64" i="144"/>
  <c r="K64" i="144"/>
  <c r="J64" i="144" s="1"/>
  <c r="L63" i="144"/>
  <c r="K63" i="144"/>
  <c r="J63" i="144" s="1"/>
  <c r="L62" i="144"/>
  <c r="K62" i="144"/>
  <c r="J62" i="144"/>
  <c r="L61" i="144"/>
  <c r="K61" i="144"/>
  <c r="J61" i="144"/>
  <c r="L60" i="144"/>
  <c r="K60" i="144"/>
  <c r="J60" i="144" s="1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 s="1"/>
  <c r="L54" i="144"/>
  <c r="K54" i="144"/>
  <c r="J54" i="144" s="1"/>
  <c r="L53" i="144"/>
  <c r="J53" i="144" s="1"/>
  <c r="K53" i="144"/>
  <c r="L52" i="144"/>
  <c r="J52" i="144" s="1"/>
  <c r="K52" i="144"/>
  <c r="L51" i="144"/>
  <c r="K51" i="144"/>
  <c r="J51" i="144"/>
  <c r="L50" i="144"/>
  <c r="K50" i="144"/>
  <c r="J50" i="144" s="1"/>
  <c r="L49" i="144"/>
  <c r="K49" i="144"/>
  <c r="J49" i="144"/>
  <c r="L48" i="144"/>
  <c r="K48" i="144"/>
  <c r="J48" i="144" s="1"/>
  <c r="L47" i="144"/>
  <c r="K47" i="144"/>
  <c r="J47" i="144" s="1"/>
  <c r="L46" i="144"/>
  <c r="K46" i="144"/>
  <c r="J46" i="144"/>
  <c r="L45" i="144"/>
  <c r="K45" i="144"/>
  <c r="J45" i="144"/>
  <c r="L44" i="144"/>
  <c r="K44" i="144"/>
  <c r="L43" i="144"/>
  <c r="K43" i="144"/>
  <c r="J43" i="144" s="1"/>
  <c r="L42" i="144"/>
  <c r="K42" i="144"/>
  <c r="L41" i="144"/>
  <c r="K41" i="144"/>
  <c r="J41" i="144" s="1"/>
  <c r="L40" i="144"/>
  <c r="K40" i="144"/>
  <c r="J40" i="144" s="1"/>
  <c r="L39" i="144"/>
  <c r="K39" i="144"/>
  <c r="L38" i="144"/>
  <c r="K38" i="144"/>
  <c r="J38" i="144" s="1"/>
  <c r="L37" i="144"/>
  <c r="K37" i="144"/>
  <c r="J37" i="144" s="1"/>
  <c r="L36" i="144"/>
  <c r="K36" i="144"/>
  <c r="J36" i="144" s="1"/>
  <c r="L35" i="144"/>
  <c r="K35" i="144"/>
  <c r="L34" i="144"/>
  <c r="K34" i="144"/>
  <c r="J34" i="144" s="1"/>
  <c r="L33" i="144"/>
  <c r="K33" i="144"/>
  <c r="J33" i="144"/>
  <c r="L32" i="144"/>
  <c r="K32" i="144"/>
  <c r="J32" i="144"/>
  <c r="L31" i="144"/>
  <c r="K31" i="144"/>
  <c r="L30" i="144"/>
  <c r="K30" i="144"/>
  <c r="J30" i="144"/>
  <c r="L29" i="144"/>
  <c r="K29" i="144"/>
  <c r="J29" i="144" s="1"/>
  <c r="L28" i="144"/>
  <c r="K28" i="144"/>
  <c r="J28" i="144" s="1"/>
  <c r="L27" i="144"/>
  <c r="K27" i="144"/>
  <c r="J27" i="144"/>
  <c r="L26" i="144"/>
  <c r="L17" i="144" s="1"/>
  <c r="K26" i="144"/>
  <c r="J26" i="144"/>
  <c r="L25" i="144"/>
  <c r="K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L41" i="145"/>
  <c r="K41" i="145"/>
  <c r="L40" i="145"/>
  <c r="K40" i="145"/>
  <c r="J40" i="145"/>
  <c r="L39" i="145"/>
  <c r="K39" i="145"/>
  <c r="L38" i="145"/>
  <c r="K38" i="145"/>
  <c r="J38" i="145"/>
  <c r="L37" i="145"/>
  <c r="K37" i="145"/>
  <c r="J37" i="145"/>
  <c r="L36" i="145"/>
  <c r="K36" i="145"/>
  <c r="J36" i="145"/>
  <c r="L35" i="145"/>
  <c r="K35" i="145"/>
  <c r="L34" i="145"/>
  <c r="K34" i="145"/>
  <c r="J34" i="145" s="1"/>
  <c r="L33" i="145"/>
  <c r="K33" i="145"/>
  <c r="J33" i="145" s="1"/>
  <c r="L32" i="145"/>
  <c r="K32" i="145"/>
  <c r="J32" i="145" s="1"/>
  <c r="L31" i="145"/>
  <c r="K31" i="145"/>
  <c r="J31" i="145" s="1"/>
  <c r="L30" i="145"/>
  <c r="K30" i="145"/>
  <c r="L29" i="145"/>
  <c r="K29" i="145"/>
  <c r="J29" i="145" s="1"/>
  <c r="L28" i="145"/>
  <c r="K28" i="145"/>
  <c r="L27" i="145"/>
  <c r="K27" i="145"/>
  <c r="J27" i="145" s="1"/>
  <c r="L26" i="145"/>
  <c r="K26" i="145"/>
  <c r="L25" i="145"/>
  <c r="L17" i="145" s="1"/>
  <c r="K25" i="145"/>
  <c r="J25" i="145" s="1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3" i="56"/>
  <c r="K243" i="56"/>
  <c r="J243" i="56"/>
  <c r="L242" i="56"/>
  <c r="K242" i="56"/>
  <c r="J242" i="56"/>
  <c r="L241" i="56"/>
  <c r="K241" i="56"/>
  <c r="L240" i="56"/>
  <c r="K240" i="56"/>
  <c r="L239" i="56"/>
  <c r="K239" i="56"/>
  <c r="L238" i="56"/>
  <c r="K238" i="56"/>
  <c r="J238" i="56"/>
  <c r="L237" i="56"/>
  <c r="K237" i="56"/>
  <c r="L236" i="56"/>
  <c r="K236" i="56"/>
  <c r="L235" i="56"/>
  <c r="K235" i="56"/>
  <c r="J235" i="56"/>
  <c r="L234" i="56"/>
  <c r="K234" i="56"/>
  <c r="J234" i="56"/>
  <c r="L233" i="56"/>
  <c r="K233" i="56"/>
  <c r="L232" i="56"/>
  <c r="K232" i="56"/>
  <c r="L231" i="56"/>
  <c r="K231" i="56"/>
  <c r="J231" i="56"/>
  <c r="L230" i="56"/>
  <c r="K230" i="56"/>
  <c r="J230" i="56"/>
  <c r="L229" i="56"/>
  <c r="J229" i="56"/>
  <c r="K229" i="56"/>
  <c r="L228" i="56"/>
  <c r="K228" i="56"/>
  <c r="L227" i="56"/>
  <c r="K227" i="56"/>
  <c r="J227" i="56"/>
  <c r="L226" i="56"/>
  <c r="K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L219" i="56"/>
  <c r="K219" i="56"/>
  <c r="L218" i="56"/>
  <c r="K218" i="56"/>
  <c r="L217" i="56"/>
  <c r="K217" i="56"/>
  <c r="J217" i="56"/>
  <c r="L216" i="56"/>
  <c r="K216" i="56"/>
  <c r="J216" i="56"/>
  <c r="L215" i="56"/>
  <c r="K215" i="56"/>
  <c r="J215" i="56"/>
  <c r="L214" i="56"/>
  <c r="K214" i="56"/>
  <c r="L213" i="56"/>
  <c r="K213" i="56"/>
  <c r="J213" i="56"/>
  <c r="L212" i="56"/>
  <c r="K212" i="56"/>
  <c r="L211" i="56"/>
  <c r="K211" i="56"/>
  <c r="J211" i="56"/>
  <c r="L210" i="56"/>
  <c r="J210" i="56"/>
  <c r="K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L204" i="56"/>
  <c r="K204" i="56"/>
  <c r="L203" i="56"/>
  <c r="K203" i="56"/>
  <c r="L202" i="56"/>
  <c r="K202" i="56"/>
  <c r="J202" i="56"/>
  <c r="L201" i="56"/>
  <c r="K201" i="56"/>
  <c r="L200" i="56"/>
  <c r="K200" i="56"/>
  <c r="J200" i="56"/>
  <c r="L199" i="56"/>
  <c r="K199" i="56"/>
  <c r="J199" i="56"/>
  <c r="L198" i="56"/>
  <c r="K198" i="56"/>
  <c r="J198" i="56"/>
  <c r="L197" i="56"/>
  <c r="K197" i="56"/>
  <c r="L196" i="56"/>
  <c r="K196" i="56"/>
  <c r="J196" i="56"/>
  <c r="L195" i="56"/>
  <c r="J195" i="56"/>
  <c r="K195" i="56"/>
  <c r="L194" i="56"/>
  <c r="K194" i="56"/>
  <c r="L193" i="56"/>
  <c r="K193" i="56"/>
  <c r="L192" i="56"/>
  <c r="K192" i="56"/>
  <c r="J192" i="56"/>
  <c r="L191" i="56"/>
  <c r="K191" i="56"/>
  <c r="L190" i="56"/>
  <c r="K190" i="56"/>
  <c r="J190" i="56"/>
  <c r="L189" i="56"/>
  <c r="K189" i="56"/>
  <c r="L188" i="56"/>
  <c r="K188" i="56"/>
  <c r="L187" i="56"/>
  <c r="K187" i="56"/>
  <c r="L186" i="56"/>
  <c r="K186" i="56"/>
  <c r="J186" i="56"/>
  <c r="L185" i="56"/>
  <c r="K185" i="56"/>
  <c r="L184" i="56"/>
  <c r="K184" i="56"/>
  <c r="L183" i="56"/>
  <c r="K183" i="56"/>
  <c r="J183" i="56"/>
  <c r="L182" i="56"/>
  <c r="K182" i="56"/>
  <c r="L181" i="56"/>
  <c r="K181" i="56"/>
  <c r="L180" i="56"/>
  <c r="K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L174" i="56"/>
  <c r="K174" i="56"/>
  <c r="J174" i="56"/>
  <c r="L173" i="56"/>
  <c r="K173" i="56"/>
  <c r="L172" i="56"/>
  <c r="K172" i="56"/>
  <c r="J172" i="56"/>
  <c r="L171" i="56"/>
  <c r="K171" i="56"/>
  <c r="J171" i="56"/>
  <c r="L170" i="56"/>
  <c r="K170" i="56"/>
  <c r="J170" i="56"/>
  <c r="L169" i="56"/>
  <c r="K169" i="56"/>
  <c r="L168" i="56"/>
  <c r="K168" i="56"/>
  <c r="J168" i="56"/>
  <c r="L167" i="56"/>
  <c r="K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L160" i="56"/>
  <c r="K160" i="56"/>
  <c r="J160" i="56"/>
  <c r="L159" i="56"/>
  <c r="K159" i="56"/>
  <c r="L158" i="56"/>
  <c r="J158" i="56"/>
  <c r="K158" i="56"/>
  <c r="L157" i="56"/>
  <c r="K157" i="56"/>
  <c r="L156" i="56"/>
  <c r="K156" i="56"/>
  <c r="L155" i="56"/>
  <c r="K155" i="56"/>
  <c r="J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J149" i="56"/>
  <c r="L148" i="56"/>
  <c r="K148" i="56"/>
  <c r="J148" i="56"/>
  <c r="L147" i="56"/>
  <c r="K147" i="56"/>
  <c r="L146" i="56"/>
  <c r="K146" i="56"/>
  <c r="J146" i="56"/>
  <c r="L145" i="56"/>
  <c r="K145" i="56"/>
  <c r="J145" i="56"/>
  <c r="L144" i="56"/>
  <c r="K144" i="56"/>
  <c r="L143" i="56"/>
  <c r="K143" i="56"/>
  <c r="L142" i="56"/>
  <c r="K142" i="56"/>
  <c r="J142" i="56"/>
  <c r="L141" i="56"/>
  <c r="K141" i="56"/>
  <c r="J141" i="56"/>
  <c r="L140" i="56"/>
  <c r="K140" i="56"/>
  <c r="L139" i="56"/>
  <c r="K139" i="56"/>
  <c r="J139" i="56"/>
  <c r="L138" i="56"/>
  <c r="K138" i="56"/>
  <c r="J138" i="56"/>
  <c r="L137" i="56"/>
  <c r="K137" i="56"/>
  <c r="L136" i="56"/>
  <c r="K136" i="56"/>
  <c r="L135" i="56"/>
  <c r="K135" i="56"/>
  <c r="L134" i="56"/>
  <c r="K134" i="56"/>
  <c r="J134" i="56"/>
  <c r="L133" i="56"/>
  <c r="K133" i="56"/>
  <c r="J133" i="56"/>
  <c r="L132" i="56"/>
  <c r="K132" i="56"/>
  <c r="L131" i="56"/>
  <c r="K131" i="56"/>
  <c r="J131" i="56"/>
  <c r="L130" i="56"/>
  <c r="K130" i="56"/>
  <c r="J130" i="56"/>
  <c r="L129" i="56"/>
  <c r="K129" i="56"/>
  <c r="L128" i="56"/>
  <c r="K128" i="56"/>
  <c r="L127" i="56"/>
  <c r="K127" i="56"/>
  <c r="L126" i="56"/>
  <c r="K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L120" i="56"/>
  <c r="K120" i="56"/>
  <c r="L119" i="56"/>
  <c r="K119" i="56"/>
  <c r="L118" i="56"/>
  <c r="K118" i="56"/>
  <c r="J118" i="56"/>
  <c r="L117" i="56"/>
  <c r="K117" i="56"/>
  <c r="J117" i="56"/>
  <c r="L116" i="56"/>
  <c r="K116" i="56"/>
  <c r="L115" i="56"/>
  <c r="K115" i="56"/>
  <c r="J115" i="56"/>
  <c r="L114" i="56"/>
  <c r="K114" i="56"/>
  <c r="L113" i="56"/>
  <c r="K113" i="56"/>
  <c r="L112" i="56"/>
  <c r="K112" i="56"/>
  <c r="L111" i="56"/>
  <c r="K111" i="56"/>
  <c r="J111" i="56"/>
  <c r="L110" i="56"/>
  <c r="K110" i="56"/>
  <c r="J110" i="56"/>
  <c r="L109" i="56"/>
  <c r="K109" i="56"/>
  <c r="J109" i="56"/>
  <c r="L108" i="56"/>
  <c r="K108" i="56"/>
  <c r="L107" i="56"/>
  <c r="K107" i="56"/>
  <c r="L106" i="56"/>
  <c r="K106" i="56"/>
  <c r="L105" i="56"/>
  <c r="K105" i="56"/>
  <c r="L104" i="56"/>
  <c r="K104" i="56"/>
  <c r="J104" i="56"/>
  <c r="L103" i="56"/>
  <c r="K103" i="56"/>
  <c r="J103" i="56"/>
  <c r="L102" i="56"/>
  <c r="K102" i="56"/>
  <c r="L101" i="56"/>
  <c r="K101" i="56"/>
  <c r="L100" i="56"/>
  <c r="K100" i="56"/>
  <c r="L99" i="56"/>
  <c r="K99" i="56"/>
  <c r="J99" i="56"/>
  <c r="L98" i="56"/>
  <c r="K98" i="56"/>
  <c r="L97" i="56"/>
  <c r="K97" i="56"/>
  <c r="J97" i="56"/>
  <c r="L96" i="56"/>
  <c r="K96" i="56"/>
  <c r="J96" i="56"/>
  <c r="L95" i="56"/>
  <c r="K95" i="56"/>
  <c r="L94" i="56"/>
  <c r="K94" i="56"/>
  <c r="L93" i="56"/>
  <c r="K93" i="56"/>
  <c r="J93" i="56"/>
  <c r="L92" i="56"/>
  <c r="K92" i="56"/>
  <c r="J92" i="56"/>
  <c r="L91" i="56"/>
  <c r="K91" i="56"/>
  <c r="L90" i="56"/>
  <c r="K90" i="56"/>
  <c r="J90" i="56"/>
  <c r="L89" i="56"/>
  <c r="K89" i="56"/>
  <c r="L88" i="56"/>
  <c r="K88" i="56"/>
  <c r="L87" i="56"/>
  <c r="K87" i="56"/>
  <c r="L86" i="56"/>
  <c r="K86" i="56"/>
  <c r="J86" i="56"/>
  <c r="L85" i="56"/>
  <c r="K85" i="56"/>
  <c r="J85" i="56"/>
  <c r="L84" i="56"/>
  <c r="K84" i="56"/>
  <c r="L83" i="56"/>
  <c r="K83" i="56"/>
  <c r="J83" i="56"/>
  <c r="L82" i="56"/>
  <c r="K82" i="56"/>
  <c r="J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J75" i="56"/>
  <c r="L74" i="56"/>
  <c r="K74" i="56"/>
  <c r="J74" i="56"/>
  <c r="L73" i="56"/>
  <c r="K73" i="56"/>
  <c r="L72" i="56"/>
  <c r="K72" i="56"/>
  <c r="J72" i="56"/>
  <c r="L71" i="56"/>
  <c r="K71" i="56"/>
  <c r="J71" i="56"/>
  <c r="L70" i="56"/>
  <c r="K70" i="56"/>
  <c r="J70" i="56"/>
  <c r="L69" i="56"/>
  <c r="J69" i="56"/>
  <c r="K69" i="56"/>
  <c r="L68" i="56"/>
  <c r="K68" i="56"/>
  <c r="L67" i="56"/>
  <c r="K67" i="56"/>
  <c r="L66" i="56"/>
  <c r="K66" i="56"/>
  <c r="J66" i="56"/>
  <c r="L65" i="56"/>
  <c r="K65" i="56"/>
  <c r="L64" i="56"/>
  <c r="K64" i="56"/>
  <c r="J64" i="56"/>
  <c r="L63" i="56"/>
  <c r="K63" i="56"/>
  <c r="J63" i="56"/>
  <c r="L62" i="56"/>
  <c r="K62" i="56"/>
  <c r="L61" i="56"/>
  <c r="K61" i="56"/>
  <c r="J61" i="56"/>
  <c r="L60" i="56"/>
  <c r="K60" i="56"/>
  <c r="J60" i="56"/>
  <c r="L59" i="56"/>
  <c r="K59" i="56"/>
  <c r="L58" i="56"/>
  <c r="K58" i="56"/>
  <c r="J58" i="56"/>
  <c r="L57" i="56"/>
  <c r="K57" i="56"/>
  <c r="J57" i="56"/>
  <c r="L56" i="56"/>
  <c r="K56" i="56"/>
  <c r="L55" i="56"/>
  <c r="K55" i="56"/>
  <c r="J55" i="56"/>
  <c r="L54" i="56"/>
  <c r="K54" i="56"/>
  <c r="L53" i="56"/>
  <c r="K53" i="56"/>
  <c r="J53" i="56"/>
  <c r="L52" i="56"/>
  <c r="K52" i="56"/>
  <c r="L51" i="56"/>
  <c r="K51" i="56"/>
  <c r="J51" i="56"/>
  <c r="L50" i="56"/>
  <c r="K50" i="56"/>
  <c r="L49" i="56"/>
  <c r="K49" i="56"/>
  <c r="L48" i="56"/>
  <c r="K48" i="56"/>
  <c r="J48" i="56"/>
  <c r="L47" i="56"/>
  <c r="K47" i="56"/>
  <c r="J47" i="56"/>
  <c r="L46" i="56"/>
  <c r="K46" i="56"/>
  <c r="L45" i="56"/>
  <c r="K45" i="56"/>
  <c r="L44" i="56"/>
  <c r="K44" i="56"/>
  <c r="J44" i="56"/>
  <c r="L43" i="56"/>
  <c r="K43" i="56"/>
  <c r="J43" i="56"/>
  <c r="L42" i="56"/>
  <c r="K42" i="56"/>
  <c r="L41" i="56"/>
  <c r="K41" i="56"/>
  <c r="L40" i="56"/>
  <c r="K40" i="56"/>
  <c r="J40" i="56"/>
  <c r="L39" i="56"/>
  <c r="K39" i="56"/>
  <c r="J39" i="56"/>
  <c r="L38" i="56"/>
  <c r="J38" i="56"/>
  <c r="K38" i="56"/>
  <c r="L37" i="56"/>
  <c r="K37" i="56"/>
  <c r="L36" i="56"/>
  <c r="K36" i="56"/>
  <c r="L34" i="56"/>
  <c r="K34" i="56"/>
  <c r="J34" i="56"/>
  <c r="L35" i="56"/>
  <c r="K35" i="56"/>
  <c r="L33" i="56"/>
  <c r="K33" i="56"/>
  <c r="J33" i="56"/>
  <c r="L32" i="56"/>
  <c r="K32" i="56"/>
  <c r="L31" i="56"/>
  <c r="K31" i="56"/>
  <c r="L27" i="56"/>
  <c r="K27" i="56"/>
  <c r="L30" i="56"/>
  <c r="K30" i="56"/>
  <c r="L29" i="56"/>
  <c r="K29" i="56"/>
  <c r="J29" i="56"/>
  <c r="L28" i="56"/>
  <c r="K28" i="56"/>
  <c r="L26" i="56"/>
  <c r="K26" i="56"/>
  <c r="L25" i="56"/>
  <c r="K25" i="56"/>
  <c r="J25" i="56"/>
  <c r="J25" i="110"/>
  <c r="J87" i="109"/>
  <c r="J71" i="109"/>
  <c r="J65" i="109"/>
  <c r="J28" i="109"/>
  <c r="J34" i="109"/>
  <c r="J31" i="109"/>
  <c r="J17" i="109"/>
  <c r="J33" i="109"/>
  <c r="J39" i="109"/>
  <c r="J35" i="108"/>
  <c r="J87" i="107"/>
  <c r="J211" i="107"/>
  <c r="J205" i="107"/>
  <c r="J122" i="107"/>
  <c r="J159" i="107"/>
  <c r="J208" i="107"/>
  <c r="J233" i="107"/>
  <c r="J241" i="107"/>
  <c r="J235" i="107"/>
  <c r="J99" i="107"/>
  <c r="J229" i="107"/>
  <c r="J223" i="107"/>
  <c r="J116" i="107"/>
  <c r="J29" i="107"/>
  <c r="J37" i="107"/>
  <c r="J79" i="107"/>
  <c r="J147" i="107"/>
  <c r="J247" i="107"/>
  <c r="J62" i="107"/>
  <c r="J105" i="107"/>
  <c r="J118" i="107"/>
  <c r="J236" i="107"/>
  <c r="J101" i="107"/>
  <c r="J67" i="107"/>
  <c r="J27" i="107"/>
  <c r="J39" i="107"/>
  <c r="J206" i="107"/>
  <c r="J190" i="107"/>
  <c r="J35" i="107"/>
  <c r="J78" i="107"/>
  <c r="J84" i="107"/>
  <c r="J174" i="107"/>
  <c r="J158" i="107"/>
  <c r="J46" i="107"/>
  <c r="J142" i="107"/>
  <c r="J238" i="107"/>
  <c r="J126" i="107"/>
  <c r="J222" i="107"/>
  <c r="J110" i="107"/>
  <c r="J94" i="107"/>
  <c r="J169" i="107"/>
  <c r="J32" i="107"/>
  <c r="J27" i="106"/>
  <c r="J104" i="105"/>
  <c r="J110" i="105"/>
  <c r="J40" i="105"/>
  <c r="J216" i="105"/>
  <c r="J120" i="105"/>
  <c r="J200" i="105"/>
  <c r="J29" i="105"/>
  <c r="J168" i="105"/>
  <c r="J174" i="105"/>
  <c r="J243" i="105"/>
  <c r="J152" i="105"/>
  <c r="J56" i="105"/>
  <c r="J232" i="105"/>
  <c r="J238" i="105"/>
  <c r="J25" i="105"/>
  <c r="J32" i="105"/>
  <c r="J51" i="105"/>
  <c r="J227" i="105"/>
  <c r="J175" i="56"/>
  <c r="J49" i="56"/>
  <c r="J42" i="56"/>
  <c r="J50" i="56"/>
  <c r="J65" i="56"/>
  <c r="J102" i="56"/>
  <c r="J191" i="56"/>
  <c r="J214" i="56"/>
  <c r="J193" i="56"/>
  <c r="J239" i="56"/>
  <c r="J189" i="56"/>
  <c r="J46" i="56"/>
  <c r="J84" i="56"/>
  <c r="J98" i="56"/>
  <c r="J113" i="56"/>
  <c r="J31" i="56"/>
  <c r="J54" i="56"/>
  <c r="J106" i="56"/>
  <c r="J121" i="56"/>
  <c r="J144" i="56"/>
  <c r="J188" i="56"/>
  <c r="J45" i="56"/>
  <c r="J73" i="56"/>
  <c r="J88" i="56"/>
  <c r="J159" i="56"/>
  <c r="J173" i="56"/>
  <c r="J237" i="56"/>
  <c r="J157" i="56"/>
  <c r="J150" i="56"/>
  <c r="J143" i="56"/>
  <c r="J32" i="56"/>
  <c r="J62" i="56"/>
  <c r="J76" i="56"/>
  <c r="J154" i="56"/>
  <c r="J203" i="56"/>
  <c r="J147" i="56"/>
  <c r="J218" i="56"/>
  <c r="J204" i="56"/>
  <c r="J240" i="56"/>
  <c r="J26" i="56"/>
  <c r="J35" i="56"/>
  <c r="J56" i="56"/>
  <c r="J78" i="56"/>
  <c r="J105" i="56"/>
  <c r="J112" i="56"/>
  <c r="J119" i="56"/>
  <c r="J156" i="56"/>
  <c r="J197" i="56"/>
  <c r="J205" i="56"/>
  <c r="J212" i="56"/>
  <c r="J167" i="56"/>
  <c r="J126" i="56"/>
  <c r="J80" i="56"/>
  <c r="J87" i="56"/>
  <c r="J135" i="56"/>
  <c r="J184" i="56"/>
  <c r="J219" i="56"/>
  <c r="J114" i="56"/>
  <c r="J226" i="56"/>
  <c r="J127" i="56"/>
  <c r="J30" i="56"/>
  <c r="J37" i="56"/>
  <c r="J81" i="56"/>
  <c r="J95" i="56"/>
  <c r="J108" i="56"/>
  <c r="J129" i="56"/>
  <c r="J136" i="56"/>
  <c r="J185" i="56"/>
  <c r="J220" i="56"/>
  <c r="J152" i="56"/>
  <c r="J232" i="56"/>
  <c r="J233" i="56"/>
  <c r="J161" i="56"/>
  <c r="J77" i="56"/>
  <c r="J153" i="56"/>
  <c r="J187" i="56"/>
  <c r="J128" i="56"/>
  <c r="J67" i="56"/>
  <c r="J94" i="56"/>
  <c r="J180" i="56"/>
  <c r="J107" i="56"/>
  <c r="J194" i="56"/>
  <c r="J241" i="56"/>
  <c r="J182" i="56"/>
  <c r="J27" i="56"/>
  <c r="J68" i="56"/>
  <c r="J101" i="56"/>
  <c r="J120" i="56"/>
  <c r="J181" i="56"/>
  <c r="J201" i="56"/>
  <c r="J89" i="56"/>
  <c r="J137" i="56"/>
  <c r="J28" i="56"/>
  <c r="J91" i="56"/>
  <c r="J132" i="56"/>
  <c r="J52" i="56"/>
  <c r="J116" i="56"/>
  <c r="J140" i="56"/>
  <c r="J169" i="56"/>
  <c r="J228" i="56"/>
  <c r="J41" i="56"/>
  <c r="J59" i="56"/>
  <c r="J36" i="56"/>
  <c r="J100" i="56"/>
  <c r="J236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29" i="144"/>
  <c r="J71" i="142"/>
  <c r="J183" i="142"/>
  <c r="J162" i="148"/>
  <c r="J103" i="147"/>
  <c r="J127" i="147"/>
  <c r="J47" i="147"/>
  <c r="J234" i="147"/>
  <c r="J38" i="146"/>
  <c r="J107" i="146"/>
  <c r="J139" i="146"/>
  <c r="J171" i="146"/>
  <c r="J203" i="146"/>
  <c r="J235" i="146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78" i="143"/>
  <c r="J102" i="142"/>
  <c r="J158" i="142"/>
  <c r="J55" i="141"/>
  <c r="J130" i="141"/>
  <c r="J186" i="141"/>
  <c r="J83" i="140"/>
  <c r="J158" i="140"/>
  <c r="J176" i="139"/>
  <c r="J97" i="143"/>
  <c r="J91" i="142"/>
  <c r="J166" i="142"/>
  <c r="J222" i="142"/>
  <c r="J119" i="141"/>
  <c r="J194" i="141"/>
  <c r="J250" i="141"/>
  <c r="J147" i="140"/>
  <c r="J230" i="140"/>
  <c r="J42" i="139"/>
  <c r="J110" i="143"/>
  <c r="J177" i="143"/>
  <c r="J238" i="143"/>
  <c r="J86" i="142"/>
  <c r="J142" i="142"/>
  <c r="J114" i="141"/>
  <c r="J170" i="141"/>
  <c r="J67" i="140"/>
  <c r="J142" i="140"/>
  <c r="J238" i="140"/>
  <c r="J129" i="143"/>
  <c r="J190" i="143"/>
  <c r="J118" i="142"/>
  <c r="J174" i="142"/>
  <c r="J71" i="141"/>
  <c r="J146" i="141"/>
  <c r="J202" i="141"/>
  <c r="J99" i="140"/>
  <c r="J174" i="140"/>
  <c r="J206" i="140"/>
  <c r="J58" i="139"/>
  <c r="J105" i="139"/>
  <c r="J125" i="139"/>
  <c r="J153" i="139"/>
  <c r="J163" i="138"/>
  <c r="J178" i="144"/>
  <c r="J38" i="142"/>
  <c r="J94" i="142"/>
  <c r="J219" i="142"/>
  <c r="J66" i="141"/>
  <c r="J122" i="141"/>
  <c r="J247" i="141"/>
  <c r="J94" i="140"/>
  <c r="J150" i="140"/>
  <c r="J227" i="140"/>
  <c r="J229" i="139"/>
  <c r="J162" i="144"/>
  <c r="J245" i="144"/>
  <c r="J222" i="143"/>
  <c r="J107" i="142"/>
  <c r="J182" i="142"/>
  <c r="J238" i="142"/>
  <c r="J135" i="141"/>
  <c r="J210" i="141"/>
  <c r="J113" i="143"/>
  <c r="J174" i="143"/>
  <c r="J139" i="142"/>
  <c r="J214" i="142"/>
  <c r="J167" i="141"/>
  <c r="J242" i="141"/>
  <c r="J70" i="140"/>
  <c r="J67" i="138"/>
  <c r="J154" i="137"/>
  <c r="J175" i="137"/>
  <c r="J48" i="138"/>
  <c r="J152" i="138"/>
  <c r="J52" i="137"/>
  <c r="J223" i="137"/>
  <c r="J226" i="136"/>
  <c r="J125" i="135"/>
  <c r="J148" i="137"/>
  <c r="J196" i="137"/>
  <c r="J120" i="135"/>
  <c r="J152" i="135"/>
  <c r="J98" i="134"/>
  <c r="J109" i="139"/>
  <c r="J61" i="139"/>
  <c r="J173" i="139"/>
  <c r="J237" i="139"/>
  <c r="J216" i="138"/>
  <c r="J116" i="137"/>
  <c r="J212" i="137"/>
  <c r="J61" i="135"/>
  <c r="J45" i="139"/>
  <c r="J221" i="139"/>
  <c r="J59" i="138"/>
  <c r="J104" i="135"/>
  <c r="J169" i="135"/>
  <c r="J253" i="136"/>
  <c r="J197" i="135"/>
  <c r="J226" i="135"/>
  <c r="J250" i="133"/>
  <c r="J50" i="131"/>
  <c r="J78" i="130"/>
  <c r="J42" i="133"/>
  <c r="J98" i="131"/>
  <c r="J126" i="130"/>
  <c r="J38" i="132"/>
  <c r="J66" i="131"/>
  <c r="J94" i="130"/>
  <c r="J204" i="134"/>
  <c r="J234" i="133"/>
  <c r="J202" i="133"/>
  <c r="J230" i="132"/>
  <c r="J226" i="131"/>
  <c r="J110" i="130"/>
  <c r="J67" i="134"/>
  <c r="J138" i="133"/>
  <c r="J166" i="132"/>
  <c r="J194" i="131"/>
  <c r="J222" i="130"/>
  <c r="J249" i="130"/>
  <c r="J159" i="129"/>
  <c r="J116" i="126"/>
  <c r="J239" i="129"/>
  <c r="J55" i="127"/>
  <c r="J207" i="129"/>
  <c r="J244" i="126"/>
  <c r="J248" i="130"/>
  <c r="J74" i="129"/>
  <c r="J148" i="126"/>
  <c r="J81" i="122"/>
  <c r="J145" i="122"/>
  <c r="J171" i="118"/>
  <c r="J173" i="125"/>
  <c r="J232" i="125"/>
  <c r="J25" i="124"/>
  <c r="J236" i="122"/>
  <c r="J136" i="124"/>
  <c r="J96" i="123"/>
  <c r="J149" i="123"/>
  <c r="J76" i="122"/>
  <c r="J71" i="121"/>
  <c r="J88" i="124"/>
  <c r="J227" i="124"/>
  <c r="J248" i="124"/>
  <c r="J69" i="123"/>
  <c r="J108" i="122"/>
  <c r="J140" i="122"/>
  <c r="J225" i="122"/>
  <c r="J92" i="121"/>
  <c r="J156" i="121"/>
  <c r="J96" i="119"/>
  <c r="J197" i="119"/>
  <c r="J210" i="119"/>
  <c r="J223" i="119"/>
  <c r="J65" i="122"/>
  <c r="J60" i="121"/>
  <c r="J188" i="121"/>
  <c r="J108" i="118"/>
  <c r="J131" i="124"/>
  <c r="J152" i="124"/>
  <c r="J230" i="120"/>
  <c r="J191" i="119"/>
  <c r="J247" i="117"/>
  <c r="J216" i="125"/>
  <c r="J56" i="124"/>
  <c r="J37" i="123"/>
  <c r="J133" i="123"/>
  <c r="J192" i="123"/>
  <c r="J156" i="122"/>
  <c r="J55" i="121"/>
  <c r="J147" i="124"/>
  <c r="J160" i="123"/>
  <c r="J124" i="122"/>
  <c r="J209" i="122"/>
  <c r="J241" i="122"/>
  <c r="J140" i="121"/>
  <c r="J80" i="123"/>
  <c r="J213" i="123"/>
  <c r="J245" i="123"/>
  <c r="J177" i="122"/>
  <c r="J76" i="121"/>
  <c r="J172" i="121"/>
  <c r="J236" i="121"/>
  <c r="J139" i="118"/>
  <c r="J135" i="117"/>
  <c r="J188" i="117"/>
  <c r="J162" i="116"/>
  <c r="J215" i="116"/>
  <c r="J221" i="112"/>
  <c r="J41" i="119"/>
  <c r="J116" i="119"/>
  <c r="J59" i="118"/>
  <c r="J128" i="118"/>
  <c r="J203" i="118"/>
  <c r="J215" i="117"/>
  <c r="J39" i="116"/>
  <c r="J214" i="120"/>
  <c r="J48" i="118"/>
  <c r="J192" i="118"/>
  <c r="J39" i="117"/>
  <c r="J92" i="117"/>
  <c r="J119" i="116"/>
  <c r="J105" i="119"/>
  <c r="J204" i="117"/>
  <c r="J68" i="119"/>
  <c r="J130" i="119"/>
  <c r="J60" i="117"/>
  <c r="J112" i="118"/>
  <c r="J187" i="118"/>
  <c r="J231" i="117"/>
  <c r="J84" i="115"/>
  <c r="J170" i="111"/>
  <c r="J164" i="119"/>
  <c r="J196" i="119"/>
  <c r="J228" i="119"/>
  <c r="J32" i="118"/>
  <c r="J176" i="118"/>
  <c r="J108" i="117"/>
  <c r="J135" i="116"/>
  <c r="J52" i="119"/>
  <c r="J114" i="119"/>
  <c r="J64" i="118"/>
  <c r="J208" i="118"/>
  <c r="J76" i="117"/>
  <c r="J79" i="115"/>
  <c r="J95" i="115"/>
  <c r="J202" i="115"/>
  <c r="J198" i="114"/>
  <c r="J141" i="113"/>
  <c r="J72" i="112"/>
  <c r="J37" i="111"/>
  <c r="J106" i="111"/>
  <c r="J138" i="111"/>
  <c r="J145" i="114"/>
  <c r="J193" i="114"/>
  <c r="J93" i="112"/>
  <c r="J152" i="112"/>
  <c r="J26" i="111"/>
  <c r="J30" i="112"/>
  <c r="J88" i="112"/>
  <c r="J205" i="112"/>
  <c r="J248" i="112"/>
  <c r="J90" i="111"/>
  <c r="J66" i="110"/>
  <c r="J241" i="110"/>
  <c r="J209" i="114"/>
  <c r="J66" i="113"/>
  <c r="J125" i="113"/>
  <c r="J178" i="113"/>
  <c r="J205" i="113"/>
  <c r="J56" i="112"/>
  <c r="J53" i="111"/>
  <c r="J165" i="115"/>
  <c r="J65" i="114"/>
  <c r="J113" i="114"/>
  <c r="J134" i="114"/>
  <c r="J182" i="114"/>
  <c r="J93" i="113"/>
  <c r="J109" i="112"/>
  <c r="J168" i="112"/>
  <c r="J200" i="112"/>
  <c r="J186" i="111"/>
  <c r="J218" i="111"/>
  <c r="J250" i="111"/>
  <c r="J213" i="115"/>
  <c r="J230" i="114"/>
  <c r="J146" i="113"/>
  <c r="J77" i="112"/>
  <c r="J136" i="112"/>
  <c r="J42" i="111"/>
  <c r="J117" i="111"/>
  <c r="J149" i="111"/>
  <c r="J120" i="109"/>
  <c r="J129" i="114"/>
  <c r="J150" i="114"/>
  <c r="J225" i="114"/>
  <c r="J29" i="113"/>
  <c r="J82" i="113"/>
  <c r="J194" i="113"/>
  <c r="J221" i="113"/>
  <c r="J157" i="112"/>
  <c r="J98" i="109"/>
  <c r="J150" i="110"/>
  <c r="J226" i="109"/>
  <c r="J126" i="108"/>
  <c r="J26" i="107"/>
  <c r="J153" i="107"/>
  <c r="J54" i="106"/>
  <c r="J182" i="106"/>
  <c r="J163" i="105"/>
  <c r="J118" i="110"/>
  <c r="J66" i="109"/>
  <c r="J211" i="105"/>
  <c r="J86" i="110"/>
  <c r="J115" i="105"/>
  <c r="J182" i="110"/>
  <c r="J146" i="109"/>
  <c r="J46" i="108"/>
  <c r="J174" i="108"/>
  <c r="J73" i="107"/>
  <c r="J201" i="107"/>
  <c r="J102" i="106"/>
  <c r="J230" i="106"/>
  <c r="J195" i="105"/>
  <c r="J30" i="108"/>
  <c r="J158" i="108"/>
  <c r="J57" i="107"/>
  <c r="J185" i="107"/>
  <c r="J86" i="106"/>
  <c r="J99" i="105"/>
  <c r="J38" i="110"/>
  <c r="J114" i="109"/>
  <c r="J83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L10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L24" i="107"/>
  <c r="K24" i="107"/>
  <c r="L24" i="108"/>
  <c r="K24" i="108"/>
  <c r="L24" i="109"/>
  <c r="K24" i="109"/>
  <c r="K18" i="109"/>
  <c r="L24" i="110"/>
  <c r="K24" i="110"/>
  <c r="L24" i="111"/>
  <c r="K24" i="111"/>
  <c r="L24" i="112"/>
  <c r="K24" i="112"/>
  <c r="L24" i="113"/>
  <c r="K24" i="113"/>
  <c r="J24" i="113"/>
  <c r="L24" i="114"/>
  <c r="K24" i="114"/>
  <c r="J24" i="114" s="1"/>
  <c r="L24" i="115"/>
  <c r="K24" i="115"/>
  <c r="J24" i="115" s="1"/>
  <c r="L24" i="116"/>
  <c r="L18" i="116" s="1"/>
  <c r="K24" i="116"/>
  <c r="J24" i="116" s="1"/>
  <c r="L24" i="117"/>
  <c r="K24" i="117"/>
  <c r="L24" i="118"/>
  <c r="K24" i="118"/>
  <c r="J24" i="118" s="1"/>
  <c r="L24" i="119"/>
  <c r="K24" i="119"/>
  <c r="L24" i="120"/>
  <c r="K24" i="120"/>
  <c r="J24" i="120" s="1"/>
  <c r="L24" i="121"/>
  <c r="K24" i="121"/>
  <c r="K18" i="121" s="1"/>
  <c r="O11" i="121" s="1"/>
  <c r="L24" i="122"/>
  <c r="K24" i="122"/>
  <c r="J24" i="122" s="1"/>
  <c r="J18" i="122" s="1"/>
  <c r="L24" i="123"/>
  <c r="K24" i="123"/>
  <c r="K18" i="123" s="1"/>
  <c r="O11" i="123" s="1"/>
  <c r="L24" i="124"/>
  <c r="L18" i="124" s="1"/>
  <c r="K24" i="124"/>
  <c r="K18" i="124" s="1"/>
  <c r="L24" i="125"/>
  <c r="K24" i="125"/>
  <c r="J24" i="125" s="1"/>
  <c r="J18" i="125" s="1"/>
  <c r="L24" i="126"/>
  <c r="K24" i="126"/>
  <c r="L24" i="127"/>
  <c r="K24" i="127"/>
  <c r="J24" i="127" s="1"/>
  <c r="L24" i="128"/>
  <c r="K24" i="128"/>
  <c r="J24" i="128" s="1"/>
  <c r="J18" i="128" s="1"/>
  <c r="L24" i="129"/>
  <c r="L18" i="129" s="1"/>
  <c r="K24" i="129"/>
  <c r="J24" i="129" s="1"/>
  <c r="J18" i="129" s="1"/>
  <c r="L24" i="130"/>
  <c r="K24" i="130"/>
  <c r="J24" i="130" s="1"/>
  <c r="J18" i="130" s="1"/>
  <c r="L24" i="131"/>
  <c r="K24" i="131"/>
  <c r="L24" i="132"/>
  <c r="K24" i="132"/>
  <c r="J24" i="132" s="1"/>
  <c r="J18" i="132" s="1"/>
  <c r="L24" i="133"/>
  <c r="K24" i="133"/>
  <c r="J24" i="133" s="1"/>
  <c r="J18" i="133" s="1"/>
  <c r="L24" i="134"/>
  <c r="L18" i="134" s="1"/>
  <c r="K24" i="134"/>
  <c r="L24" i="135"/>
  <c r="K24" i="135"/>
  <c r="K18" i="135" s="1"/>
  <c r="O11" i="135" s="1"/>
  <c r="L24" i="136"/>
  <c r="L18" i="136" s="1"/>
  <c r="K24" i="136"/>
  <c r="K18" i="136" s="1"/>
  <c r="O11" i="136" s="1"/>
  <c r="L24" i="137"/>
  <c r="K24" i="137"/>
  <c r="K18" i="137" s="1"/>
  <c r="O11" i="137" s="1"/>
  <c r="L24" i="138"/>
  <c r="K24" i="138"/>
  <c r="J24" i="138" s="1"/>
  <c r="J18" i="138" s="1"/>
  <c r="L24" i="139"/>
  <c r="K24" i="139"/>
  <c r="J24" i="139" s="1"/>
  <c r="J18" i="139" s="1"/>
  <c r="L24" i="140"/>
  <c r="K24" i="140"/>
  <c r="J24" i="140" s="1"/>
  <c r="J18" i="140" s="1"/>
  <c r="L24" i="141"/>
  <c r="K24" i="141"/>
  <c r="J24" i="141" s="1"/>
  <c r="J18" i="141" s="1"/>
  <c r="L24" i="142"/>
  <c r="K24" i="142"/>
  <c r="J24" i="142" s="1"/>
  <c r="J18" i="142" s="1"/>
  <c r="L24" i="143"/>
  <c r="L18" i="143" s="1"/>
  <c r="K24" i="143"/>
  <c r="K18" i="143" s="1"/>
  <c r="L24" i="144"/>
  <c r="L18" i="144" s="1"/>
  <c r="K24" i="144"/>
  <c r="J24" i="144" s="1"/>
  <c r="J18" i="144" s="1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L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L18" i="112"/>
  <c r="K18" i="112"/>
  <c r="O11" i="112"/>
  <c r="J24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N17" i="112"/>
  <c r="L17" i="112"/>
  <c r="K17" i="112"/>
  <c r="O10" i="112"/>
  <c r="J17" i="112"/>
  <c r="AL18" i="113"/>
  <c r="AK18" i="113"/>
  <c r="AJ18" i="113"/>
  <c r="AJ19" i="113" s="1"/>
  <c r="AI18" i="113"/>
  <c r="AI19" i="113" s="1"/>
  <c r="AH18" i="113"/>
  <c r="AG18" i="113"/>
  <c r="AF18" i="113"/>
  <c r="AF19" i="113" s="1"/>
  <c r="AE18" i="113"/>
  <c r="AD18" i="113"/>
  <c r="AC18" i="113"/>
  <c r="AB18" i="113"/>
  <c r="AB19" i="113" s="1"/>
  <c r="AA18" i="113"/>
  <c r="Y18" i="113"/>
  <c r="X18" i="113"/>
  <c r="W18" i="113"/>
  <c r="V18" i="113"/>
  <c r="U18" i="113"/>
  <c r="U19" i="113" s="1"/>
  <c r="T18" i="113"/>
  <c r="S18" i="113"/>
  <c r="R18" i="113"/>
  <c r="Q18" i="113"/>
  <c r="P18" i="113"/>
  <c r="O18" i="113"/>
  <c r="O19" i="113" s="1"/>
  <c r="N18" i="113"/>
  <c r="L18" i="113"/>
  <c r="AL17" i="113"/>
  <c r="AK17" i="113"/>
  <c r="AJ17" i="113"/>
  <c r="AI17" i="113"/>
  <c r="AH17" i="113"/>
  <c r="AG17" i="113"/>
  <c r="AG19" i="113" s="1"/>
  <c r="AF17" i="113"/>
  <c r="AE17" i="113"/>
  <c r="AE19" i="113" s="1"/>
  <c r="AD17" i="113"/>
  <c r="AD19" i="113" s="1"/>
  <c r="AC17" i="113"/>
  <c r="AB17" i="113"/>
  <c r="AA17" i="113"/>
  <c r="AA19" i="113" s="1"/>
  <c r="Y17" i="113"/>
  <c r="Y19" i="113" s="1"/>
  <c r="X17" i="113"/>
  <c r="X19" i="113" s="1"/>
  <c r="W17" i="113"/>
  <c r="W19" i="113" s="1"/>
  <c r="V17" i="113"/>
  <c r="U17" i="113"/>
  <c r="T17" i="113"/>
  <c r="T19" i="113" s="1"/>
  <c r="S17" i="113"/>
  <c r="R17" i="113"/>
  <c r="Q17" i="113"/>
  <c r="P17" i="113"/>
  <c r="O17" i="113"/>
  <c r="N17" i="113"/>
  <c r="L17" i="113"/>
  <c r="L19" i="113" s="1"/>
  <c r="J23" i="64" s="1"/>
  <c r="AL18" i="114"/>
  <c r="AK18" i="114"/>
  <c r="AJ18" i="114"/>
  <c r="AI18" i="114"/>
  <c r="AH18" i="114"/>
  <c r="AG18" i="114"/>
  <c r="AG19" i="114" s="1"/>
  <c r="AF18" i="114"/>
  <c r="AF19" i="114" s="1"/>
  <c r="AE18" i="114"/>
  <c r="AD18" i="114"/>
  <c r="AC18" i="114"/>
  <c r="AB18" i="114"/>
  <c r="AB19" i="114" s="1"/>
  <c r="AA18" i="114"/>
  <c r="Y18" i="114"/>
  <c r="X18" i="114"/>
  <c r="W18" i="114"/>
  <c r="W19" i="114" s="1"/>
  <c r="V18" i="114"/>
  <c r="U18" i="114"/>
  <c r="T18" i="114"/>
  <c r="S18" i="114"/>
  <c r="R18" i="114"/>
  <c r="Q18" i="114"/>
  <c r="Q19" i="114" s="1"/>
  <c r="P18" i="114"/>
  <c r="O18" i="114"/>
  <c r="O19" i="114" s="1"/>
  <c r="N18" i="114"/>
  <c r="L18" i="114"/>
  <c r="AL17" i="114"/>
  <c r="AK17" i="114"/>
  <c r="AK19" i="114" s="1"/>
  <c r="AJ17" i="114"/>
  <c r="AJ19" i="114" s="1"/>
  <c r="AI17" i="114"/>
  <c r="AH17" i="114"/>
  <c r="AG17" i="114"/>
  <c r="AF17" i="114"/>
  <c r="AE17" i="114"/>
  <c r="AD17" i="114"/>
  <c r="AD19" i="114" s="1"/>
  <c r="AC17" i="114"/>
  <c r="AB17" i="114"/>
  <c r="AA17" i="114"/>
  <c r="Y17" i="114"/>
  <c r="X17" i="114"/>
  <c r="W17" i="114"/>
  <c r="V17" i="114"/>
  <c r="V19" i="114" s="1"/>
  <c r="U17" i="114"/>
  <c r="T17" i="114"/>
  <c r="S17" i="114"/>
  <c r="R17" i="114"/>
  <c r="Q17" i="114"/>
  <c r="P17" i="114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U18" i="115"/>
  <c r="T18" i="115"/>
  <c r="S18" i="115"/>
  <c r="R18" i="115"/>
  <c r="Q18" i="115"/>
  <c r="P18" i="115"/>
  <c r="L11" i="115" s="1"/>
  <c r="O18" i="115"/>
  <c r="N18" i="115"/>
  <c r="AL17" i="115"/>
  <c r="AK17" i="115"/>
  <c r="AJ17" i="115"/>
  <c r="AJ19" i="115" s="1"/>
  <c r="AI17" i="115"/>
  <c r="AI19" i="115" s="1"/>
  <c r="AH17" i="115"/>
  <c r="AG17" i="115"/>
  <c r="AG19" i="115" s="1"/>
  <c r="AF17" i="115"/>
  <c r="AF19" i="115" s="1"/>
  <c r="AE17" i="115"/>
  <c r="AE19" i="115" s="1"/>
  <c r="AD17" i="115"/>
  <c r="AD19" i="115" s="1"/>
  <c r="AC17" i="115"/>
  <c r="AB17" i="115"/>
  <c r="AA17" i="115"/>
  <c r="AA19" i="115" s="1"/>
  <c r="Y17" i="115"/>
  <c r="X17" i="115"/>
  <c r="W17" i="115"/>
  <c r="V17" i="115"/>
  <c r="V19" i="115" s="1"/>
  <c r="U17" i="115"/>
  <c r="T17" i="115"/>
  <c r="T19" i="115" s="1"/>
  <c r="S17" i="115"/>
  <c r="R17" i="115"/>
  <c r="Q17" i="115"/>
  <c r="P17" i="115"/>
  <c r="L10" i="115" s="1"/>
  <c r="O17" i="115"/>
  <c r="N17" i="115"/>
  <c r="N19" i="115" s="1"/>
  <c r="L17" i="115"/>
  <c r="AL18" i="116"/>
  <c r="AK18" i="116"/>
  <c r="AJ18" i="116"/>
  <c r="AI18" i="116"/>
  <c r="AH18" i="116"/>
  <c r="AG18" i="116"/>
  <c r="AF18" i="116"/>
  <c r="AF19" i="116" s="1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W19" i="116" s="1"/>
  <c r="V17" i="116"/>
  <c r="U17" i="116"/>
  <c r="T17" i="116"/>
  <c r="S17" i="116"/>
  <c r="R17" i="116"/>
  <c r="Q17" i="116"/>
  <c r="P17" i="116"/>
  <c r="L10" i="116" s="1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C19" i="117" s="1"/>
  <c r="AB18" i="117"/>
  <c r="AA18" i="117"/>
  <c r="Y18" i="117"/>
  <c r="X18" i="117"/>
  <c r="W18" i="117"/>
  <c r="V18" i="117"/>
  <c r="V19" i="117" s="1"/>
  <c r="U18" i="117"/>
  <c r="T18" i="117"/>
  <c r="S18" i="117"/>
  <c r="R18" i="117"/>
  <c r="Q18" i="117"/>
  <c r="L11" i="117" s="1"/>
  <c r="P18" i="117"/>
  <c r="O18" i="117"/>
  <c r="N18" i="117"/>
  <c r="L18" i="117"/>
  <c r="AL17" i="117"/>
  <c r="AL19" i="117" s="1"/>
  <c r="AK17" i="117"/>
  <c r="AK19" i="117" s="1"/>
  <c r="AJ17" i="117"/>
  <c r="AJ19" i="117" s="1"/>
  <c r="AI17" i="117"/>
  <c r="AI19" i="117" s="1"/>
  <c r="AH17" i="117"/>
  <c r="AH19" i="117" s="1"/>
  <c r="AG17" i="117"/>
  <c r="AF17" i="117"/>
  <c r="AE17" i="117"/>
  <c r="AD17" i="117"/>
  <c r="AD19" i="117" s="1"/>
  <c r="AC17" i="117"/>
  <c r="AB17" i="117"/>
  <c r="AA17" i="117"/>
  <c r="Y17" i="117"/>
  <c r="Y19" i="117" s="1"/>
  <c r="X17" i="117"/>
  <c r="X19" i="117" s="1"/>
  <c r="W17" i="117"/>
  <c r="V17" i="117"/>
  <c r="U17" i="117"/>
  <c r="T17" i="117"/>
  <c r="T19" i="117" s="1"/>
  <c r="S17" i="117"/>
  <c r="R17" i="117"/>
  <c r="Q17" i="117"/>
  <c r="L10" i="117" s="1"/>
  <c r="P17" i="117"/>
  <c r="O17" i="117"/>
  <c r="N17" i="117"/>
  <c r="L17" i="117"/>
  <c r="L19" i="117" s="1"/>
  <c r="J28" i="64" s="1"/>
  <c r="AL18" i="118"/>
  <c r="AK18" i="118"/>
  <c r="AK19" i="118" s="1"/>
  <c r="AJ18" i="118"/>
  <c r="AI18" i="118"/>
  <c r="AH18" i="118"/>
  <c r="AH19" i="118" s="1"/>
  <c r="AG18" i="118"/>
  <c r="AF18" i="118"/>
  <c r="AE18" i="118"/>
  <c r="AE19" i="118" s="1"/>
  <c r="AD18" i="118"/>
  <c r="AD19" i="118" s="1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N19" i="118" s="1"/>
  <c r="L18" i="118"/>
  <c r="L19" i="118" s="1"/>
  <c r="J29" i="64" s="1"/>
  <c r="AL17" i="118"/>
  <c r="AK17" i="118"/>
  <c r="AJ17" i="118"/>
  <c r="AI17" i="118"/>
  <c r="AH17" i="118"/>
  <c r="AG17" i="118"/>
  <c r="AF17" i="118"/>
  <c r="AE17" i="118"/>
  <c r="AD17" i="118"/>
  <c r="AC17" i="118"/>
  <c r="AC19" i="118" s="1"/>
  <c r="AB17" i="118"/>
  <c r="AB19" i="118" s="1"/>
  <c r="AA17" i="118"/>
  <c r="AA19" i="118" s="1"/>
  <c r="Y17" i="118"/>
  <c r="Y19" i="118" s="1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C19" i="119" s="1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K17" i="119"/>
  <c r="AK19" i="119" s="1"/>
  <c r="AJ17" i="119"/>
  <c r="AJ19" i="119" s="1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T19" i="119" s="1"/>
  <c r="S17" i="119"/>
  <c r="R17" i="119"/>
  <c r="Q17" i="119"/>
  <c r="L10" i="119" s="1"/>
  <c r="P17" i="119"/>
  <c r="O17" i="119"/>
  <c r="N17" i="119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H19" i="120" s="1"/>
  <c r="AG17" i="120"/>
  <c r="AF17" i="120"/>
  <c r="AE17" i="120"/>
  <c r="AD17" i="120"/>
  <c r="AC17" i="120"/>
  <c r="AB17" i="120"/>
  <c r="AA17" i="120"/>
  <c r="AA19" i="120" s="1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K19" i="121" s="1"/>
  <c r="AJ18" i="121"/>
  <c r="AI18" i="121"/>
  <c r="AI19" i="121" s="1"/>
  <c r="AH18" i="121"/>
  <c r="AH19" i="121" s="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L18" i="121"/>
  <c r="AL17" i="121"/>
  <c r="AK17" i="121"/>
  <c r="AJ17" i="121"/>
  <c r="AI17" i="121"/>
  <c r="AH17" i="121"/>
  <c r="AG17" i="121"/>
  <c r="AF17" i="121"/>
  <c r="AF19" i="121" s="1"/>
  <c r="AE17" i="121"/>
  <c r="AD17" i="121"/>
  <c r="AD19" i="121" s="1"/>
  <c r="AC17" i="121"/>
  <c r="AC19" i="121" s="1"/>
  <c r="AB17" i="121"/>
  <c r="AB19" i="121" s="1"/>
  <c r="AA17" i="121"/>
  <c r="Y17" i="121"/>
  <c r="X17" i="121"/>
  <c r="X19" i="121" s="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AL18" i="122"/>
  <c r="AK18" i="122"/>
  <c r="AK19" i="122" s="1"/>
  <c r="AJ18" i="122"/>
  <c r="AI18" i="122"/>
  <c r="AH18" i="122"/>
  <c r="AH19" i="122" s="1"/>
  <c r="AG18" i="122"/>
  <c r="AF18" i="122"/>
  <c r="AF19" i="122" s="1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Q19" i="122" s="1"/>
  <c r="P18" i="122"/>
  <c r="O18" i="122"/>
  <c r="N18" i="122"/>
  <c r="L18" i="122"/>
  <c r="L19" i="122" s="1"/>
  <c r="J34" i="64" s="1"/>
  <c r="AL17" i="122"/>
  <c r="AK17" i="122"/>
  <c r="AJ17" i="122"/>
  <c r="AI17" i="122"/>
  <c r="AH17" i="122"/>
  <c r="AG17" i="122"/>
  <c r="AG19" i="122" s="1"/>
  <c r="AF17" i="122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W17" i="122"/>
  <c r="V17" i="122"/>
  <c r="U17" i="122"/>
  <c r="T17" i="122"/>
  <c r="S17" i="122"/>
  <c r="R17" i="122"/>
  <c r="L10" i="122" s="1"/>
  <c r="Q17" i="122"/>
  <c r="P17" i="122"/>
  <c r="P19" i="122" s="1"/>
  <c r="O17" i="122"/>
  <c r="N17" i="122"/>
  <c r="L17" i="122"/>
  <c r="AL18" i="123"/>
  <c r="AL19" i="123" s="1"/>
  <c r="AK18" i="123"/>
  <c r="AK19" i="123" s="1"/>
  <c r="AJ18" i="123"/>
  <c r="AJ19" i="123" s="1"/>
  <c r="AI18" i="123"/>
  <c r="AH18" i="123"/>
  <c r="AH19" i="123" s="1"/>
  <c r="AG18" i="123"/>
  <c r="AF18" i="123"/>
  <c r="AF19" i="123" s="1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Q19" i="123" s="1"/>
  <c r="P18" i="123"/>
  <c r="O18" i="123"/>
  <c r="O19" i="123" s="1"/>
  <c r="N18" i="123"/>
  <c r="L18" i="123"/>
  <c r="AL17" i="123"/>
  <c r="AK17" i="123"/>
  <c r="AJ17" i="123"/>
  <c r="AI17" i="123"/>
  <c r="AH17" i="123"/>
  <c r="AG17" i="123"/>
  <c r="AF17" i="123"/>
  <c r="AE17" i="123"/>
  <c r="AD17" i="123"/>
  <c r="AD19" i="123" s="1"/>
  <c r="AC17" i="123"/>
  <c r="AC19" i="123" s="1"/>
  <c r="AB17" i="123"/>
  <c r="AB19" i="123" s="1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AL18" i="124"/>
  <c r="AK18" i="124"/>
  <c r="AJ18" i="124"/>
  <c r="AJ19" i="124" s="1"/>
  <c r="AI18" i="124"/>
  <c r="AI19" i="124" s="1"/>
  <c r="AH18" i="124"/>
  <c r="AG18" i="124"/>
  <c r="AG19" i="124" s="1"/>
  <c r="AF18" i="124"/>
  <c r="AE18" i="124"/>
  <c r="AD18" i="124"/>
  <c r="AC18" i="124"/>
  <c r="AB18" i="124"/>
  <c r="AA18" i="124"/>
  <c r="Y18" i="124"/>
  <c r="X18" i="124"/>
  <c r="W18" i="124"/>
  <c r="V18" i="124"/>
  <c r="V19" i="124" s="1"/>
  <c r="U18" i="124"/>
  <c r="T18" i="124"/>
  <c r="S18" i="124"/>
  <c r="R18" i="124"/>
  <c r="L11" i="124" s="1"/>
  <c r="Q18" i="124"/>
  <c r="Q19" i="124" s="1"/>
  <c r="P18" i="124"/>
  <c r="P19" i="124" s="1"/>
  <c r="O18" i="124"/>
  <c r="N18" i="124"/>
  <c r="AL17" i="124"/>
  <c r="AK17" i="124"/>
  <c r="AJ17" i="124"/>
  <c r="AI17" i="124"/>
  <c r="AH17" i="124"/>
  <c r="AH19" i="124" s="1"/>
  <c r="AG17" i="124"/>
  <c r="AF17" i="124"/>
  <c r="AF19" i="124" s="1"/>
  <c r="AE17" i="124"/>
  <c r="AE19" i="124" s="1"/>
  <c r="AD17" i="124"/>
  <c r="AD19" i="124" s="1"/>
  <c r="AC17" i="124"/>
  <c r="AB17" i="124"/>
  <c r="AB19" i="124" s="1"/>
  <c r="AA17" i="124"/>
  <c r="AA19" i="124" s="1"/>
  <c r="Y17" i="124"/>
  <c r="X17" i="124"/>
  <c r="W17" i="124"/>
  <c r="V17" i="124"/>
  <c r="U17" i="124"/>
  <c r="T17" i="124"/>
  <c r="S17" i="124"/>
  <c r="R17" i="124"/>
  <c r="L10" i="124" s="1"/>
  <c r="Q17" i="124"/>
  <c r="P17" i="124"/>
  <c r="O17" i="124"/>
  <c r="N17" i="124"/>
  <c r="AL18" i="125"/>
  <c r="AK18" i="125"/>
  <c r="AJ18" i="125"/>
  <c r="AI18" i="125"/>
  <c r="AI19" i="125" s="1"/>
  <c r="AH18" i="125"/>
  <c r="AG18" i="125"/>
  <c r="AF18" i="125"/>
  <c r="AF19" i="125" s="1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O19" i="125" s="1"/>
  <c r="N18" i="125"/>
  <c r="N19" i="125" s="1"/>
  <c r="L18" i="125"/>
  <c r="AL17" i="125"/>
  <c r="AL19" i="125" s="1"/>
  <c r="AK17" i="125"/>
  <c r="AK19" i="125" s="1"/>
  <c r="AJ17" i="125"/>
  <c r="AJ19" i="125" s="1"/>
  <c r="AI17" i="125"/>
  <c r="AH17" i="125"/>
  <c r="AG17" i="125"/>
  <c r="AF17" i="125"/>
  <c r="AE17" i="125"/>
  <c r="AE19" i="125" s="1"/>
  <c r="AD17" i="125"/>
  <c r="AC17" i="125"/>
  <c r="AB17" i="125"/>
  <c r="AB19" i="125" s="1"/>
  <c r="AA17" i="125"/>
  <c r="AA19" i="125" s="1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AL18" i="126"/>
  <c r="AK18" i="126"/>
  <c r="AJ18" i="126"/>
  <c r="AI18" i="126"/>
  <c r="AH18" i="126"/>
  <c r="AH19" i="126" s="1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U19" i="126" s="1"/>
  <c r="T18" i="126"/>
  <c r="S18" i="126"/>
  <c r="L11" i="126" s="1"/>
  <c r="R18" i="126"/>
  <c r="Q18" i="126"/>
  <c r="P18" i="126"/>
  <c r="P19" i="126" s="1"/>
  <c r="O18" i="126"/>
  <c r="O19" i="126" s="1"/>
  <c r="N18" i="126"/>
  <c r="N19" i="126" s="1"/>
  <c r="L18" i="126"/>
  <c r="K18" i="126"/>
  <c r="O11" i="126" s="1"/>
  <c r="AL17" i="126"/>
  <c r="AK17" i="126"/>
  <c r="AJ17" i="126"/>
  <c r="AI17" i="126"/>
  <c r="AI19" i="126" s="1"/>
  <c r="AH17" i="126"/>
  <c r="AG17" i="126"/>
  <c r="AF17" i="126"/>
  <c r="AF19" i="126" s="1"/>
  <c r="AE17" i="126"/>
  <c r="AE19" i="126" s="1"/>
  <c r="AD17" i="126"/>
  <c r="AC17" i="126"/>
  <c r="AC19" i="126" s="1"/>
  <c r="AB17" i="126"/>
  <c r="AB19" i="126" s="1"/>
  <c r="AA17" i="126"/>
  <c r="AA19" i="126" s="1"/>
  <c r="Y17" i="126"/>
  <c r="Y19" i="126" s="1"/>
  <c r="X17" i="126"/>
  <c r="W17" i="126"/>
  <c r="V17" i="126"/>
  <c r="U17" i="126"/>
  <c r="T17" i="126"/>
  <c r="S17" i="126"/>
  <c r="L10" i="126" s="1"/>
  <c r="R17" i="126"/>
  <c r="R19" i="126" s="1"/>
  <c r="Q17" i="126"/>
  <c r="P17" i="126"/>
  <c r="O17" i="126"/>
  <c r="N17" i="126"/>
  <c r="L17" i="126"/>
  <c r="L19" i="126" s="1"/>
  <c r="J39" i="64" s="1"/>
  <c r="AL18" i="127"/>
  <c r="AK18" i="127"/>
  <c r="AJ18" i="127"/>
  <c r="AI18" i="127"/>
  <c r="AH18" i="127"/>
  <c r="AG18" i="127"/>
  <c r="AF18" i="127"/>
  <c r="AF19" i="127" s="1"/>
  <c r="AE18" i="127"/>
  <c r="AD18" i="127"/>
  <c r="AD19" i="127" s="1"/>
  <c r="AC18" i="127"/>
  <c r="AC19" i="127" s="1"/>
  <c r="AB18" i="127"/>
  <c r="AB19" i="127" s="1"/>
  <c r="AA18" i="127"/>
  <c r="AA19" i="127" s="1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O19" i="127" s="1"/>
  <c r="N18" i="127"/>
  <c r="L18" i="127"/>
  <c r="K18" i="127"/>
  <c r="O11" i="127" s="1"/>
  <c r="J18" i="127"/>
  <c r="AL17" i="127"/>
  <c r="AL19" i="127" s="1"/>
  <c r="AK17" i="127"/>
  <c r="AK19" i="127" s="1"/>
  <c r="AJ17" i="127"/>
  <c r="AJ19" i="127" s="1"/>
  <c r="AI17" i="127"/>
  <c r="AI19" i="127" s="1"/>
  <c r="AH17" i="127"/>
  <c r="AH19" i="127" s="1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U19" i="127" s="1"/>
  <c r="T17" i="127"/>
  <c r="S17" i="127"/>
  <c r="L10" i="127" s="1"/>
  <c r="R17" i="127"/>
  <c r="R19" i="127" s="1"/>
  <c r="Q17" i="127"/>
  <c r="Q19" i="127" s="1"/>
  <c r="P17" i="127"/>
  <c r="O17" i="127"/>
  <c r="N17" i="127"/>
  <c r="AL18" i="128"/>
  <c r="AK18" i="128"/>
  <c r="AJ18" i="128"/>
  <c r="AI18" i="128"/>
  <c r="AH18" i="128"/>
  <c r="AG18" i="128"/>
  <c r="AF18" i="128"/>
  <c r="AF19" i="128" s="1"/>
  <c r="AE18" i="128"/>
  <c r="AD18" i="128"/>
  <c r="AC18" i="128"/>
  <c r="AB18" i="128"/>
  <c r="AB19" i="128" s="1"/>
  <c r="AA18" i="128"/>
  <c r="AA19" i="128" s="1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AL17" i="128"/>
  <c r="AK17" i="128"/>
  <c r="AK19" i="128" s="1"/>
  <c r="AJ17" i="128"/>
  <c r="AJ19" i="128" s="1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L19" i="129" s="1"/>
  <c r="AK18" i="129"/>
  <c r="AK19" i="129" s="1"/>
  <c r="AJ18" i="129"/>
  <c r="AJ19" i="129" s="1"/>
  <c r="AI18" i="129"/>
  <c r="AH18" i="129"/>
  <c r="AG18" i="129"/>
  <c r="AF18" i="129"/>
  <c r="AE18" i="129"/>
  <c r="AD18" i="129"/>
  <c r="AC18" i="129"/>
  <c r="AB18" i="129"/>
  <c r="AB19" i="129" s="1"/>
  <c r="AA18" i="129"/>
  <c r="AA19" i="129" s="1"/>
  <c r="Y18" i="129"/>
  <c r="X18" i="129"/>
  <c r="W18" i="129"/>
  <c r="V18" i="129"/>
  <c r="V19" i="129" s="1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I19" i="129" s="1"/>
  <c r="AH17" i="129"/>
  <c r="AH19" i="129" s="1"/>
  <c r="AG17" i="129"/>
  <c r="AG19" i="129" s="1"/>
  <c r="AF17" i="129"/>
  <c r="AF19" i="129" s="1"/>
  <c r="AE17" i="129"/>
  <c r="AE19" i="129" s="1"/>
  <c r="AD17" i="129"/>
  <c r="AD19" i="129" s="1"/>
  <c r="AC17" i="129"/>
  <c r="AC19" i="129" s="1"/>
  <c r="AB17" i="129"/>
  <c r="AA17" i="129"/>
  <c r="Y17" i="129"/>
  <c r="X17" i="129"/>
  <c r="W17" i="129"/>
  <c r="V17" i="129"/>
  <c r="U17" i="129"/>
  <c r="T17" i="129"/>
  <c r="S17" i="129"/>
  <c r="L10" i="129" s="1"/>
  <c r="R17" i="129"/>
  <c r="R19" i="129" s="1"/>
  <c r="Q17" i="129"/>
  <c r="Q19" i="129" s="1"/>
  <c r="P17" i="129"/>
  <c r="P19" i="129" s="1"/>
  <c r="O17" i="129"/>
  <c r="O19" i="129" s="1"/>
  <c r="N17" i="129"/>
  <c r="N19" i="129" s="1"/>
  <c r="AL18" i="130"/>
  <c r="AK18" i="130"/>
  <c r="AJ18" i="130"/>
  <c r="AI18" i="130"/>
  <c r="AH18" i="130"/>
  <c r="AH19" i="130" s="1"/>
  <c r="AG18" i="130"/>
  <c r="AF18" i="130"/>
  <c r="AF19" i="130" s="1"/>
  <c r="AE18" i="130"/>
  <c r="AD18" i="130"/>
  <c r="AC18" i="130"/>
  <c r="AB18" i="130"/>
  <c r="AA18" i="130"/>
  <c r="AA19" i="130" s="1"/>
  <c r="Y18" i="130"/>
  <c r="X18" i="130"/>
  <c r="W18" i="130"/>
  <c r="V18" i="130"/>
  <c r="U18" i="130"/>
  <c r="T18" i="130"/>
  <c r="L11" i="130" s="1"/>
  <c r="S18" i="130"/>
  <c r="S19" i="130" s="1"/>
  <c r="R18" i="130"/>
  <c r="Q18" i="130"/>
  <c r="P18" i="130"/>
  <c r="O18" i="130"/>
  <c r="O19" i="130" s="1"/>
  <c r="N18" i="130"/>
  <c r="L18" i="130"/>
  <c r="K18" i="130"/>
  <c r="O11" i="130" s="1"/>
  <c r="AL17" i="130"/>
  <c r="AL19" i="130" s="1"/>
  <c r="AK17" i="130"/>
  <c r="AK19" i="130" s="1"/>
  <c r="AJ17" i="130"/>
  <c r="AI17" i="130"/>
  <c r="AH17" i="130"/>
  <c r="AG17" i="130"/>
  <c r="AG19" i="130" s="1"/>
  <c r="AF17" i="130"/>
  <c r="AE17" i="130"/>
  <c r="AD17" i="130"/>
  <c r="AD19" i="130" s="1"/>
  <c r="AC17" i="130"/>
  <c r="AC19" i="130" s="1"/>
  <c r="AB17" i="130"/>
  <c r="AB19" i="130" s="1"/>
  <c r="AA17" i="130"/>
  <c r="Y17" i="130"/>
  <c r="X17" i="130"/>
  <c r="W17" i="130"/>
  <c r="W19" i="130" s="1"/>
  <c r="V17" i="130"/>
  <c r="V19" i="130" s="1"/>
  <c r="U17" i="130"/>
  <c r="T17" i="130"/>
  <c r="S17" i="130"/>
  <c r="R17" i="130"/>
  <c r="Q17" i="130"/>
  <c r="P17" i="130"/>
  <c r="P19" i="130" s="1"/>
  <c r="O17" i="130"/>
  <c r="N17" i="130"/>
  <c r="L17" i="130"/>
  <c r="L19" i="130" s="1"/>
  <c r="J44" i="64" s="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Q19" i="131" s="1"/>
  <c r="P18" i="131"/>
  <c r="O18" i="131"/>
  <c r="N18" i="131"/>
  <c r="L18" i="131"/>
  <c r="K18" i="131"/>
  <c r="O11" i="131" s="1"/>
  <c r="AL17" i="131"/>
  <c r="AK17" i="131"/>
  <c r="AJ17" i="131"/>
  <c r="AI17" i="131"/>
  <c r="AH17" i="131"/>
  <c r="AG17" i="131"/>
  <c r="AF17" i="131"/>
  <c r="AE17" i="13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W17" i="131"/>
  <c r="V17" i="131"/>
  <c r="U17" i="131"/>
  <c r="T17" i="131"/>
  <c r="L10" i="131" s="1"/>
  <c r="S17" i="131"/>
  <c r="R17" i="131"/>
  <c r="R19" i="131" s="1"/>
  <c r="Q17" i="131"/>
  <c r="P17" i="131"/>
  <c r="P19" i="131" s="1"/>
  <c r="O17" i="131"/>
  <c r="N17" i="131"/>
  <c r="L17" i="131"/>
  <c r="L19" i="131" s="1"/>
  <c r="J45" i="64" s="1"/>
  <c r="AL18" i="132"/>
  <c r="AK18" i="132"/>
  <c r="AJ18" i="132"/>
  <c r="AI18" i="132"/>
  <c r="AH18" i="132"/>
  <c r="AG18" i="132"/>
  <c r="AF18" i="132"/>
  <c r="AE18" i="132"/>
  <c r="AD18" i="132"/>
  <c r="AC18" i="132"/>
  <c r="AB18" i="132"/>
  <c r="AB19" i="132" s="1"/>
  <c r="AA18" i="132"/>
  <c r="AA19" i="132" s="1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S19" i="132" s="1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AL17" i="133"/>
  <c r="AK17" i="133"/>
  <c r="AJ17" i="133"/>
  <c r="AJ19" i="133" s="1"/>
  <c r="AI17" i="133"/>
  <c r="AH17" i="133"/>
  <c r="AG17" i="133"/>
  <c r="AF17" i="133"/>
  <c r="AE17" i="133"/>
  <c r="AD17" i="133"/>
  <c r="AC17" i="133"/>
  <c r="AB17" i="133"/>
  <c r="AA17" i="133"/>
  <c r="AA19" i="133" s="1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J19" i="134" s="1"/>
  <c r="AI17" i="134"/>
  <c r="AH17" i="134"/>
  <c r="AH19" i="134" s="1"/>
  <c r="AG17" i="134"/>
  <c r="AG19" i="134" s="1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R17" i="134"/>
  <c r="Q17" i="134"/>
  <c r="P17" i="134"/>
  <c r="P19" i="134" s="1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I17" i="135"/>
  <c r="AH17" i="135"/>
  <c r="AG17" i="135"/>
  <c r="AF17" i="135"/>
  <c r="AE17" i="135"/>
  <c r="AE19" i="135" s="1"/>
  <c r="AD17" i="135"/>
  <c r="AD19" i="135" s="1"/>
  <c r="AC17" i="135"/>
  <c r="AB17" i="135"/>
  <c r="AA17" i="135"/>
  <c r="Y17" i="135"/>
  <c r="X17" i="135"/>
  <c r="W17" i="135"/>
  <c r="V17" i="135"/>
  <c r="U17" i="135"/>
  <c r="T17" i="135"/>
  <c r="T19" i="135" s="1"/>
  <c r="S17" i="135"/>
  <c r="S19" i="135" s="1"/>
  <c r="R17" i="135"/>
  <c r="R19" i="135" s="1"/>
  <c r="Q17" i="135"/>
  <c r="P17" i="135"/>
  <c r="O17" i="135"/>
  <c r="N17" i="135"/>
  <c r="N19" i="135" s="1"/>
  <c r="L17" i="135"/>
  <c r="L19" i="135" s="1"/>
  <c r="J50" i="64" s="1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P19" i="136" s="1"/>
  <c r="O18" i="136"/>
  <c r="N18" i="136"/>
  <c r="AL17" i="136"/>
  <c r="AL19" i="136" s="1"/>
  <c r="AK17" i="136"/>
  <c r="AJ17" i="136"/>
  <c r="AJ19" i="136" s="1"/>
  <c r="AI17" i="136"/>
  <c r="AI19" i="136" s="1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S19" i="136" s="1"/>
  <c r="R17" i="136"/>
  <c r="R19" i="136" s="1"/>
  <c r="Q17" i="136"/>
  <c r="P17" i="136"/>
  <c r="O17" i="136"/>
  <c r="N17" i="136"/>
  <c r="N19" i="136" s="1"/>
  <c r="AL18" i="137"/>
  <c r="AK18" i="137"/>
  <c r="AJ18" i="137"/>
  <c r="AI18" i="137"/>
  <c r="AH18" i="137"/>
  <c r="AG18" i="137"/>
  <c r="AF18" i="137"/>
  <c r="AE18" i="137"/>
  <c r="AE19" i="137" s="1"/>
  <c r="AD18" i="137"/>
  <c r="AD19" i="137" s="1"/>
  <c r="AC18" i="137"/>
  <c r="AB18" i="137"/>
  <c r="AB19" i="137" s="1"/>
  <c r="AA18" i="137"/>
  <c r="AA19" i="137" s="1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O19" i="137" s="1"/>
  <c r="N18" i="137"/>
  <c r="L18" i="137"/>
  <c r="AL17" i="137"/>
  <c r="AK17" i="137"/>
  <c r="AJ17" i="137"/>
  <c r="AI17" i="137"/>
  <c r="AH17" i="137"/>
  <c r="AH19" i="137" s="1"/>
  <c r="AG17" i="137"/>
  <c r="AG19" i="137" s="1"/>
  <c r="AF17" i="137"/>
  <c r="AE17" i="137"/>
  <c r="AD17" i="137"/>
  <c r="AC17" i="137"/>
  <c r="AC19" i="137" s="1"/>
  <c r="AB17" i="137"/>
  <c r="AA17" i="137"/>
  <c r="Y17" i="137"/>
  <c r="X17" i="137"/>
  <c r="W17" i="137"/>
  <c r="V17" i="137"/>
  <c r="U17" i="137"/>
  <c r="L10" i="137" s="1"/>
  <c r="T17" i="137"/>
  <c r="T19" i="137" s="1"/>
  <c r="S17" i="137"/>
  <c r="R17" i="137"/>
  <c r="Q17" i="137"/>
  <c r="Q19" i="137" s="1"/>
  <c r="P17" i="137"/>
  <c r="P19" i="137" s="1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R19" i="138" s="1"/>
  <c r="Q18" i="138"/>
  <c r="P18" i="138"/>
  <c r="O18" i="138"/>
  <c r="O19" i="138" s="1"/>
  <c r="N18" i="138"/>
  <c r="L18" i="138"/>
  <c r="K18" i="138"/>
  <c r="O11" i="138" s="1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AA19" i="138" s="1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AL18" i="139"/>
  <c r="AK18" i="139"/>
  <c r="AK19" i="139" s="1"/>
  <c r="AJ18" i="139"/>
  <c r="AJ19" i="139" s="1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Y19" i="139" s="1"/>
  <c r="X18" i="139"/>
  <c r="X19" i="139" s="1"/>
  <c r="W18" i="139"/>
  <c r="V18" i="139"/>
  <c r="U18" i="139"/>
  <c r="T18" i="139"/>
  <c r="S18" i="139"/>
  <c r="S19" i="139" s="1"/>
  <c r="R18" i="139"/>
  <c r="Q18" i="139"/>
  <c r="P18" i="139"/>
  <c r="O18" i="139"/>
  <c r="O19" i="139" s="1"/>
  <c r="N18" i="139"/>
  <c r="L18" i="139"/>
  <c r="AL17" i="139"/>
  <c r="AL19" i="139" s="1"/>
  <c r="AK17" i="139"/>
  <c r="AJ17" i="139"/>
  <c r="AI17" i="139"/>
  <c r="AH17" i="139"/>
  <c r="AG17" i="139"/>
  <c r="AF17" i="139"/>
  <c r="AF19" i="139" s="1"/>
  <c r="AE17" i="139"/>
  <c r="AE19" i="139" s="1"/>
  <c r="AD17" i="139"/>
  <c r="AD19" i="139" s="1"/>
  <c r="AC17" i="139"/>
  <c r="AB17" i="139"/>
  <c r="AB19" i="139" s="1"/>
  <c r="AA17" i="139"/>
  <c r="AA19" i="139" s="1"/>
  <c r="Y17" i="139"/>
  <c r="X17" i="139"/>
  <c r="W17" i="139"/>
  <c r="V17" i="139"/>
  <c r="U17" i="139"/>
  <c r="T17" i="139"/>
  <c r="S17" i="139"/>
  <c r="R17" i="139"/>
  <c r="R19" i="139" s="1"/>
  <c r="Q17" i="139"/>
  <c r="Q19" i="139" s="1"/>
  <c r="P17" i="139"/>
  <c r="P19" i="139" s="1"/>
  <c r="O17" i="139"/>
  <c r="N17" i="139"/>
  <c r="N19" i="139" s="1"/>
  <c r="L17" i="139"/>
  <c r="AL18" i="140"/>
  <c r="AK18" i="140"/>
  <c r="AJ18" i="140"/>
  <c r="AJ19" i="140" s="1"/>
  <c r="AI18" i="140"/>
  <c r="AI19" i="140" s="1"/>
  <c r="AH18" i="140"/>
  <c r="AH19" i="140" s="1"/>
  <c r="AG18" i="140"/>
  <c r="AG19" i="140" s="1"/>
  <c r="AF18" i="140"/>
  <c r="AE18" i="140"/>
  <c r="AE19" i="140" s="1"/>
  <c r="AD18" i="140"/>
  <c r="AD19" i="140" s="1"/>
  <c r="AC18" i="140"/>
  <c r="AB18" i="140"/>
  <c r="AA18" i="140"/>
  <c r="Y18" i="140"/>
  <c r="X18" i="140"/>
  <c r="W18" i="140"/>
  <c r="V18" i="140"/>
  <c r="L11" i="140" s="1"/>
  <c r="U18" i="140"/>
  <c r="T18" i="140"/>
  <c r="S18" i="140"/>
  <c r="R18" i="140"/>
  <c r="R19" i="140" s="1"/>
  <c r="Q18" i="140"/>
  <c r="P18" i="140"/>
  <c r="O18" i="140"/>
  <c r="N18" i="140"/>
  <c r="N19" i="140" s="1"/>
  <c r="L18" i="140"/>
  <c r="L19" i="140" s="1"/>
  <c r="J56" i="64" s="1"/>
  <c r="K18" i="140"/>
  <c r="O11" i="140" s="1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D17" i="140"/>
  <c r="AC17" i="140"/>
  <c r="AC19" i="140" s="1"/>
  <c r="AB17" i="140"/>
  <c r="AB19" i="140" s="1"/>
  <c r="AA17" i="140"/>
  <c r="AA19" i="140" s="1"/>
  <c r="Y17" i="140"/>
  <c r="X17" i="140"/>
  <c r="W17" i="140"/>
  <c r="W19" i="140" s="1"/>
  <c r="V17" i="140"/>
  <c r="L10" i="140" s="1"/>
  <c r="U17" i="140"/>
  <c r="T17" i="140"/>
  <c r="T19" i="140" s="1"/>
  <c r="S17" i="140"/>
  <c r="R17" i="140"/>
  <c r="Q17" i="140"/>
  <c r="P17" i="140"/>
  <c r="O17" i="140"/>
  <c r="O19" i="140" s="1"/>
  <c r="N17" i="140"/>
  <c r="L17" i="140"/>
  <c r="AL18" i="141"/>
  <c r="AK18" i="141"/>
  <c r="AK19" i="141" s="1"/>
  <c r="AJ18" i="141"/>
  <c r="AI18" i="141"/>
  <c r="AH18" i="141"/>
  <c r="AG18" i="141"/>
  <c r="AF18" i="141"/>
  <c r="AE18" i="141"/>
  <c r="AE19" i="141" s="1"/>
  <c r="AD18" i="141"/>
  <c r="AD19" i="141" s="1"/>
  <c r="AC18" i="141"/>
  <c r="AC19" i="141" s="1"/>
  <c r="AB18" i="141"/>
  <c r="AB19" i="141" s="1"/>
  <c r="AA18" i="141"/>
  <c r="Y18" i="141"/>
  <c r="X18" i="141"/>
  <c r="W18" i="141"/>
  <c r="V18" i="141"/>
  <c r="L11" i="141" s="1"/>
  <c r="U18" i="141"/>
  <c r="T18" i="141"/>
  <c r="T19" i="141" s="1"/>
  <c r="S18" i="141"/>
  <c r="R18" i="141"/>
  <c r="Q18" i="141"/>
  <c r="P18" i="141"/>
  <c r="O18" i="141"/>
  <c r="N18" i="141"/>
  <c r="N19" i="141" s="1"/>
  <c r="L18" i="141"/>
  <c r="K18" i="141"/>
  <c r="O11" i="141" s="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D17" i="141"/>
  <c r="AC17" i="141"/>
  <c r="AB17" i="141"/>
  <c r="AA17" i="141"/>
  <c r="Y17" i="141"/>
  <c r="X17" i="141"/>
  <c r="X19" i="141" s="1"/>
  <c r="W17" i="141"/>
  <c r="V17" i="141"/>
  <c r="L10" i="141" s="1"/>
  <c r="U17" i="141"/>
  <c r="T17" i="141"/>
  <c r="S17" i="141"/>
  <c r="S19" i="141" s="1"/>
  <c r="R17" i="141"/>
  <c r="Q17" i="141"/>
  <c r="Q19" i="141" s="1"/>
  <c r="P17" i="141"/>
  <c r="O17" i="141"/>
  <c r="N17" i="141"/>
  <c r="AL18" i="142"/>
  <c r="AL19" i="142" s="1"/>
  <c r="AK18" i="142"/>
  <c r="AK19" i="142" s="1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U19" i="142" s="1"/>
  <c r="T18" i="142"/>
  <c r="S18" i="142"/>
  <c r="R18" i="142"/>
  <c r="Q18" i="142"/>
  <c r="P18" i="142"/>
  <c r="O18" i="142"/>
  <c r="N18" i="142"/>
  <c r="N19" i="142" s="1"/>
  <c r="L18" i="142"/>
  <c r="K18" i="142"/>
  <c r="O11" i="142" s="1"/>
  <c r="AL17" i="142"/>
  <c r="AK17" i="142"/>
  <c r="AJ17" i="142"/>
  <c r="AJ19" i="142" s="1"/>
  <c r="AI17" i="142"/>
  <c r="AI19" i="142" s="1"/>
  <c r="AH17" i="142"/>
  <c r="AH19" i="142" s="1"/>
  <c r="AG17" i="142"/>
  <c r="AF17" i="142"/>
  <c r="AE17" i="142"/>
  <c r="AD17" i="142"/>
  <c r="AC17" i="142"/>
  <c r="AB17" i="142"/>
  <c r="AB19" i="142" s="1"/>
  <c r="AA17" i="142"/>
  <c r="AA19" i="142" s="1"/>
  <c r="Y17" i="142"/>
  <c r="Y19" i="142" s="1"/>
  <c r="X17" i="142"/>
  <c r="W17" i="142"/>
  <c r="V17" i="142"/>
  <c r="U17" i="142"/>
  <c r="T17" i="142"/>
  <c r="S17" i="142"/>
  <c r="S19" i="142" s="1"/>
  <c r="R17" i="142"/>
  <c r="Q17" i="142"/>
  <c r="Q19" i="142" s="1"/>
  <c r="P17" i="142"/>
  <c r="O17" i="142"/>
  <c r="O19" i="142" s="1"/>
  <c r="N17" i="142"/>
  <c r="L17" i="142"/>
  <c r="L19" i="142" s="1"/>
  <c r="J58" i="64" s="1"/>
  <c r="AL18" i="143"/>
  <c r="AK18" i="143"/>
  <c r="AK19" i="143" s="1"/>
  <c r="AJ18" i="143"/>
  <c r="AJ19" i="143" s="1"/>
  <c r="AI18" i="143"/>
  <c r="AH18" i="143"/>
  <c r="AH19" i="143" s="1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Q19" i="143" s="1"/>
  <c r="P18" i="143"/>
  <c r="O18" i="143"/>
  <c r="N18" i="143"/>
  <c r="AL17" i="143"/>
  <c r="AL19" i="143" s="1"/>
  <c r="AK17" i="143"/>
  <c r="AJ17" i="143"/>
  <c r="AI17" i="143"/>
  <c r="AH17" i="143"/>
  <c r="AG17" i="143"/>
  <c r="AF17" i="143"/>
  <c r="AF19" i="143" s="1"/>
  <c r="AE17" i="143"/>
  <c r="AE19" i="143" s="1"/>
  <c r="AD17" i="143"/>
  <c r="AC17" i="143"/>
  <c r="AC19" i="143" s="1"/>
  <c r="AB17" i="143"/>
  <c r="AB19" i="143" s="1"/>
  <c r="AA17" i="143"/>
  <c r="AA19" i="143" s="1"/>
  <c r="Y17" i="143"/>
  <c r="X17" i="143"/>
  <c r="W17" i="143"/>
  <c r="V17" i="143"/>
  <c r="U17" i="143"/>
  <c r="T17" i="143"/>
  <c r="T19" i="143" s="1"/>
  <c r="S17" i="143"/>
  <c r="R17" i="143"/>
  <c r="Q17" i="143"/>
  <c r="P17" i="143"/>
  <c r="O17" i="143"/>
  <c r="O19" i="143" s="1"/>
  <c r="N17" i="143"/>
  <c r="N19" i="143" s="1"/>
  <c r="AL18" i="144"/>
  <c r="AK18" i="144"/>
  <c r="AJ18" i="144"/>
  <c r="AI18" i="144"/>
  <c r="AH18" i="144"/>
  <c r="AG18" i="144"/>
  <c r="AG19" i="144" s="1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Q19" i="144" s="1"/>
  <c r="P18" i="144"/>
  <c r="O18" i="144"/>
  <c r="N18" i="144"/>
  <c r="K18" i="144"/>
  <c r="O11" i="144" s="1"/>
  <c r="AL17" i="144"/>
  <c r="AL19" i="144" s="1"/>
  <c r="AK17" i="144"/>
  <c r="AK19" i="144" s="1"/>
  <c r="AJ17" i="144"/>
  <c r="AJ19" i="144" s="1"/>
  <c r="AI17" i="144"/>
  <c r="AI19" i="144" s="1"/>
  <c r="AH17" i="144"/>
  <c r="AG17" i="144"/>
  <c r="AF17" i="144"/>
  <c r="AE17" i="144"/>
  <c r="AD17" i="144"/>
  <c r="AC17" i="144"/>
  <c r="AB17" i="144"/>
  <c r="AB19" i="144" s="1"/>
  <c r="AA17" i="144"/>
  <c r="Y17" i="144"/>
  <c r="X17" i="144"/>
  <c r="W17" i="144"/>
  <c r="L10" i="144" s="1"/>
  <c r="V17" i="144"/>
  <c r="V19" i="144" s="1"/>
  <c r="U17" i="144"/>
  <c r="U19" i="144" s="1"/>
  <c r="T17" i="144"/>
  <c r="T19" i="144" s="1"/>
  <c r="S17" i="144"/>
  <c r="S19" i="144" s="1"/>
  <c r="R17" i="144"/>
  <c r="R19" i="144" s="1"/>
  <c r="Q17" i="144"/>
  <c r="P17" i="144"/>
  <c r="O17" i="144"/>
  <c r="N17" i="144"/>
  <c r="AL18" i="145"/>
  <c r="AL19" i="145" s="1"/>
  <c r="AK18" i="145"/>
  <c r="AJ18" i="145"/>
  <c r="AI18" i="145"/>
  <c r="AH18" i="145"/>
  <c r="AG18" i="145"/>
  <c r="AF18" i="145"/>
  <c r="AE18" i="145"/>
  <c r="AE19" i="145" s="1"/>
  <c r="AD18" i="145"/>
  <c r="AD19" i="145" s="1"/>
  <c r="AC18" i="145"/>
  <c r="AC19" i="145" s="1"/>
  <c r="AB18" i="145"/>
  <c r="AA18" i="145"/>
  <c r="Y18" i="145"/>
  <c r="X18" i="145"/>
  <c r="W18" i="145"/>
  <c r="L11" i="145" s="1"/>
  <c r="V18" i="145"/>
  <c r="U18" i="145"/>
  <c r="U19" i="145" s="1"/>
  <c r="T18" i="145"/>
  <c r="S18" i="145"/>
  <c r="R18" i="145"/>
  <c r="Q18" i="145"/>
  <c r="P18" i="145"/>
  <c r="O18" i="145"/>
  <c r="O19" i="145" s="1"/>
  <c r="N18" i="145"/>
  <c r="L18" i="145"/>
  <c r="K18" i="145"/>
  <c r="O11" i="145" s="1"/>
  <c r="AL17" i="145"/>
  <c r="AK17" i="145"/>
  <c r="AK19" i="145" s="1"/>
  <c r="AJ17" i="145"/>
  <c r="AJ19" i="145" s="1"/>
  <c r="AI17" i="145"/>
  <c r="AI19" i="145" s="1"/>
  <c r="AH17" i="145"/>
  <c r="AH19" i="145" s="1"/>
  <c r="AG17" i="145"/>
  <c r="AF17" i="145"/>
  <c r="AE17" i="145"/>
  <c r="AD17" i="145"/>
  <c r="AC17" i="145"/>
  <c r="AB17" i="145"/>
  <c r="AA17" i="145"/>
  <c r="AA19" i="145" s="1"/>
  <c r="Y17" i="145"/>
  <c r="X17" i="145"/>
  <c r="W17" i="145"/>
  <c r="L10" i="145" s="1"/>
  <c r="V17" i="145"/>
  <c r="U17" i="145"/>
  <c r="T17" i="145"/>
  <c r="T19" i="145" s="1"/>
  <c r="S17" i="145"/>
  <c r="R17" i="145"/>
  <c r="R19" i="145" s="1"/>
  <c r="Q17" i="145"/>
  <c r="Q19" i="145" s="1"/>
  <c r="P17" i="145"/>
  <c r="O17" i="145"/>
  <c r="N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L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U19" i="112"/>
  <c r="AJ19" i="109"/>
  <c r="AD19" i="108"/>
  <c r="AE19" i="108"/>
  <c r="J24" i="110"/>
  <c r="J24" i="155"/>
  <c r="Q19" i="155"/>
  <c r="AH19" i="155"/>
  <c r="J19" i="154"/>
  <c r="AB19" i="154"/>
  <c r="J24" i="153"/>
  <c r="U19" i="106"/>
  <c r="AL19" i="106"/>
  <c r="J24" i="109"/>
  <c r="O12" i="151"/>
  <c r="O12" i="148"/>
  <c r="O12" i="153"/>
  <c r="O12" i="150"/>
  <c r="O12" i="155"/>
  <c r="O12" i="147"/>
  <c r="O12" i="152"/>
  <c r="N19" i="152"/>
  <c r="O12" i="149"/>
  <c r="R19" i="142"/>
  <c r="O12" i="111"/>
  <c r="O12" i="108"/>
  <c r="J24" i="105"/>
  <c r="J24" i="148"/>
  <c r="J24" i="119"/>
  <c r="AC19" i="113"/>
  <c r="V19" i="112"/>
  <c r="P19" i="111"/>
  <c r="AK19" i="109"/>
  <c r="O12" i="112"/>
  <c r="W19" i="135"/>
  <c r="O12" i="154"/>
  <c r="O12" i="146"/>
  <c r="T19" i="106"/>
  <c r="AK19" i="106"/>
  <c r="J24" i="149"/>
  <c r="J24" i="145"/>
  <c r="J18" i="145" s="1"/>
  <c r="J24" i="108"/>
  <c r="O12" i="106"/>
  <c r="J24" i="56"/>
  <c r="J17" i="56"/>
  <c r="K18" i="56"/>
  <c r="B12" i="156"/>
  <c r="B10" i="156"/>
  <c r="B11" i="156"/>
  <c r="J24" i="150"/>
  <c r="J24" i="146"/>
  <c r="P19" i="152"/>
  <c r="AI19" i="139"/>
  <c r="AJ19" i="131"/>
  <c r="N19" i="122"/>
  <c r="AB19" i="148"/>
  <c r="AH19" i="115"/>
  <c r="W19" i="110"/>
  <c r="T19" i="139"/>
  <c r="AG19" i="125"/>
  <c r="U19" i="155"/>
  <c r="O19" i="146"/>
  <c r="J24" i="151"/>
  <c r="U19" i="153"/>
  <c r="AJ19" i="155"/>
  <c r="AF19" i="149"/>
  <c r="AA19" i="105"/>
  <c r="P19" i="141"/>
  <c r="O19" i="154"/>
  <c r="AI19" i="147"/>
  <c r="V19" i="145"/>
  <c r="N19" i="146"/>
  <c r="N19" i="130"/>
  <c r="AH19" i="139"/>
  <c r="AC19" i="146"/>
  <c r="S19" i="155"/>
  <c r="Q19" i="152"/>
  <c r="N19" i="154"/>
  <c r="T19" i="147"/>
  <c r="AE19" i="130"/>
  <c r="P19" i="125"/>
  <c r="AG19" i="112"/>
  <c r="AA19" i="111"/>
  <c r="Q19" i="112"/>
  <c r="AH19" i="112"/>
  <c r="J19" i="111"/>
  <c r="AB19" i="111"/>
  <c r="U19" i="110"/>
  <c r="V19" i="110"/>
  <c r="AH19" i="106"/>
  <c r="J24" i="106"/>
  <c r="J24" i="107"/>
  <c r="J18" i="107"/>
  <c r="J24" i="154"/>
  <c r="W19" i="112"/>
  <c r="Q19" i="111"/>
  <c r="AJ19" i="149"/>
  <c r="Y19" i="150"/>
  <c r="W19" i="147"/>
  <c r="L19" i="148"/>
  <c r="AC19" i="132"/>
  <c r="AF19" i="151"/>
  <c r="AD19" i="148"/>
  <c r="AL19" i="152"/>
  <c r="S19" i="149"/>
  <c r="Q19" i="146"/>
  <c r="N19" i="113"/>
  <c r="AC19" i="153"/>
  <c r="W19" i="152"/>
  <c r="AI19" i="151"/>
  <c r="AC19" i="150"/>
  <c r="V19" i="149"/>
  <c r="P19" i="148"/>
  <c r="P19" i="140"/>
  <c r="AG19" i="151"/>
  <c r="T19" i="149"/>
  <c r="U19" i="141"/>
  <c r="J19" i="155"/>
  <c r="AL19" i="154"/>
  <c r="AF19" i="153"/>
  <c r="AF19" i="145"/>
  <c r="Q19" i="140"/>
  <c r="V19" i="152"/>
  <c r="AK19" i="111"/>
  <c r="AC19" i="147"/>
  <c r="P19" i="145"/>
  <c r="AG19" i="145"/>
  <c r="AE19" i="142"/>
  <c r="U19" i="108"/>
  <c r="P19" i="151"/>
  <c r="AD19" i="110"/>
  <c r="W19" i="154"/>
  <c r="Q19" i="153"/>
  <c r="AH19" i="153"/>
  <c r="AE19" i="112"/>
  <c r="X19" i="111"/>
  <c r="R19" i="110"/>
  <c r="AI19" i="110"/>
  <c r="L19" i="106"/>
  <c r="J14" i="64"/>
  <c r="AI19" i="154"/>
  <c r="P19" i="127"/>
  <c r="AD19" i="153"/>
  <c r="Y19" i="111"/>
  <c r="T19" i="107"/>
  <c r="N19" i="106"/>
  <c r="AA19" i="150"/>
  <c r="N19" i="148"/>
  <c r="AG19" i="127"/>
  <c r="AI19" i="122"/>
  <c r="AJ19" i="111"/>
  <c r="J24" i="137"/>
  <c r="J18" i="137" s="1"/>
  <c r="J24" i="131"/>
  <c r="J18" i="131" s="1"/>
  <c r="J24" i="126"/>
  <c r="J18" i="126" s="1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X19" i="105"/>
  <c r="AE19" i="153"/>
  <c r="R19" i="151"/>
  <c r="K19" i="150"/>
  <c r="D68" i="64"/>
  <c r="AK19" i="150"/>
  <c r="AE19" i="149"/>
  <c r="R19" i="147"/>
  <c r="K19" i="146"/>
  <c r="D63" i="64"/>
  <c r="AK19" i="146"/>
  <c r="AK19" i="134"/>
  <c r="AK19" i="126"/>
  <c r="X19" i="118"/>
  <c r="AE19" i="117"/>
  <c r="AH19" i="113"/>
  <c r="AH19" i="111"/>
  <c r="AB19" i="110"/>
  <c r="U19" i="109"/>
  <c r="AB19" i="108"/>
  <c r="AK19" i="107"/>
  <c r="R19" i="106"/>
  <c r="AE19" i="106"/>
  <c r="AL19" i="122"/>
  <c r="AL19" i="118"/>
  <c r="AF19" i="117"/>
  <c r="P19" i="112"/>
  <c r="AC19" i="112"/>
  <c r="AI19" i="111"/>
  <c r="AI19" i="109"/>
  <c r="AC19" i="108"/>
  <c r="AE19" i="152"/>
  <c r="AK19" i="147"/>
  <c r="AE19" i="146"/>
  <c r="R19" i="105"/>
  <c r="R19" i="154"/>
  <c r="AE19" i="148"/>
  <c r="Y19" i="155"/>
  <c r="L19" i="153"/>
  <c r="J72" i="64"/>
  <c r="AL19" i="153"/>
  <c r="AF19" i="146"/>
  <c r="AL19" i="141"/>
  <c r="AL19" i="137"/>
  <c r="K19" i="153"/>
  <c r="D72" i="64"/>
  <c r="AL19" i="155"/>
  <c r="AF19" i="154"/>
  <c r="Y19" i="153"/>
  <c r="Y19" i="147"/>
  <c r="AG19" i="105"/>
  <c r="AA19" i="155"/>
  <c r="N19" i="153"/>
  <c r="AG19" i="152"/>
  <c r="AA19" i="151"/>
  <c r="T19" i="150"/>
  <c r="N19" i="149"/>
  <c r="AG19" i="148"/>
  <c r="AA19" i="147"/>
  <c r="T19" i="146"/>
  <c r="T19" i="142"/>
  <c r="AH19" i="105"/>
  <c r="AB19" i="155"/>
  <c r="U19" i="154"/>
  <c r="O19" i="153"/>
  <c r="U19" i="152"/>
  <c r="AH19" i="152"/>
  <c r="O19" i="151"/>
  <c r="O19" i="149"/>
  <c r="AH19" i="146"/>
  <c r="AH19" i="144"/>
  <c r="O19" i="141"/>
  <c r="U19" i="140"/>
  <c r="AB19" i="133"/>
  <c r="O19" i="117"/>
  <c r="AB19" i="117"/>
  <c r="X19" i="112"/>
  <c r="R19" i="111"/>
  <c r="X19" i="110"/>
  <c r="R19" i="109"/>
  <c r="X19" i="108"/>
  <c r="AL19" i="112"/>
  <c r="S19" i="111"/>
  <c r="L19" i="110"/>
  <c r="AL19" i="110"/>
  <c r="S19" i="109"/>
  <c r="L19" i="108"/>
  <c r="J16" i="64"/>
  <c r="Y19" i="10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N19" i="112"/>
  <c r="K19" i="109"/>
  <c r="D18" i="64"/>
  <c r="N19" i="117"/>
  <c r="T19" i="153"/>
  <c r="K19" i="147"/>
  <c r="D64" i="64"/>
  <c r="K19" i="108"/>
  <c r="D16" i="64"/>
  <c r="K19" i="155"/>
  <c r="D74" i="64"/>
  <c r="AC19" i="155"/>
  <c r="W19" i="149"/>
  <c r="Q19" i="148"/>
  <c r="AH19" i="148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AF19" i="142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G19" i="126"/>
  <c r="N19" i="123"/>
  <c r="AE19" i="123"/>
  <c r="AA19" i="117"/>
  <c r="J19" i="112"/>
  <c r="AB19" i="112"/>
  <c r="AC19" i="107"/>
  <c r="R19" i="155"/>
  <c r="AI19" i="155"/>
  <c r="V19" i="153"/>
  <c r="Y19" i="151"/>
  <c r="S19" i="150"/>
  <c r="AJ19" i="150"/>
  <c r="Q19" i="147"/>
  <c r="AH19" i="147"/>
  <c r="AC19" i="133"/>
  <c r="AG19" i="131"/>
  <c r="AC19" i="125"/>
  <c r="AI19" i="118"/>
  <c r="AK19" i="113"/>
  <c r="L19" i="112"/>
  <c r="J21" i="64"/>
  <c r="AD19" i="112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AD19" i="105"/>
  <c r="T19" i="152"/>
  <c r="AK19" i="152"/>
  <c r="R19" i="149"/>
  <c r="AI19" i="149"/>
  <c r="K19" i="148"/>
  <c r="D66" i="64"/>
  <c r="AC19" i="148"/>
  <c r="V19" i="147"/>
  <c r="P19" i="146"/>
  <c r="AG19" i="146"/>
  <c r="R19" i="141"/>
  <c r="V19" i="109"/>
  <c r="X19" i="154"/>
  <c r="R19" i="153"/>
  <c r="AI19" i="153"/>
  <c r="S19" i="151"/>
  <c r="AJ19" i="151"/>
  <c r="Q19" i="130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C19" i="142"/>
  <c r="AG19" i="117"/>
  <c r="V19" i="113"/>
  <c r="O19" i="112"/>
  <c r="AF19" i="112"/>
  <c r="W19" i="111"/>
  <c r="AB19" i="107"/>
  <c r="V19" i="105"/>
  <c r="W19" i="105"/>
  <c r="P19" i="155"/>
  <c r="AG19" i="155"/>
  <c r="R19" i="112"/>
  <c r="AI19" i="112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AC19" i="144"/>
  <c r="P19" i="142"/>
  <c r="AG19" i="142"/>
  <c r="S19" i="140"/>
  <c r="AH19" i="114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X19" i="115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U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AB19" i="145"/>
  <c r="AL19" i="126"/>
  <c r="K19" i="112"/>
  <c r="T19" i="111"/>
  <c r="K19" i="110"/>
  <c r="D19" i="64"/>
  <c r="AC19" i="110"/>
  <c r="O19" i="108"/>
  <c r="X19" i="107"/>
  <c r="AD19" i="107"/>
  <c r="O19" i="148"/>
  <c r="AF19" i="148"/>
  <c r="U19" i="147"/>
  <c r="AL19" i="147"/>
  <c r="L19" i="139"/>
  <c r="J55" i="64" s="1"/>
  <c r="S19" i="105"/>
  <c r="T19" i="155"/>
  <c r="AK19" i="155"/>
  <c r="AL19" i="131"/>
  <c r="O19" i="144"/>
  <c r="AF19" i="144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AC19" i="139"/>
  <c r="L19" i="125"/>
  <c r="J37" i="64"/>
  <c r="AD19" i="125"/>
  <c r="AA19" i="112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AJ19" i="130"/>
  <c r="Y19" i="107"/>
  <c r="K19" i="106"/>
  <c r="D14" i="64"/>
  <c r="AC19" i="106"/>
  <c r="Y19" i="123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Q19" i="126"/>
  <c r="O19" i="122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S19" i="137"/>
  <c r="AJ19" i="137"/>
  <c r="R19" i="130"/>
  <c r="AI19" i="130"/>
  <c r="AD19" i="126"/>
  <c r="Q19" i="125"/>
  <c r="AH19" i="125"/>
  <c r="S19" i="112"/>
  <c r="AJ19" i="112"/>
  <c r="V19" i="111"/>
  <c r="Y19" i="110"/>
  <c r="Y19" i="109"/>
  <c r="AA19" i="108"/>
  <c r="AF19" i="108"/>
  <c r="P19" i="106"/>
  <c r="AG19" i="106"/>
  <c r="AD19" i="149"/>
  <c r="AL19" i="149"/>
  <c r="AJ19" i="126"/>
  <c r="AJ19" i="122"/>
  <c r="J18" i="56"/>
  <c r="G6" i="117"/>
  <c r="L9" i="117"/>
  <c r="G6" i="121"/>
  <c r="L9" i="121" s="1"/>
  <c r="G6" i="125"/>
  <c r="J9" i="125"/>
  <c r="G6" i="129"/>
  <c r="J9" i="129" s="1"/>
  <c r="G6" i="133"/>
  <c r="G6" i="137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9" i="112"/>
  <c r="J12" i="113"/>
  <c r="B23" i="64"/>
  <c r="H12" i="113"/>
  <c r="G6" i="113"/>
  <c r="J9" i="113"/>
  <c r="J12" i="114"/>
  <c r="B24" i="64"/>
  <c r="H12" i="114"/>
  <c r="G6" i="114"/>
  <c r="J9" i="114"/>
  <c r="J12" i="115"/>
  <c r="B25" i="64" s="1"/>
  <c r="H12" i="115"/>
  <c r="G6" i="115"/>
  <c r="J9" i="115" s="1"/>
  <c r="J12" i="116"/>
  <c r="B26" i="64" s="1"/>
  <c r="H12" i="116"/>
  <c r="G6" i="116"/>
  <c r="J9" i="116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12" i="123"/>
  <c r="B35" i="64"/>
  <c r="H12" i="123"/>
  <c r="G6" i="123"/>
  <c r="J9" i="123"/>
  <c r="J12" i="124"/>
  <c r="B36" i="64" s="1"/>
  <c r="H12" i="124"/>
  <c r="G6" i="124"/>
  <c r="J8" i="124"/>
  <c r="J12" i="125"/>
  <c r="B37" i="64" s="1"/>
  <c r="H12" i="125"/>
  <c r="J12" i="126"/>
  <c r="B39" i="64" s="1"/>
  <c r="H12" i="126"/>
  <c r="G6" i="126"/>
  <c r="J12" i="127"/>
  <c r="B40" i="64" s="1"/>
  <c r="H12" i="127"/>
  <c r="G6" i="127"/>
  <c r="J8" i="127" s="1"/>
  <c r="J9" i="127"/>
  <c r="J12" i="128"/>
  <c r="B41" i="64" s="1"/>
  <c r="H12" i="128"/>
  <c r="G6" i="128"/>
  <c r="L9" i="128" s="1"/>
  <c r="J9" i="128"/>
  <c r="J12" i="129"/>
  <c r="B42" i="64" s="1"/>
  <c r="H12" i="129"/>
  <c r="J12" i="130"/>
  <c r="B44" i="64" s="1"/>
  <c r="H12" i="130"/>
  <c r="G6" i="130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/>
  <c r="H12" i="134"/>
  <c r="G6" i="134"/>
  <c r="J9" i="134" s="1"/>
  <c r="J12" i="135"/>
  <c r="B50" i="64" s="1"/>
  <c r="H12" i="135"/>
  <c r="G6" i="135"/>
  <c r="J9" i="135"/>
  <c r="J12" i="136"/>
  <c r="B51" i="64" s="1"/>
  <c r="H12" i="136"/>
  <c r="G6" i="136"/>
  <c r="L9" i="136" s="1"/>
  <c r="J9" i="136"/>
  <c r="J12" i="137"/>
  <c r="B52" i="64" s="1"/>
  <c r="H12" i="137"/>
  <c r="J12" i="138"/>
  <c r="B53" i="64" s="1"/>
  <c r="H12" i="138"/>
  <c r="G6" i="138"/>
  <c r="J9" i="138"/>
  <c r="J12" i="139"/>
  <c r="B55" i="64" s="1"/>
  <c r="H12" i="139"/>
  <c r="G6" i="139"/>
  <c r="J9" i="139"/>
  <c r="J12" i="140"/>
  <c r="B56" i="64"/>
  <c r="H12" i="140"/>
  <c r="G6" i="140"/>
  <c r="J8" i="140"/>
  <c r="J12" i="141"/>
  <c r="B57" i="64" s="1"/>
  <c r="H12" i="141"/>
  <c r="J12" i="142"/>
  <c r="B58" i="64" s="1"/>
  <c r="H12" i="142"/>
  <c r="G6" i="142"/>
  <c r="J8" i="142"/>
  <c r="J12" i="143"/>
  <c r="B60" i="64" s="1"/>
  <c r="H12" i="143"/>
  <c r="G6" i="143"/>
  <c r="J12" i="144"/>
  <c r="B61" i="64"/>
  <c r="H12" i="144"/>
  <c r="G6" i="144"/>
  <c r="J9" i="144" s="1"/>
  <c r="J12" i="145"/>
  <c r="B62" i="64" s="1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L17" i="114"/>
  <c r="K17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11"/>
  <c r="L12" i="154"/>
  <c r="L12" i="155"/>
  <c r="L12" i="151"/>
  <c r="L12" i="107"/>
  <c r="L12" i="112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1" i="56"/>
  <c r="O10" i="56"/>
  <c r="O10" i="105"/>
  <c r="O12" i="105"/>
  <c r="O12" i="109"/>
  <c r="J18" i="110"/>
  <c r="J17" i="110"/>
  <c r="F14" i="64"/>
  <c r="K19" i="107"/>
  <c r="D15" i="64"/>
  <c r="F15" i="64"/>
  <c r="O10" i="107"/>
  <c r="F8" i="113"/>
  <c r="F16" i="113"/>
  <c r="F8" i="114"/>
  <c r="F16" i="114"/>
  <c r="F8" i="115"/>
  <c r="F16" i="115"/>
  <c r="F8" i="116"/>
  <c r="F16" i="116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 s="1"/>
  <c r="F8" i="133"/>
  <c r="F16" i="133"/>
  <c r="F8" i="147"/>
  <c r="F16" i="147"/>
  <c r="F8" i="106"/>
  <c r="F16" i="106"/>
  <c r="F8" i="120"/>
  <c r="F16" i="120" s="1"/>
  <c r="F8" i="134"/>
  <c r="F16" i="134" s="1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J8" i="150"/>
  <c r="J8" i="154"/>
  <c r="AG19" i="56"/>
  <c r="AF19" i="56"/>
  <c r="P19" i="56"/>
  <c r="J9" i="142"/>
  <c r="J8" i="128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38"/>
  <c r="J8" i="120"/>
  <c r="L9" i="142"/>
  <c r="J8" i="138"/>
  <c r="L9" i="143"/>
  <c r="J8" i="125"/>
  <c r="L9" i="127"/>
  <c r="L9" i="118"/>
  <c r="J8" i="153"/>
  <c r="J8" i="119"/>
  <c r="L9" i="145"/>
  <c r="L9" i="111"/>
  <c r="L9" i="105"/>
  <c r="L9" i="119"/>
  <c r="J8" i="111"/>
  <c r="L9" i="107"/>
  <c r="W19" i="56"/>
  <c r="L9" i="148"/>
  <c r="K19" i="105"/>
  <c r="J8" i="133"/>
  <c r="L9" i="133"/>
  <c r="J8" i="113"/>
  <c r="AI19" i="56"/>
  <c r="R19" i="56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L9" i="139"/>
  <c r="AJ19" i="56"/>
  <c r="AB19" i="56"/>
  <c r="S19" i="56"/>
  <c r="AD19" i="56"/>
  <c r="Y19" i="56"/>
  <c r="Q19" i="56"/>
  <c r="J73" i="64"/>
  <c r="J71" i="64"/>
  <c r="J19" i="64"/>
  <c r="J64" i="64"/>
  <c r="D21" i="64"/>
  <c r="F21" i="64"/>
  <c r="X19" i="56"/>
  <c r="AL19" i="56"/>
  <c r="K19" i="56"/>
  <c r="J9" i="133"/>
  <c r="J8" i="123"/>
  <c r="J8" i="118"/>
  <c r="L9" i="137"/>
  <c r="J8" i="152"/>
  <c r="J8" i="139"/>
  <c r="J8" i="122"/>
  <c r="J8" i="135"/>
  <c r="L9" i="123"/>
  <c r="J9" i="122"/>
  <c r="J8" i="137"/>
  <c r="J9" i="148"/>
  <c r="L9" i="152"/>
  <c r="L9" i="153"/>
  <c r="J8" i="145"/>
  <c r="F69" i="64"/>
  <c r="F64" i="64"/>
  <c r="F20" i="64"/>
  <c r="F18" i="64"/>
  <c r="F66" i="64"/>
  <c r="H66" i="64"/>
  <c r="F67" i="64"/>
  <c r="F68" i="64"/>
  <c r="L9" i="130"/>
  <c r="L9" i="110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73" i="64"/>
  <c r="A237" i="157"/>
  <c r="A10" i="157"/>
  <c r="I4" i="157"/>
  <c r="H72" i="64"/>
  <c r="H71" i="64"/>
  <c r="J21" i="152"/>
  <c r="J21" i="107"/>
  <c r="J21" i="112"/>
  <c r="J21" i="149"/>
  <c r="J21" i="109"/>
  <c r="J21" i="148"/>
  <c r="J21" i="111"/>
  <c r="J21" i="151"/>
  <c r="J21" i="146"/>
  <c r="J21" i="150"/>
  <c r="J21" i="155"/>
  <c r="J21" i="147"/>
  <c r="J21" i="154"/>
  <c r="J21" i="153"/>
  <c r="H74" i="64"/>
  <c r="H20" i="64"/>
  <c r="H68" i="64"/>
  <c r="H67" i="64"/>
  <c r="H21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J35" i="145" l="1"/>
  <c r="Y19" i="145"/>
  <c r="X19" i="145"/>
  <c r="J42" i="145"/>
  <c r="K17" i="145"/>
  <c r="O10" i="145" s="1"/>
  <c r="O12" i="145" s="1"/>
  <c r="J26" i="145"/>
  <c r="J39" i="145"/>
  <c r="L19" i="145"/>
  <c r="J62" i="64" s="1"/>
  <c r="J28" i="145"/>
  <c r="J41" i="145"/>
  <c r="J30" i="145"/>
  <c r="L12" i="145"/>
  <c r="W19" i="145"/>
  <c r="J39" i="144"/>
  <c r="AD19" i="144"/>
  <c r="N19" i="144"/>
  <c r="AE19" i="144"/>
  <c r="J42" i="144"/>
  <c r="L9" i="144"/>
  <c r="J8" i="144"/>
  <c r="P19" i="144"/>
  <c r="J25" i="144"/>
  <c r="J44" i="144"/>
  <c r="J31" i="144"/>
  <c r="K17" i="144"/>
  <c r="O10" i="144" s="1"/>
  <c r="O12" i="144" s="1"/>
  <c r="Y19" i="144"/>
  <c r="J35" i="144"/>
  <c r="L19" i="144"/>
  <c r="J61" i="64" s="1"/>
  <c r="AA19" i="144"/>
  <c r="J17" i="144"/>
  <c r="J19" i="144" s="1"/>
  <c r="J21" i="144" s="1"/>
  <c r="X19" i="144"/>
  <c r="L12" i="144"/>
  <c r="W19" i="144"/>
  <c r="L19" i="143"/>
  <c r="J60" i="64" s="1"/>
  <c r="U19" i="143"/>
  <c r="J26" i="143"/>
  <c r="J39" i="143"/>
  <c r="P19" i="143"/>
  <c r="AI19" i="143"/>
  <c r="S19" i="143"/>
  <c r="AG19" i="143"/>
  <c r="AD19" i="143"/>
  <c r="R19" i="143"/>
  <c r="J30" i="143"/>
  <c r="J43" i="143"/>
  <c r="Y19" i="143"/>
  <c r="L12" i="143"/>
  <c r="J17" i="143"/>
  <c r="O11" i="143"/>
  <c r="K17" i="143"/>
  <c r="O10" i="143" s="1"/>
  <c r="J24" i="143"/>
  <c r="J18" i="143" s="1"/>
  <c r="W19" i="143"/>
  <c r="X19" i="143"/>
  <c r="V19" i="143"/>
  <c r="K17" i="142"/>
  <c r="O10" i="142" s="1"/>
  <c r="O12" i="142" s="1"/>
  <c r="J17" i="142"/>
  <c r="J19" i="142" s="1"/>
  <c r="J21" i="142" s="1"/>
  <c r="L12" i="142"/>
  <c r="W19" i="142"/>
  <c r="X19" i="142"/>
  <c r="V19" i="142"/>
  <c r="L17" i="141"/>
  <c r="L19" i="141" s="1"/>
  <c r="J57" i="64" s="1"/>
  <c r="J41" i="141"/>
  <c r="J17" i="141" s="1"/>
  <c r="J19" i="141" s="1"/>
  <c r="J21" i="141" s="1"/>
  <c r="Y19" i="141"/>
  <c r="AA19" i="141"/>
  <c r="J35" i="141"/>
  <c r="K17" i="141"/>
  <c r="O10" i="141" s="1"/>
  <c r="O12" i="141" s="1"/>
  <c r="L12" i="141"/>
  <c r="V19" i="141"/>
  <c r="W19" i="141"/>
  <c r="V19" i="140"/>
  <c r="K17" i="140"/>
  <c r="K19" i="140" s="1"/>
  <c r="D56" i="64" s="1"/>
  <c r="F56" i="64" s="1"/>
  <c r="L12" i="140"/>
  <c r="J17" i="140"/>
  <c r="J19" i="140" s="1"/>
  <c r="J21" i="140" s="1"/>
  <c r="Y19" i="140"/>
  <c r="X19" i="140"/>
  <c r="L12" i="139"/>
  <c r="J17" i="139"/>
  <c r="J19" i="139" s="1"/>
  <c r="J21" i="139" s="1"/>
  <c r="V19" i="139"/>
  <c r="W19" i="139"/>
  <c r="K18" i="139"/>
  <c r="O11" i="139" s="1"/>
  <c r="K17" i="139"/>
  <c r="P19" i="138"/>
  <c r="AG19" i="138"/>
  <c r="AB19" i="138"/>
  <c r="N19" i="138"/>
  <c r="AD19" i="138"/>
  <c r="J28" i="138"/>
  <c r="J35" i="138"/>
  <c r="J42" i="138"/>
  <c r="AH19" i="138"/>
  <c r="AI19" i="138"/>
  <c r="X19" i="138"/>
  <c r="AF19" i="138"/>
  <c r="S19" i="138"/>
  <c r="AJ19" i="138"/>
  <c r="T19" i="138"/>
  <c r="AK19" i="138"/>
  <c r="AL19" i="138"/>
  <c r="AC19" i="138"/>
  <c r="Q19" i="138"/>
  <c r="AE19" i="138"/>
  <c r="W19" i="138"/>
  <c r="J17" i="138"/>
  <c r="J19" i="138" s="1"/>
  <c r="J21" i="138" s="1"/>
  <c r="K17" i="138"/>
  <c r="Y19" i="138"/>
  <c r="L12" i="138"/>
  <c r="V19" i="138"/>
  <c r="U19" i="138"/>
  <c r="X19" i="136"/>
  <c r="V19" i="137"/>
  <c r="J28" i="137"/>
  <c r="J35" i="137"/>
  <c r="J17" i="137" s="1"/>
  <c r="J19" i="137" s="1"/>
  <c r="J21" i="137" s="1"/>
  <c r="R19" i="137"/>
  <c r="AI19" i="137"/>
  <c r="J31" i="137"/>
  <c r="J51" i="137"/>
  <c r="X19" i="137"/>
  <c r="N19" i="137"/>
  <c r="AK19" i="137"/>
  <c r="W19" i="137"/>
  <c r="AF19" i="137"/>
  <c r="J25" i="137"/>
  <c r="K17" i="137"/>
  <c r="O10" i="137" s="1"/>
  <c r="O12" i="137" s="1"/>
  <c r="Y19" i="137"/>
  <c r="L12" i="137"/>
  <c r="U19" i="137"/>
  <c r="J248" i="136"/>
  <c r="J8" i="136"/>
  <c r="J24" i="136"/>
  <c r="J18" i="136" s="1"/>
  <c r="J167" i="136"/>
  <c r="J242" i="136"/>
  <c r="J137" i="136"/>
  <c r="J149" i="136"/>
  <c r="J161" i="136"/>
  <c r="J64" i="136"/>
  <c r="J88" i="136"/>
  <c r="J101" i="136"/>
  <c r="J113" i="136"/>
  <c r="J156" i="136"/>
  <c r="J162" i="136"/>
  <c r="J187" i="136"/>
  <c r="J193" i="136"/>
  <c r="Y19" i="136"/>
  <c r="J25" i="136"/>
  <c r="J41" i="136"/>
  <c r="J96" i="136"/>
  <c r="J121" i="136"/>
  <c r="J133" i="136"/>
  <c r="J139" i="136"/>
  <c r="J145" i="136"/>
  <c r="J201" i="136"/>
  <c r="J213" i="136"/>
  <c r="J245" i="136"/>
  <c r="AA19" i="136"/>
  <c r="L17" i="136"/>
  <c r="L19" i="136" s="1"/>
  <c r="J51" i="64" s="1"/>
  <c r="AB19" i="136"/>
  <c r="J35" i="136"/>
  <c r="J42" i="136"/>
  <c r="J97" i="136"/>
  <c r="J171" i="136"/>
  <c r="J177" i="136"/>
  <c r="J183" i="136"/>
  <c r="J227" i="136"/>
  <c r="AD19" i="136"/>
  <c r="AC19" i="136"/>
  <c r="AE19" i="136"/>
  <c r="J123" i="136"/>
  <c r="J153" i="136"/>
  <c r="J178" i="136"/>
  <c r="J203" i="136"/>
  <c r="J215" i="136"/>
  <c r="J247" i="136"/>
  <c r="J27" i="136"/>
  <c r="O19" i="136"/>
  <c r="AF19" i="136"/>
  <c r="AG19" i="136"/>
  <c r="Q19" i="136"/>
  <c r="AH19" i="136"/>
  <c r="J37" i="136"/>
  <c r="J48" i="136"/>
  <c r="T19" i="136"/>
  <c r="AK19" i="136"/>
  <c r="W19" i="136"/>
  <c r="K17" i="136"/>
  <c r="O10" i="136" s="1"/>
  <c r="O12" i="136" s="1"/>
  <c r="L12" i="136"/>
  <c r="J17" i="136"/>
  <c r="J19" i="136" s="1"/>
  <c r="J21" i="136" s="1"/>
  <c r="J26" i="136"/>
  <c r="V19" i="136"/>
  <c r="U19" i="136"/>
  <c r="AI19" i="135"/>
  <c r="AJ19" i="135"/>
  <c r="Y19" i="135"/>
  <c r="O19" i="135"/>
  <c r="P19" i="135"/>
  <c r="AG19" i="135"/>
  <c r="Q19" i="135"/>
  <c r="AH19" i="135"/>
  <c r="AF19" i="135"/>
  <c r="AB19" i="135"/>
  <c r="AC19" i="135"/>
  <c r="V19" i="135"/>
  <c r="K17" i="135"/>
  <c r="K19" i="135" s="1"/>
  <c r="D50" i="64" s="1"/>
  <c r="F50" i="64" s="1"/>
  <c r="X19" i="135"/>
  <c r="L12" i="135"/>
  <c r="J17" i="135"/>
  <c r="J24" i="135"/>
  <c r="J18" i="135" s="1"/>
  <c r="U19" i="135"/>
  <c r="J186" i="134"/>
  <c r="J116" i="134"/>
  <c r="J199" i="134"/>
  <c r="J213" i="134"/>
  <c r="J77" i="134"/>
  <c r="J8" i="134"/>
  <c r="L17" i="134"/>
  <c r="L19" i="134" s="1"/>
  <c r="J48" i="64" s="1"/>
  <c r="J221" i="134"/>
  <c r="J26" i="134"/>
  <c r="J34" i="134"/>
  <c r="J71" i="134"/>
  <c r="J85" i="134"/>
  <c r="J124" i="134"/>
  <c r="J143" i="134"/>
  <c r="J168" i="134"/>
  <c r="J55" i="134"/>
  <c r="J87" i="134"/>
  <c r="J151" i="134"/>
  <c r="J170" i="134"/>
  <c r="J183" i="134"/>
  <c r="J243" i="134"/>
  <c r="J156" i="134"/>
  <c r="J202" i="134"/>
  <c r="J248" i="134"/>
  <c r="AF19" i="134"/>
  <c r="AA19" i="134"/>
  <c r="AB19" i="134"/>
  <c r="J60" i="134"/>
  <c r="J210" i="134"/>
  <c r="AI19" i="134"/>
  <c r="J88" i="134"/>
  <c r="O19" i="134"/>
  <c r="R19" i="134"/>
  <c r="AD19" i="134"/>
  <c r="AL19" i="134"/>
  <c r="J82" i="134"/>
  <c r="J95" i="134"/>
  <c r="J109" i="134"/>
  <c r="J121" i="134"/>
  <c r="J140" i="134"/>
  <c r="J159" i="134"/>
  <c r="J232" i="134"/>
  <c r="S19" i="134"/>
  <c r="J24" i="134"/>
  <c r="J18" i="134" s="1"/>
  <c r="Q19" i="134"/>
  <c r="J29" i="134"/>
  <c r="J17" i="134" s="1"/>
  <c r="N19" i="134"/>
  <c r="J30" i="134"/>
  <c r="J36" i="134"/>
  <c r="AE19" i="134"/>
  <c r="AC19" i="134"/>
  <c r="J31" i="134"/>
  <c r="W19" i="134"/>
  <c r="Y19" i="134"/>
  <c r="K18" i="134"/>
  <c r="O11" i="134" s="1"/>
  <c r="U19" i="134"/>
  <c r="L12" i="134"/>
  <c r="T19" i="134"/>
  <c r="K17" i="134"/>
  <c r="O10" i="134" s="1"/>
  <c r="V19" i="134"/>
  <c r="X19" i="134"/>
  <c r="L19" i="133"/>
  <c r="J47" i="64" s="1"/>
  <c r="O19" i="133"/>
  <c r="P19" i="133"/>
  <c r="Q19" i="133"/>
  <c r="AH19" i="133"/>
  <c r="AI19" i="133"/>
  <c r="AE19" i="133"/>
  <c r="AF19" i="133"/>
  <c r="AG19" i="133"/>
  <c r="AK19" i="133"/>
  <c r="N19" i="133"/>
  <c r="AL19" i="133"/>
  <c r="AD19" i="133"/>
  <c r="S19" i="133"/>
  <c r="R19" i="133"/>
  <c r="Y19" i="133"/>
  <c r="X19" i="133"/>
  <c r="W19" i="133"/>
  <c r="K17" i="133"/>
  <c r="O10" i="133" s="1"/>
  <c r="L12" i="133"/>
  <c r="U19" i="133"/>
  <c r="V19" i="133"/>
  <c r="K18" i="133"/>
  <c r="O11" i="133" s="1"/>
  <c r="J25" i="133"/>
  <c r="J17" i="133" s="1"/>
  <c r="J19" i="133" s="1"/>
  <c r="J21" i="133" s="1"/>
  <c r="T19" i="133"/>
  <c r="AI19" i="132"/>
  <c r="O19" i="132"/>
  <c r="AF19" i="132"/>
  <c r="AH19" i="132"/>
  <c r="P19" i="132"/>
  <c r="AG19" i="132"/>
  <c r="X19" i="132"/>
  <c r="L19" i="132"/>
  <c r="J46" i="64" s="1"/>
  <c r="AD19" i="132"/>
  <c r="N19" i="132"/>
  <c r="AE19" i="132"/>
  <c r="Q19" i="132"/>
  <c r="R19" i="132"/>
  <c r="Y19" i="132"/>
  <c r="K17" i="132"/>
  <c r="O10" i="132" s="1"/>
  <c r="J17" i="132"/>
  <c r="J19" i="132" s="1"/>
  <c r="J21" i="132" s="1"/>
  <c r="L12" i="132"/>
  <c r="U19" i="132"/>
  <c r="V19" i="132"/>
  <c r="W19" i="132"/>
  <c r="K18" i="132"/>
  <c r="O11" i="132" s="1"/>
  <c r="T19" i="132"/>
  <c r="L12" i="131"/>
  <c r="AK19" i="131"/>
  <c r="V19" i="131"/>
  <c r="AH19" i="131"/>
  <c r="S19" i="131"/>
  <c r="N19" i="131"/>
  <c r="AE19" i="131"/>
  <c r="AI19" i="131"/>
  <c r="O19" i="131"/>
  <c r="AF19" i="131"/>
  <c r="U19" i="131"/>
  <c r="X19" i="131"/>
  <c r="K17" i="131"/>
  <c r="K19" i="131" s="1"/>
  <c r="D45" i="64" s="1"/>
  <c r="F45" i="64" s="1"/>
  <c r="J17" i="131"/>
  <c r="J19" i="131" s="1"/>
  <c r="J21" i="131" s="1"/>
  <c r="T19" i="131"/>
  <c r="W19" i="131"/>
  <c r="U19" i="130"/>
  <c r="X19" i="130"/>
  <c r="L12" i="130"/>
  <c r="K17" i="130"/>
  <c r="O10" i="130" s="1"/>
  <c r="J17" i="130"/>
  <c r="J19" i="130" s="1"/>
  <c r="J21" i="130" s="1"/>
  <c r="Y19" i="130"/>
  <c r="T19" i="130"/>
  <c r="J30" i="129"/>
  <c r="Y19" i="129"/>
  <c r="J32" i="129"/>
  <c r="J39" i="129"/>
  <c r="X19" i="129"/>
  <c r="W19" i="129"/>
  <c r="U19" i="129"/>
  <c r="T19" i="129"/>
  <c r="J17" i="129"/>
  <c r="J19" i="129" s="1"/>
  <c r="J21" i="129" s="1"/>
  <c r="S19" i="129"/>
  <c r="K17" i="129"/>
  <c r="K18" i="129"/>
  <c r="O11" i="129" s="1"/>
  <c r="L12" i="129"/>
  <c r="Y19" i="128"/>
  <c r="AG19" i="128"/>
  <c r="AH19" i="128"/>
  <c r="P19" i="128"/>
  <c r="R19" i="128"/>
  <c r="AI19" i="128"/>
  <c r="AC19" i="128"/>
  <c r="L19" i="128"/>
  <c r="J41" i="64" s="1"/>
  <c r="AD19" i="128"/>
  <c r="N19" i="128"/>
  <c r="AE19" i="128"/>
  <c r="AL19" i="128"/>
  <c r="O19" i="128"/>
  <c r="V19" i="128"/>
  <c r="Q19" i="128"/>
  <c r="U19" i="128"/>
  <c r="X19" i="128"/>
  <c r="W19" i="128"/>
  <c r="J17" i="128"/>
  <c r="J19" i="128" s="1"/>
  <c r="J21" i="128" s="1"/>
  <c r="K18" i="128"/>
  <c r="O11" i="128" s="1"/>
  <c r="K17" i="128"/>
  <c r="S19" i="128"/>
  <c r="L12" i="128"/>
  <c r="T19" i="128"/>
  <c r="J25" i="127"/>
  <c r="Y19" i="127"/>
  <c r="J27" i="127"/>
  <c r="J39" i="127"/>
  <c r="J52" i="127"/>
  <c r="X19" i="127"/>
  <c r="T19" i="127"/>
  <c r="L12" i="127"/>
  <c r="K17" i="127"/>
  <c r="O10" i="127" s="1"/>
  <c r="J17" i="127"/>
  <c r="J19" i="127" s="1"/>
  <c r="J21" i="127" s="1"/>
  <c r="V19" i="127"/>
  <c r="W19" i="127"/>
  <c r="S19" i="127"/>
  <c r="L12" i="126"/>
  <c r="S19" i="126"/>
  <c r="K17" i="126"/>
  <c r="K19" i="126" s="1"/>
  <c r="D39" i="64" s="1"/>
  <c r="F39" i="64" s="1"/>
  <c r="T19" i="126"/>
  <c r="J17" i="126"/>
  <c r="J19" i="126" s="1"/>
  <c r="J21" i="126" s="1"/>
  <c r="V19" i="126"/>
  <c r="W19" i="126"/>
  <c r="X19" i="126"/>
  <c r="U19" i="125"/>
  <c r="Y19" i="125"/>
  <c r="K18" i="125"/>
  <c r="O11" i="125" s="1"/>
  <c r="V19" i="125"/>
  <c r="S19" i="125"/>
  <c r="X19" i="125"/>
  <c r="K17" i="125"/>
  <c r="L12" i="125"/>
  <c r="T19" i="125"/>
  <c r="J17" i="125"/>
  <c r="J19" i="125" s="1"/>
  <c r="J21" i="125" s="1"/>
  <c r="W19" i="125"/>
  <c r="R19" i="125"/>
  <c r="AL19" i="124"/>
  <c r="AC19" i="124"/>
  <c r="AK19" i="124"/>
  <c r="L17" i="124"/>
  <c r="L19" i="124" s="1"/>
  <c r="J36" i="64" s="1"/>
  <c r="Y19" i="124"/>
  <c r="N19" i="124"/>
  <c r="O19" i="124"/>
  <c r="S19" i="124"/>
  <c r="K17" i="124"/>
  <c r="O10" i="124" s="1"/>
  <c r="L12" i="124"/>
  <c r="U19" i="124"/>
  <c r="O11" i="124"/>
  <c r="J17" i="124"/>
  <c r="T19" i="124"/>
  <c r="W19" i="124"/>
  <c r="J24" i="124"/>
  <c r="J18" i="124" s="1"/>
  <c r="X19" i="124"/>
  <c r="R19" i="124"/>
  <c r="L19" i="123"/>
  <c r="J35" i="64" s="1"/>
  <c r="P19" i="123"/>
  <c r="AG19" i="123"/>
  <c r="AI19" i="123"/>
  <c r="AA19" i="123"/>
  <c r="W19" i="123"/>
  <c r="S19" i="123"/>
  <c r="L12" i="123"/>
  <c r="K17" i="123"/>
  <c r="J17" i="123"/>
  <c r="U19" i="123"/>
  <c r="V19" i="123"/>
  <c r="J24" i="123"/>
  <c r="J18" i="123" s="1"/>
  <c r="X19" i="123"/>
  <c r="T19" i="123"/>
  <c r="R19" i="123"/>
  <c r="V19" i="122"/>
  <c r="T19" i="122"/>
  <c r="K18" i="122"/>
  <c r="O11" i="122" s="1"/>
  <c r="S19" i="122"/>
  <c r="W19" i="122"/>
  <c r="U19" i="122"/>
  <c r="L12" i="122"/>
  <c r="J17" i="122"/>
  <c r="J19" i="122" s="1"/>
  <c r="J21" i="122" s="1"/>
  <c r="K17" i="122"/>
  <c r="X19" i="122"/>
  <c r="R19" i="122"/>
  <c r="L19" i="121"/>
  <c r="J32" i="64" s="1"/>
  <c r="AG19" i="121"/>
  <c r="J9" i="121"/>
  <c r="AJ19" i="121"/>
  <c r="AE19" i="121"/>
  <c r="J8" i="121"/>
  <c r="AL19" i="121"/>
  <c r="J32" i="121"/>
  <c r="J38" i="121"/>
  <c r="R19" i="121"/>
  <c r="Y19" i="121"/>
  <c r="P19" i="121"/>
  <c r="J26" i="121"/>
  <c r="AA19" i="121"/>
  <c r="T19" i="121"/>
  <c r="S19" i="121"/>
  <c r="J24" i="121"/>
  <c r="J18" i="121" s="1"/>
  <c r="K17" i="121"/>
  <c r="K19" i="121" s="1"/>
  <c r="D32" i="64" s="1"/>
  <c r="F32" i="64" s="1"/>
  <c r="L12" i="121"/>
  <c r="W19" i="121"/>
  <c r="Q19" i="121"/>
  <c r="V19" i="121"/>
  <c r="J50" i="120"/>
  <c r="J57" i="120"/>
  <c r="J65" i="120"/>
  <c r="J88" i="120"/>
  <c r="J135" i="120"/>
  <c r="J150" i="120"/>
  <c r="J158" i="120"/>
  <c r="J35" i="120"/>
  <c r="J43" i="120"/>
  <c r="J81" i="120"/>
  <c r="J143" i="120"/>
  <c r="J166" i="120"/>
  <c r="J174" i="120"/>
  <c r="J182" i="120"/>
  <c r="J198" i="120"/>
  <c r="J222" i="120"/>
  <c r="J245" i="120"/>
  <c r="AL19" i="120"/>
  <c r="J199" i="120"/>
  <c r="J215" i="120"/>
  <c r="J202" i="120"/>
  <c r="J83" i="120"/>
  <c r="J122" i="120"/>
  <c r="J200" i="120"/>
  <c r="J224" i="120"/>
  <c r="J239" i="120"/>
  <c r="J247" i="120"/>
  <c r="L9" i="120"/>
  <c r="J30" i="120"/>
  <c r="J38" i="120"/>
  <c r="J76" i="120"/>
  <c r="J169" i="120"/>
  <c r="J177" i="120"/>
  <c r="J193" i="120"/>
  <c r="J209" i="120"/>
  <c r="J217" i="120"/>
  <c r="J225" i="120"/>
  <c r="J232" i="120"/>
  <c r="J97" i="120"/>
  <c r="J139" i="120"/>
  <c r="J82" i="120"/>
  <c r="O19" i="120"/>
  <c r="AF19" i="120"/>
  <c r="J71" i="120"/>
  <c r="J94" i="120"/>
  <c r="J140" i="120"/>
  <c r="J171" i="120"/>
  <c r="J187" i="120"/>
  <c r="J240" i="120"/>
  <c r="J98" i="120"/>
  <c r="J220" i="120"/>
  <c r="J190" i="120"/>
  <c r="J108" i="120"/>
  <c r="L17" i="120"/>
  <c r="L19" i="120" s="1"/>
  <c r="J31" i="64" s="1"/>
  <c r="J85" i="120"/>
  <c r="J116" i="120"/>
  <c r="J124" i="120"/>
  <c r="J153" i="120"/>
  <c r="J161" i="120"/>
  <c r="J176" i="120"/>
  <c r="J184" i="120"/>
  <c r="J192" i="120"/>
  <c r="J207" i="120"/>
  <c r="J236" i="120"/>
  <c r="AK19" i="120"/>
  <c r="J104" i="120"/>
  <c r="J112" i="120"/>
  <c r="J134" i="120"/>
  <c r="J218" i="120"/>
  <c r="J67" i="120"/>
  <c r="J74" i="120"/>
  <c r="J127" i="120"/>
  <c r="J203" i="120"/>
  <c r="J226" i="120"/>
  <c r="J29" i="120"/>
  <c r="J45" i="120"/>
  <c r="J52" i="120"/>
  <c r="J142" i="120"/>
  <c r="J165" i="120"/>
  <c r="J196" i="120"/>
  <c r="J211" i="120"/>
  <c r="J219" i="120"/>
  <c r="J248" i="120"/>
  <c r="J168" i="120"/>
  <c r="Y19" i="120"/>
  <c r="P19" i="120"/>
  <c r="J90" i="120"/>
  <c r="J105" i="120"/>
  <c r="J155" i="120"/>
  <c r="J185" i="120"/>
  <c r="J243" i="120"/>
  <c r="J250" i="120"/>
  <c r="J18" i="120"/>
  <c r="J113" i="120"/>
  <c r="J120" i="120"/>
  <c r="J208" i="120"/>
  <c r="J206" i="120"/>
  <c r="J75" i="120"/>
  <c r="J96" i="120"/>
  <c r="J32" i="120"/>
  <c r="J40" i="120"/>
  <c r="J47" i="120"/>
  <c r="J70" i="120"/>
  <c r="J91" i="120"/>
  <c r="J156" i="120"/>
  <c r="J163" i="120"/>
  <c r="J178" i="120"/>
  <c r="J201" i="120"/>
  <c r="J216" i="120"/>
  <c r="J223" i="120"/>
  <c r="J237" i="120"/>
  <c r="J55" i="120"/>
  <c r="J63" i="120"/>
  <c r="J92" i="120"/>
  <c r="J157" i="120"/>
  <c r="J179" i="120"/>
  <c r="AJ19" i="120"/>
  <c r="J102" i="120"/>
  <c r="J131" i="120"/>
  <c r="J145" i="120"/>
  <c r="J167" i="120"/>
  <c r="J227" i="120"/>
  <c r="J48" i="120"/>
  <c r="J64" i="120"/>
  <c r="J129" i="120"/>
  <c r="J123" i="120"/>
  <c r="J86" i="120"/>
  <c r="J130" i="120"/>
  <c r="J59" i="120"/>
  <c r="J87" i="120"/>
  <c r="J110" i="120"/>
  <c r="J138" i="120"/>
  <c r="J205" i="120"/>
  <c r="J241" i="120"/>
  <c r="U19" i="120"/>
  <c r="K17" i="120"/>
  <c r="O10" i="120" s="1"/>
  <c r="Q10" i="120" s="1"/>
  <c r="T19" i="120"/>
  <c r="S19" i="120"/>
  <c r="L12" i="120"/>
  <c r="K18" i="120"/>
  <c r="O11" i="120" s="1"/>
  <c r="J27" i="120"/>
  <c r="J37" i="120"/>
  <c r="X19" i="120"/>
  <c r="J41" i="120"/>
  <c r="Q19" i="120"/>
  <c r="J36" i="120"/>
  <c r="V19" i="120"/>
  <c r="AI19" i="120"/>
  <c r="N19" i="120"/>
  <c r="AE19" i="120"/>
  <c r="W19" i="120"/>
  <c r="AB19" i="120"/>
  <c r="J27" i="119"/>
  <c r="AA19" i="119"/>
  <c r="AD19" i="120"/>
  <c r="U19" i="119"/>
  <c r="AL19" i="119"/>
  <c r="AC19" i="120"/>
  <c r="AG19" i="120"/>
  <c r="AE19" i="119"/>
  <c r="J43" i="119"/>
  <c r="L12" i="119"/>
  <c r="J37" i="119"/>
  <c r="J17" i="119" s="1"/>
  <c r="R19" i="120"/>
  <c r="J38" i="119"/>
  <c r="J26" i="119"/>
  <c r="AB19" i="119"/>
  <c r="AI19" i="119"/>
  <c r="N19" i="119"/>
  <c r="AD19" i="119"/>
  <c r="O19" i="119"/>
  <c r="AF19" i="119"/>
  <c r="V19" i="119"/>
  <c r="P19" i="119"/>
  <c r="AG19" i="119"/>
  <c r="W19" i="119"/>
  <c r="AH19" i="119"/>
  <c r="Y19" i="119"/>
  <c r="X19" i="119"/>
  <c r="S19" i="119"/>
  <c r="R19" i="119"/>
  <c r="K17" i="119"/>
  <c r="O10" i="119" s="1"/>
  <c r="J18" i="119"/>
  <c r="K18" i="119"/>
  <c r="O11" i="119" s="1"/>
  <c r="Q19" i="119"/>
  <c r="K18" i="118"/>
  <c r="O11" i="118" s="1"/>
  <c r="U19" i="118"/>
  <c r="J25" i="118"/>
  <c r="J18" i="118"/>
  <c r="T19" i="118"/>
  <c r="R19" i="118"/>
  <c r="L12" i="118"/>
  <c r="J17" i="118"/>
  <c r="K17" i="118"/>
  <c r="P19" i="118"/>
  <c r="AF19" i="118"/>
  <c r="AG19" i="118"/>
  <c r="V19" i="118"/>
  <c r="S19" i="118"/>
  <c r="AJ19" i="118"/>
  <c r="W19" i="118"/>
  <c r="O19" i="118"/>
  <c r="Q19" i="118"/>
  <c r="U19" i="117"/>
  <c r="K18" i="117"/>
  <c r="O11" i="117" s="1"/>
  <c r="W19" i="117"/>
  <c r="R19" i="117"/>
  <c r="S19" i="117"/>
  <c r="L12" i="117"/>
  <c r="Q19" i="117"/>
  <c r="K17" i="117"/>
  <c r="O10" i="117" s="1"/>
  <c r="J17" i="117"/>
  <c r="J24" i="117"/>
  <c r="P19" i="117"/>
  <c r="L19" i="116"/>
  <c r="J26" i="64" s="1"/>
  <c r="AC19" i="116"/>
  <c r="AG19" i="116"/>
  <c r="J35" i="116"/>
  <c r="AB19" i="116"/>
  <c r="AA19" i="116"/>
  <c r="J36" i="116"/>
  <c r="N19" i="116"/>
  <c r="AE19" i="116"/>
  <c r="AL19" i="116"/>
  <c r="O19" i="116"/>
  <c r="Y19" i="116"/>
  <c r="L12" i="116"/>
  <c r="AJ19" i="116"/>
  <c r="T19" i="116"/>
  <c r="AK19" i="116"/>
  <c r="V19" i="116"/>
  <c r="AD19" i="116"/>
  <c r="AH19" i="116"/>
  <c r="X19" i="116"/>
  <c r="AI19" i="116"/>
  <c r="J18" i="116"/>
  <c r="K17" i="116"/>
  <c r="O10" i="116" s="1"/>
  <c r="P19" i="116"/>
  <c r="J17" i="116"/>
  <c r="K18" i="116"/>
  <c r="O11" i="116" s="1"/>
  <c r="Q19" i="116"/>
  <c r="U19" i="116"/>
  <c r="R19" i="116"/>
  <c r="S19" i="116"/>
  <c r="J27" i="115"/>
  <c r="J33" i="115"/>
  <c r="J40" i="115"/>
  <c r="O19" i="115"/>
  <c r="Y19" i="115"/>
  <c r="L19" i="115"/>
  <c r="J25" i="64" s="1"/>
  <c r="AL19" i="115"/>
  <c r="K18" i="115"/>
  <c r="O11" i="115" s="1"/>
  <c r="J25" i="115"/>
  <c r="J18" i="115" s="1"/>
  <c r="AK19" i="115"/>
  <c r="AB19" i="115"/>
  <c r="AC19" i="115"/>
  <c r="J37" i="115"/>
  <c r="Q19" i="115"/>
  <c r="K17" i="115"/>
  <c r="O10" i="115" s="1"/>
  <c r="J17" i="115"/>
  <c r="R19" i="115"/>
  <c r="L12" i="115"/>
  <c r="S19" i="115"/>
  <c r="U19" i="115"/>
  <c r="P19" i="115"/>
  <c r="J18" i="114"/>
  <c r="U19" i="114"/>
  <c r="T19" i="114"/>
  <c r="S19" i="114"/>
  <c r="L12" i="114"/>
  <c r="J17" i="114"/>
  <c r="J19" i="114" s="1"/>
  <c r="J21" i="114" s="1"/>
  <c r="K17" i="114"/>
  <c r="O10" i="114" s="1"/>
  <c r="K18" i="114"/>
  <c r="O11" i="114" s="1"/>
  <c r="R19" i="114"/>
  <c r="AI19" i="114"/>
  <c r="X19" i="114"/>
  <c r="P19" i="114"/>
  <c r="Y19" i="114"/>
  <c r="L19" i="114"/>
  <c r="J24" i="64" s="1"/>
  <c r="AE19" i="114"/>
  <c r="N19" i="114"/>
  <c r="AA19" i="114"/>
  <c r="AC19" i="114"/>
  <c r="AL19" i="114"/>
  <c r="J17" i="113"/>
  <c r="Q19" i="113"/>
  <c r="K17" i="113"/>
  <c r="O10" i="113" s="1"/>
  <c r="O12" i="113" s="1"/>
  <c r="J18" i="113"/>
  <c r="S19" i="113"/>
  <c r="R19" i="113"/>
  <c r="L12" i="113"/>
  <c r="P19" i="113"/>
  <c r="J17" i="145" l="1"/>
  <c r="J19" i="145" s="1"/>
  <c r="J21" i="145" s="1"/>
  <c r="K19" i="145"/>
  <c r="D62" i="64" s="1"/>
  <c r="F62" i="64" s="1"/>
  <c r="H63" i="64" s="1"/>
  <c r="K19" i="144"/>
  <c r="D61" i="64" s="1"/>
  <c r="F61" i="64" s="1"/>
  <c r="O12" i="143"/>
  <c r="K19" i="143"/>
  <c r="D60" i="64" s="1"/>
  <c r="F60" i="64" s="1"/>
  <c r="J19" i="143"/>
  <c r="J21" i="143" s="1"/>
  <c r="K19" i="142"/>
  <c r="D58" i="64" s="1"/>
  <c r="F58" i="64" s="1"/>
  <c r="K19" i="141"/>
  <c r="D57" i="64" s="1"/>
  <c r="F57" i="64" s="1"/>
  <c r="O10" i="140"/>
  <c r="O12" i="140" s="1"/>
  <c r="O10" i="139"/>
  <c r="O12" i="139" s="1"/>
  <c r="K19" i="139"/>
  <c r="D55" i="64" s="1"/>
  <c r="F55" i="64" s="1"/>
  <c r="H56" i="64" s="1"/>
  <c r="O10" i="138"/>
  <c r="O12" i="138" s="1"/>
  <c r="K19" i="138"/>
  <c r="D53" i="64" s="1"/>
  <c r="F53" i="64" s="1"/>
  <c r="K19" i="137"/>
  <c r="D52" i="64" s="1"/>
  <c r="F52" i="64" s="1"/>
  <c r="K19" i="136"/>
  <c r="D51" i="64" s="1"/>
  <c r="F51" i="64" s="1"/>
  <c r="O10" i="135"/>
  <c r="O12" i="135" s="1"/>
  <c r="J19" i="135"/>
  <c r="J21" i="135" s="1"/>
  <c r="J19" i="134"/>
  <c r="J21" i="134" s="1"/>
  <c r="O12" i="134"/>
  <c r="K19" i="134"/>
  <c r="D48" i="64" s="1"/>
  <c r="F48" i="64" s="1"/>
  <c r="H50" i="64" s="1"/>
  <c r="K19" i="133"/>
  <c r="D47" i="64" s="1"/>
  <c r="F47" i="64" s="1"/>
  <c r="O12" i="133"/>
  <c r="O12" i="132"/>
  <c r="K19" i="132"/>
  <c r="D46" i="64" s="1"/>
  <c r="F46" i="64" s="1"/>
  <c r="O10" i="131"/>
  <c r="K19" i="130"/>
  <c r="D44" i="64" s="1"/>
  <c r="F44" i="64" s="1"/>
  <c r="H45" i="64" s="1"/>
  <c r="O12" i="130"/>
  <c r="K19" i="129"/>
  <c r="D42" i="64" s="1"/>
  <c r="F42" i="64" s="1"/>
  <c r="O10" i="129"/>
  <c r="O12" i="129" s="1"/>
  <c r="K19" i="128"/>
  <c r="D41" i="64" s="1"/>
  <c r="F41" i="64" s="1"/>
  <c r="O10" i="128"/>
  <c r="K19" i="127"/>
  <c r="D40" i="64" s="1"/>
  <c r="F40" i="64" s="1"/>
  <c r="O12" i="127"/>
  <c r="O10" i="126"/>
  <c r="K19" i="125"/>
  <c r="D37" i="64" s="1"/>
  <c r="F37" i="64" s="1"/>
  <c r="H39" i="64" s="1"/>
  <c r="O10" i="125"/>
  <c r="O12" i="124"/>
  <c r="K19" i="124"/>
  <c r="D36" i="64" s="1"/>
  <c r="F36" i="64" s="1"/>
  <c r="J19" i="124"/>
  <c r="J21" i="124" s="1"/>
  <c r="J19" i="123"/>
  <c r="J21" i="123" s="1"/>
  <c r="K19" i="123"/>
  <c r="D35" i="64" s="1"/>
  <c r="F35" i="64" s="1"/>
  <c r="O10" i="123"/>
  <c r="K19" i="122"/>
  <c r="D34" i="64" s="1"/>
  <c r="F34" i="64" s="1"/>
  <c r="O10" i="122"/>
  <c r="J17" i="121"/>
  <c r="J19" i="121" s="1"/>
  <c r="J21" i="121" s="1"/>
  <c r="O10" i="121"/>
  <c r="J17" i="120"/>
  <c r="J19" i="120" s="1"/>
  <c r="J21" i="120" s="1"/>
  <c r="O12" i="120"/>
  <c r="K19" i="120"/>
  <c r="D31" i="64" s="1"/>
  <c r="F31" i="64" s="1"/>
  <c r="H32" i="64" s="1"/>
  <c r="J19" i="119"/>
  <c r="J21" i="119" s="1"/>
  <c r="K19" i="119"/>
  <c r="D30" i="64" s="1"/>
  <c r="F30" i="64" s="1"/>
  <c r="O12" i="119"/>
  <c r="J19" i="118"/>
  <c r="J21" i="118" s="1"/>
  <c r="K19" i="118"/>
  <c r="D29" i="64" s="1"/>
  <c r="F29" i="64" s="1"/>
  <c r="O10" i="118"/>
  <c r="K19" i="117"/>
  <c r="D28" i="64" s="1"/>
  <c r="F28" i="64" s="1"/>
  <c r="J18" i="117"/>
  <c r="J19" i="117" s="1"/>
  <c r="J21" i="117" s="1"/>
  <c r="O12" i="117"/>
  <c r="J19" i="116"/>
  <c r="J21" i="116" s="1"/>
  <c r="O12" i="116"/>
  <c r="K19" i="116"/>
  <c r="D26" i="64" s="1"/>
  <c r="F26" i="64" s="1"/>
  <c r="K19" i="115"/>
  <c r="D25" i="64" s="1"/>
  <c r="F25" i="64" s="1"/>
  <c r="O12" i="115"/>
  <c r="J19" i="115"/>
  <c r="J21" i="115" s="1"/>
  <c r="O12" i="114"/>
  <c r="K19" i="114"/>
  <c r="D24" i="64" s="1"/>
  <c r="F24" i="64" s="1"/>
  <c r="J19" i="113"/>
  <c r="J21" i="113" s="1"/>
  <c r="K19" i="113"/>
  <c r="D23" i="64" s="1"/>
  <c r="F23" i="64" s="1"/>
  <c r="H23" i="64" s="1"/>
  <c r="H64" i="64" l="1"/>
  <c r="H62" i="64"/>
  <c r="H61" i="64"/>
  <c r="H60" i="64"/>
  <c r="H58" i="64"/>
  <c r="H57" i="64"/>
  <c r="H55" i="64"/>
  <c r="H53" i="64"/>
  <c r="H52" i="64"/>
  <c r="H51" i="64"/>
  <c r="H48" i="64"/>
  <c r="H47" i="64"/>
  <c r="H46" i="64"/>
  <c r="O12" i="131"/>
  <c r="H44" i="64"/>
  <c r="H42" i="64"/>
  <c r="O12" i="128"/>
  <c r="H41" i="64"/>
  <c r="H40" i="64"/>
  <c r="O12" i="126"/>
  <c r="H37" i="64"/>
  <c r="O12" i="125"/>
  <c r="H36" i="64"/>
  <c r="O12" i="123"/>
  <c r="Q10" i="123"/>
  <c r="H35" i="64"/>
  <c r="H34" i="64"/>
  <c r="O12" i="122"/>
  <c r="O12" i="121"/>
  <c r="H31" i="64"/>
  <c r="H30" i="64"/>
  <c r="H29" i="64"/>
  <c r="O12" i="118"/>
  <c r="H28" i="64"/>
  <c r="H26" i="64"/>
  <c r="H25" i="64"/>
  <c r="H24" i="64"/>
  <c r="D348" i="157" l="1" a="1"/>
  <c r="I133" i="157" a="1"/>
  <c r="C182" i="157" a="1"/>
  <c r="I265" i="157" a="1"/>
  <c r="F243" i="157" a="1"/>
  <c r="C366" i="157" a="1"/>
  <c r="H184" i="157" a="1"/>
  <c r="H384" i="157" a="1"/>
  <c r="H100" i="157" a="1"/>
  <c r="J303" i="157" a="1"/>
  <c r="H448" i="157" a="1"/>
  <c r="G154" i="157" a="1"/>
  <c r="D217" i="157" a="1"/>
  <c r="G110" i="157" a="1"/>
  <c r="H441" i="157" a="1"/>
  <c r="J38" i="157" a="1"/>
  <c r="J274" i="157" a="1"/>
  <c r="I427" i="157" a="1"/>
  <c r="G194" i="157" a="1"/>
  <c r="I318" i="157" a="1"/>
  <c r="H226" i="157" a="1"/>
  <c r="P11" i="135" a="1"/>
  <c r="F262" i="157" a="1"/>
  <c r="J225" i="157" a="1"/>
  <c r="H300" i="157" a="1"/>
  <c r="C51" i="157" a="1"/>
  <c r="I317" i="157" a="1"/>
  <c r="I92" i="157" a="1"/>
  <c r="C449" i="157" a="1"/>
  <c r="J143" i="157" a="1"/>
  <c r="I453" i="157" a="1"/>
  <c r="D206" i="157" a="1"/>
  <c r="G53" i="157" a="1"/>
  <c r="E264" i="157" a="1"/>
  <c r="J103" i="157" a="1"/>
  <c r="C349" i="157" a="1"/>
  <c r="I127" i="157" a="1"/>
  <c r="E419" i="157" a="1"/>
  <c r="E443" i="157" a="1"/>
  <c r="D61" i="157" a="1"/>
  <c r="F328" i="157" a="1"/>
  <c r="G223" i="157" a="1"/>
  <c r="G173" i="157" a="1"/>
  <c r="I191" i="157" a="1"/>
  <c r="D323" i="157" a="1"/>
  <c r="G229" i="157" a="1"/>
  <c r="H15" i="157" a="1"/>
  <c r="H376" i="157" a="1"/>
  <c r="J347" i="157" a="1"/>
  <c r="H379" i="157" a="1"/>
  <c r="C132" i="157" a="1"/>
  <c r="H105" i="157" a="1"/>
  <c r="G189" i="157" a="1"/>
  <c r="D19" i="157" a="1"/>
  <c r="H449" i="157" a="1"/>
  <c r="E445" i="157" a="1"/>
  <c r="I244" i="157" a="1"/>
  <c r="D10" i="157" a="1"/>
  <c r="H307" i="157" a="1"/>
  <c r="H331" i="157" a="1"/>
  <c r="H432" i="157" a="1"/>
  <c r="J265" i="157" a="1"/>
  <c r="D228" i="157" a="1"/>
  <c r="E117" i="157" a="1"/>
  <c r="H20" i="157" a="1"/>
  <c r="C169" i="157" a="1"/>
  <c r="G265" i="157" a="1"/>
  <c r="G151" i="157" a="1"/>
  <c r="J219" i="157" a="1"/>
  <c r="C406" i="157" a="1"/>
  <c r="G242" i="157" a="1"/>
  <c r="J412" i="157" a="1"/>
  <c r="C407" i="157" a="1"/>
  <c r="I209" i="157" a="1"/>
  <c r="E159" i="157" a="1"/>
  <c r="I245" i="157" a="1"/>
  <c r="C130" i="157" a="1"/>
  <c r="J115" i="157" a="1"/>
  <c r="H443" i="157" a="1"/>
  <c r="E347" i="157" a="1"/>
  <c r="H297" i="157" a="1"/>
  <c r="J97" i="157" a="1"/>
  <c r="F322" i="157" a="1"/>
  <c r="J338" i="157" a="1"/>
  <c r="E388" i="157" a="1"/>
  <c r="G76" i="157" a="1"/>
  <c r="F130" i="157" a="1"/>
  <c r="F63" i="157" a="1"/>
  <c r="F120" i="157" a="1"/>
  <c r="J372" i="157" a="1"/>
  <c r="G409" i="157" a="1"/>
  <c r="E72" i="157" a="1"/>
  <c r="J35" i="157" a="1"/>
  <c r="J414" i="157" a="1"/>
  <c r="D281" i="157" a="1"/>
  <c r="F385" i="157" a="1"/>
  <c r="D240" i="157" a="1"/>
  <c r="J24" i="157" a="1"/>
  <c r="C136" i="157" a="1"/>
  <c r="D133" i="157" a="1"/>
  <c r="G144" i="157" a="1"/>
  <c r="F391" i="157" a="1"/>
  <c r="D243" i="157" a="1"/>
  <c r="F156" i="157" a="1"/>
  <c r="E109" i="157" a="1"/>
  <c r="I216" i="157" a="1"/>
  <c r="F223" i="157" a="1"/>
  <c r="F158" i="157" a="1"/>
  <c r="I38" i="157" a="1"/>
  <c r="I136" i="157" a="1"/>
  <c r="F345" i="157" a="1"/>
  <c r="I243" i="157" a="1"/>
  <c r="P11" i="136" a="1"/>
  <c r="G213" i="157" a="1"/>
  <c r="E414" i="157" a="1"/>
  <c r="D420" i="157" a="1"/>
  <c r="I115" i="157" a="1"/>
  <c r="J423" i="157" a="1"/>
  <c r="E313" i="157" a="1"/>
  <c r="E86" i="157" a="1"/>
  <c r="F215" i="157" a="1"/>
  <c r="F422" i="157" a="1"/>
  <c r="I361" i="157" a="1"/>
  <c r="C40" i="157" a="1"/>
  <c r="I450" i="157" a="1"/>
  <c r="D195" i="157" a="1"/>
  <c r="I278" i="157" a="1"/>
  <c r="G122" i="157" a="1"/>
  <c r="G277" i="157" a="1"/>
  <c r="I272" i="157" a="1"/>
  <c r="H34" i="157" a="1"/>
  <c r="G323" i="157" a="1"/>
  <c r="G347" i="157" a="1"/>
  <c r="I14" i="157" a="1"/>
  <c r="H231" i="157" a="1"/>
  <c r="C162" i="157" a="1"/>
  <c r="G148" i="157" a="1"/>
  <c r="D390" i="157" a="1"/>
  <c r="E74" i="157" a="1"/>
  <c r="I360" i="157" a="1"/>
  <c r="J10" i="157" a="1"/>
  <c r="F343" i="157" a="1"/>
  <c r="P10" i="109" a="1"/>
  <c r="H202" i="157" a="1"/>
  <c r="P10" i="149" a="1"/>
  <c r="J200" i="157" a="1"/>
  <c r="I389" i="157" a="1"/>
  <c r="F179" i="157" a="1"/>
  <c r="I162" i="157" a="1"/>
  <c r="C354" i="157" a="1"/>
  <c r="F290" i="157" a="1"/>
  <c r="F413" i="157" a="1"/>
  <c r="F360" i="157" a="1"/>
  <c r="H251" i="157" a="1"/>
  <c r="I66" i="157" a="1"/>
  <c r="J254" i="157" a="1"/>
  <c r="H102" i="157" a="1"/>
  <c r="D41" i="157" a="1"/>
  <c r="E37" i="157" a="1"/>
  <c r="E161" i="157" a="1"/>
  <c r="F200" i="157" a="1"/>
  <c r="H83" i="157" a="1"/>
  <c r="F286" i="157" a="1"/>
  <c r="I97" i="157" a="1"/>
  <c r="D114" i="157" a="1"/>
  <c r="P10" i="142" a="1"/>
  <c r="F352" i="157" a="1"/>
  <c r="G156" i="157" a="1"/>
  <c r="H122" i="157" a="1"/>
  <c r="G397" i="157" a="1"/>
  <c r="I379" i="157" a="1"/>
  <c r="J142" i="157" a="1"/>
  <c r="F247" i="157" a="1"/>
  <c r="G56" i="157" a="1"/>
  <c r="I448" i="157" a="1"/>
  <c r="H301" i="157" a="1"/>
  <c r="I93" i="157" a="1"/>
  <c r="J337" i="157" a="1"/>
  <c r="J52" i="157" a="1"/>
  <c r="J191" i="157" a="1"/>
  <c r="C158" i="157" a="1"/>
  <c r="C457" i="157" a="1"/>
  <c r="H159" i="157" a="1"/>
  <c r="G65" i="157" a="1"/>
  <c r="H36" i="157" a="1"/>
  <c r="H171" i="157" a="1"/>
  <c r="F357" i="157" a="1"/>
  <c r="C431" i="157" a="1"/>
  <c r="G152" i="157" a="1"/>
  <c r="F113" i="157" a="1"/>
  <c r="J344" i="157" a="1"/>
  <c r="D91" i="157" a="1"/>
  <c r="C163" i="157" a="1"/>
  <c r="D161" i="157" a="1"/>
  <c r="I226" i="157" a="1"/>
  <c r="E398" i="157" a="1"/>
  <c r="H328" i="157" a="1"/>
  <c r="I223" i="157" a="1"/>
  <c r="I382" i="157" a="1"/>
  <c r="P11" i="133" a="1"/>
  <c r="H456" i="157" a="1"/>
  <c r="D298" i="157" a="1"/>
  <c r="E253" i="157" a="1"/>
  <c r="H11" i="157" a="1"/>
  <c r="H270" i="157" a="1"/>
  <c r="E319" i="157" a="1"/>
  <c r="D150" i="157" a="1"/>
  <c r="E134" i="157" a="1"/>
  <c r="G85" i="157" a="1"/>
  <c r="H414" i="157" a="1"/>
  <c r="P11" i="108" a="1"/>
  <c r="H421" i="157" a="1"/>
  <c r="J240" i="157" a="1"/>
  <c r="D346" i="157" a="1"/>
  <c r="H438" i="157" a="1"/>
  <c r="H367" i="157" a="1"/>
  <c r="C309" i="157" a="1"/>
  <c r="P11" i="132" a="1"/>
  <c r="J319" i="157" a="1"/>
  <c r="G456" i="157" a="1"/>
  <c r="G211" i="157" a="1"/>
  <c r="I332" i="157" a="1"/>
  <c r="D186" i="157" a="1"/>
  <c r="I343" i="157" a="1"/>
  <c r="G390" i="157" a="1"/>
  <c r="C372" i="157" a="1"/>
  <c r="H305" i="157" a="1"/>
  <c r="I341" i="157" a="1"/>
  <c r="C16" i="156" a="1"/>
  <c r="C440" i="157" a="1"/>
  <c r="D242" i="157" a="1"/>
  <c r="F173" i="157" a="1"/>
  <c r="G243" i="157" a="1"/>
  <c r="E381" i="157" a="1"/>
  <c r="E8" i="157" a="1"/>
  <c r="J261" i="157" a="1"/>
  <c r="G432" i="157" a="1"/>
  <c r="E272" i="157" a="1"/>
  <c r="H254" i="157" a="1"/>
  <c r="F185" i="157" a="1"/>
  <c r="E187" i="157" a="1"/>
  <c r="H348" i="157" a="1"/>
  <c r="I303" i="157" a="1"/>
  <c r="E458" i="157" a="1"/>
  <c r="J275" i="157" a="1"/>
  <c r="C363" i="157" a="1"/>
  <c r="F374" i="157" a="1"/>
  <c r="I246" i="157" a="1"/>
  <c r="C98" i="157" a="1"/>
  <c r="G68" i="157" a="1"/>
  <c r="J201" i="157" a="1"/>
  <c r="D16" i="156" a="1"/>
  <c r="C233" i="157" a="1"/>
  <c r="G171" i="157" a="1"/>
  <c r="D329" i="157" a="1"/>
  <c r="G346" i="157" a="1"/>
  <c r="F10" i="157" a="1"/>
  <c r="I364" i="157" a="1"/>
  <c r="I121" i="157" a="1"/>
  <c r="I399" i="157" a="1"/>
  <c r="I342" i="157" a="1"/>
  <c r="E320" i="157" a="1"/>
  <c r="H459" i="157" a="1"/>
  <c r="I70" i="157" a="1"/>
  <c r="D50" i="157" a="1"/>
  <c r="J460" i="157" a="1"/>
  <c r="E343" i="157" a="1"/>
  <c r="G184" i="157" a="1"/>
  <c r="D174" i="157" a="1"/>
  <c r="H167" i="157" a="1"/>
  <c r="J110" i="157" a="1"/>
  <c r="G440" i="157" a="1"/>
  <c r="G127" i="157" a="1"/>
  <c r="H435" i="157" a="1"/>
  <c r="P10" i="151" a="1"/>
  <c r="I170" i="157" a="1"/>
  <c r="I430" i="157" a="1"/>
  <c r="G295" i="157" a="1"/>
  <c r="E103" i="157" a="1"/>
  <c r="F202" i="157" a="1"/>
  <c r="F245" i="157" a="1"/>
  <c r="C266" i="157" a="1"/>
  <c r="F348" i="157" a="1"/>
  <c r="F87" i="157" a="1"/>
  <c r="D422" i="157" a="1"/>
  <c r="E180" i="157" a="1"/>
  <c r="H43" i="157" a="1"/>
  <c r="D79" i="157" a="1"/>
  <c r="C39" i="157" a="1"/>
  <c r="D97" i="157" a="1"/>
  <c r="C361" i="157" a="1"/>
  <c r="F425" i="157" a="1"/>
  <c r="G408" i="157" a="1"/>
  <c r="F93" i="157" a="1"/>
  <c r="D347" i="157" a="1"/>
  <c r="C86" i="157" a="1"/>
  <c r="F148" i="157" a="1"/>
  <c r="D332" i="157" a="1"/>
  <c r="G278" i="157" a="1"/>
  <c r="E439" i="157" a="1"/>
  <c r="H177" i="157" a="1"/>
  <c r="E401" i="157" a="1"/>
  <c r="G245" i="157" a="1"/>
  <c r="F35" i="157" a="1"/>
  <c r="C254" i="157" a="1"/>
  <c r="C74" i="157" a="1"/>
  <c r="C336" i="157" a="1"/>
  <c r="D22" i="157" a="1"/>
  <c r="H95" i="157" a="1"/>
  <c r="I323" i="157" a="1"/>
  <c r="I271" i="157" a="1"/>
  <c r="E41" i="157" a="1"/>
  <c r="J266" i="157" a="1"/>
  <c r="H339" i="157" a="1"/>
  <c r="C168" i="157" a="1"/>
  <c r="J141" i="157" a="1"/>
  <c r="F89" i="157" a="1"/>
  <c r="I46" i="157" a="1"/>
  <c r="E244" i="157" a="1"/>
  <c r="F213" i="157" a="1"/>
  <c r="J256" i="157" a="1"/>
  <c r="J453" i="157" a="1"/>
  <c r="H145" i="157" a="1"/>
  <c r="G72" i="157" a="1"/>
  <c r="D119" i="157" a="1"/>
  <c r="J235" i="157" a="1"/>
  <c r="C26" i="157" a="1"/>
  <c r="J441" i="157" a="1"/>
  <c r="C412" i="157" a="1"/>
  <c r="J22" i="157" a="1"/>
  <c r="G448" i="157" a="1"/>
  <c r="E353" i="157" a="1"/>
  <c r="H148" i="157" a="1"/>
  <c r="J444" i="157" a="1"/>
  <c r="I49" i="157" a="1"/>
  <c r="J179" i="157" a="1"/>
  <c r="G280" i="157" a="1"/>
  <c r="J431" i="157" a="1"/>
  <c r="F285" i="157" a="1"/>
  <c r="C135" i="157" a="1"/>
  <c r="E317" i="157" a="1"/>
  <c r="D33" i="157" a="1"/>
  <c r="F203" i="157" a="1"/>
  <c r="C397" i="157" a="1"/>
  <c r="F233" i="157" a="1"/>
  <c r="D415" i="157" a="1"/>
  <c r="C129" i="157" a="1"/>
  <c r="D371" i="157" a="1"/>
  <c r="H317" i="157" a="1"/>
  <c r="G221" i="157" a="1"/>
  <c r="I425" i="157" a="1"/>
  <c r="C103" i="157" a="1"/>
  <c r="D267" i="157" a="1"/>
  <c r="J193" i="157" a="1"/>
  <c r="I421" i="157" a="1"/>
  <c r="I74" i="157" a="1"/>
  <c r="P11" i="149" a="1"/>
  <c r="J102" i="157" a="1"/>
  <c r="H368" i="157" a="1"/>
  <c r="F291" i="157" a="1"/>
  <c r="C283" i="157" a="1"/>
  <c r="F59" i="157" a="1"/>
  <c r="H246" i="157" a="1"/>
  <c r="D375" i="157" a="1"/>
  <c r="D74" i="157" a="1"/>
  <c r="E303" i="157" a="1"/>
  <c r="G296" i="157" a="1"/>
  <c r="C320" i="157" a="1"/>
  <c r="J270" i="157" a="1"/>
  <c r="D215" i="157" a="1"/>
  <c r="C139" i="157" a="1"/>
  <c r="C134" i="157" a="1"/>
  <c r="J416" i="157" a="1"/>
  <c r="C441" i="157" a="1"/>
  <c r="C229" i="157" a="1"/>
  <c r="E349" i="157" a="1"/>
  <c r="E420" i="157" a="1"/>
  <c r="F267" i="157" a="1"/>
  <c r="I239" i="157" a="1"/>
  <c r="C11" i="157" a="1"/>
  <c r="D306" i="157" a="1"/>
  <c r="P11" i="144" a="1"/>
  <c r="D214" i="157" a="1"/>
  <c r="D455" i="157" a="1"/>
  <c r="F253" i="157" a="1"/>
  <c r="D266" i="157" a="1"/>
  <c r="J10" i="156" a="1"/>
  <c r="D111" i="157" a="1"/>
  <c r="I320" i="157" a="1"/>
  <c r="J123" i="157" a="1"/>
  <c r="F108" i="157" a="1"/>
  <c r="F66" i="157" a="1"/>
  <c r="E126" i="157" a="1"/>
  <c r="G318" i="157" a="1"/>
  <c r="C310" i="157" a="1"/>
  <c r="H22" i="157" a="1"/>
  <c r="F52" i="157" a="1"/>
  <c r="E436" i="157" a="1"/>
  <c r="F221" i="157" a="1"/>
  <c r="H157" i="157" a="1"/>
  <c r="F118" i="157" a="1"/>
  <c r="C307" i="157" a="1"/>
  <c r="I310" i="157" a="1"/>
  <c r="C171" i="157" a="1"/>
  <c r="H9" i="157" a="1"/>
  <c r="H401" i="157" a="1"/>
  <c r="J66" i="157" a="1"/>
  <c r="G286" i="157" a="1"/>
  <c r="D447" i="157" a="1"/>
  <c r="D251" i="157" a="1"/>
  <c r="G414" i="157" a="1"/>
  <c r="D24" i="157" a="1"/>
  <c r="P11" i="146" a="1"/>
  <c r="D216" i="157" a="1"/>
  <c r="C300" i="157" a="1"/>
  <c r="I406" i="157" a="1"/>
  <c r="C264" i="157" a="1"/>
  <c r="E68" i="157" a="1"/>
  <c r="G101" i="157" a="1"/>
  <c r="C38" i="157" a="1"/>
  <c r="D222" i="157" a="1"/>
  <c r="H345" i="157" a="1"/>
  <c r="H274" i="157" a="1"/>
  <c r="C183" i="157" a="1"/>
  <c r="G428" i="157" a="1"/>
  <c r="J417" i="157" a="1"/>
  <c r="G15" i="157" a="1"/>
  <c r="G45" i="157" a="1"/>
  <c r="H238" i="157" a="1"/>
  <c r="J149" i="157" a="1"/>
  <c r="G427" i="157" a="1"/>
  <c r="J297" i="157" a="1"/>
  <c r="H412" i="157" a="1"/>
  <c r="I331" i="157" a="1"/>
  <c r="F65" i="157" a="1"/>
  <c r="D187" i="157" a="1"/>
  <c r="J175" i="157" a="1"/>
  <c r="F229" i="157" a="1"/>
  <c r="H61" i="157" a="1"/>
  <c r="C416" i="157" a="1"/>
  <c r="F341" i="157" a="1"/>
  <c r="J62" i="157" a="1"/>
  <c r="F408" i="157" a="1"/>
  <c r="J74" i="157" a="1"/>
  <c r="C424" i="157" a="1"/>
  <c r="P10" i="118" a="1"/>
  <c r="C238" i="157" a="1"/>
  <c r="G174" i="157" a="1"/>
  <c r="G188" i="157" a="1"/>
  <c r="D170" i="157" a="1"/>
  <c r="J41" i="157" a="1"/>
  <c r="C206" i="157" a="1"/>
  <c r="H392" i="157" a="1"/>
  <c r="H453" i="157" a="1"/>
  <c r="C289" i="157" a="1"/>
  <c r="G126" i="157" a="1"/>
  <c r="C191" i="157" a="1"/>
  <c r="C271" i="157" a="1"/>
  <c r="C27" i="157" a="1"/>
  <c r="J293" i="157" a="1"/>
  <c r="F9" i="157" a="1"/>
  <c r="I124" i="157" a="1"/>
  <c r="F127" i="157" a="1"/>
  <c r="J350" i="157" a="1"/>
  <c r="F176" i="157" a="1"/>
  <c r="E29" i="157" a="1"/>
  <c r="D62" i="157" a="1"/>
  <c r="D461" i="157" a="1"/>
  <c r="J124" i="157" a="1"/>
  <c r="J284" i="157" a="1"/>
  <c r="G374" i="157" a="1"/>
  <c r="F22" i="157" a="1"/>
  <c r="C123" i="157" a="1"/>
  <c r="I101" i="157" a="1"/>
  <c r="C131" i="157" a="1"/>
  <c r="C152" i="157" a="1"/>
  <c r="E270" i="157" a="1"/>
  <c r="E260" i="157" a="1"/>
  <c r="I151" i="157" a="1"/>
  <c r="C295" i="157" a="1"/>
  <c r="G401" i="157" a="1"/>
  <c r="E324" i="157" a="1"/>
  <c r="D59" i="157" a="1"/>
  <c r="E166" i="157" a="1"/>
  <c r="J83" i="157" a="1"/>
  <c r="F124" i="157" a="1"/>
  <c r="C166" i="157" a="1"/>
  <c r="D17" i="156" a="1"/>
  <c r="P11" i="130" a="1"/>
  <c r="C212" i="157" a="1"/>
  <c r="D218" i="157" a="1"/>
  <c r="D223" i="157" a="1"/>
  <c r="G75" i="157" a="1"/>
  <c r="G358" i="157" a="1"/>
  <c r="F90" i="157" a="1"/>
  <c r="E273" i="157" a="1"/>
  <c r="F363" i="157" a="1"/>
  <c r="H309" i="157" a="1"/>
  <c r="H199" i="157" a="1"/>
  <c r="C17" i="157" a="1"/>
  <c r="P10" i="114" a="1"/>
  <c r="C149" i="157" a="1"/>
  <c r="H98" i="157" a="1"/>
  <c r="D305" i="157" a="1"/>
  <c r="D353" i="157" a="1"/>
  <c r="C240" i="157" a="1"/>
  <c r="E440" i="157" a="1"/>
  <c r="H357" i="157" a="1"/>
  <c r="E114" i="157" a="1"/>
  <c r="C249" i="157" a="1"/>
  <c r="D320" i="157" a="1"/>
  <c r="J64" i="157" a="1"/>
  <c r="G230" i="157" a="1"/>
  <c r="E181" i="157" a="1"/>
  <c r="G301" i="157" a="1"/>
  <c r="J20" i="157" a="1"/>
  <c r="F74" i="157" a="1"/>
  <c r="E367" i="157" a="1"/>
  <c r="D308" i="157" a="1"/>
  <c r="J411" i="157" a="1"/>
  <c r="F136" i="157" a="1"/>
  <c r="I433" i="157" a="1"/>
  <c r="F330" i="157" a="1"/>
  <c r="G141" i="157" a="1"/>
  <c r="C401" i="157" a="1"/>
  <c r="G42" i="157" a="1"/>
  <c r="G220" i="157" a="1"/>
  <c r="H362" i="157" a="1"/>
  <c r="C311" i="157" a="1"/>
  <c r="F327" i="157" a="1"/>
  <c r="E211" i="157" a="1"/>
  <c r="F209" i="157" a="1"/>
  <c r="J27" i="157" a="1"/>
  <c r="H347" i="157" a="1"/>
  <c r="E369" i="157" a="1"/>
  <c r="D64" i="157" a="1"/>
  <c r="J159" i="157" a="1"/>
  <c r="J433" i="157" a="1"/>
  <c r="F152" i="157" a="1"/>
  <c r="G115" i="157" a="1"/>
  <c r="J7" i="157" a="1"/>
  <c r="J299" i="157" a="1"/>
  <c r="J152" i="157" a="1"/>
  <c r="G410" i="157" a="1"/>
  <c r="C185" i="157" a="1"/>
  <c r="E321" i="157" a="1"/>
  <c r="I454" i="157" a="1"/>
  <c r="I32" i="157" a="1"/>
  <c r="H209" i="157" a="1"/>
  <c r="E308" i="157" a="1"/>
  <c r="F69" i="157" a="1"/>
  <c r="E196" i="157" a="1"/>
  <c r="P11" i="152" a="1"/>
  <c r="J361" i="157" a="1"/>
  <c r="I264" i="157" a="1"/>
  <c r="D178" i="157" a="1"/>
  <c r="H183" i="157" a="1"/>
  <c r="D29" i="157" a="1"/>
  <c r="J318" i="157" a="1"/>
  <c r="I110" i="157" a="1"/>
  <c r="D203" i="157" a="1"/>
  <c r="J292" i="157" a="1"/>
  <c r="H280" i="157" a="1"/>
  <c r="G335" i="157" a="1"/>
  <c r="C316" i="157" a="1"/>
  <c r="I359" i="157" a="1"/>
  <c r="F380" i="157" a="1"/>
  <c r="H359" i="157" a="1"/>
  <c r="I192" i="157" a="1"/>
  <c r="I386" i="157" a="1"/>
  <c r="D421" i="157" a="1"/>
  <c r="H361" i="157" a="1"/>
  <c r="G228" i="157" a="1"/>
  <c r="G179" i="157" a="1"/>
  <c r="I20" i="157" a="1"/>
  <c r="G394" i="157" a="1"/>
  <c r="F344" i="157" a="1"/>
  <c r="I391" i="157" a="1"/>
  <c r="G47" i="157" a="1"/>
  <c r="G430" i="157" a="1"/>
  <c r="F67" i="157" a="1"/>
  <c r="G134" i="157" a="1"/>
  <c r="G411" i="157" a="1"/>
  <c r="F103" i="157" a="1"/>
  <c r="G329" i="157" a="1"/>
  <c r="I103" i="157" a="1"/>
  <c r="J181" i="157" a="1"/>
  <c r="C29" i="157" a="1"/>
  <c r="J455" i="157" a="1"/>
  <c r="I375" i="157" a="1"/>
  <c r="C364" i="157" a="1"/>
  <c r="P11" i="129" a="1"/>
  <c r="C371" i="157" a="1"/>
  <c r="I24" i="157" a="1"/>
  <c r="P10" i="127" a="1"/>
  <c r="H181" i="157" a="1"/>
  <c r="D337" i="157" a="1"/>
  <c r="F132" i="157" a="1"/>
  <c r="F398" i="157" a="1"/>
  <c r="D457" i="157" a="1"/>
  <c r="E191" i="157" a="1"/>
  <c r="I411" i="157" a="1"/>
  <c r="E6" i="157" a="1"/>
  <c r="E429" i="157" a="1"/>
  <c r="G138" i="157" a="1"/>
  <c r="G197" i="157" a="1"/>
  <c r="J211" i="157" a="1"/>
  <c r="D261" i="157" a="1"/>
  <c r="E153" i="157" a="1"/>
  <c r="D411" i="157" a="1"/>
  <c r="D310" i="157" a="1"/>
  <c r="I15" i="157" a="1"/>
  <c r="D98" i="157" a="1"/>
  <c r="C146" i="157" a="1"/>
  <c r="G113" i="157" a="1"/>
  <c r="H407" i="157" a="1"/>
  <c r="C367" i="157" a="1"/>
  <c r="G8" i="157" a="1"/>
  <c r="G105" i="157" a="1"/>
  <c r="F340" i="157" a="1"/>
  <c r="C217" i="157" a="1"/>
  <c r="G367" i="157" a="1"/>
  <c r="I18" i="157" a="1"/>
  <c r="J39" i="157" a="1"/>
  <c r="G92" i="157" a="1"/>
  <c r="I119" i="157" a="1"/>
  <c r="H227" i="157" a="1"/>
  <c r="H433" i="157" a="1"/>
  <c r="G33" i="157" a="1"/>
  <c r="D65" i="157" a="1"/>
  <c r="I413" i="157" a="1"/>
  <c r="D238" i="157" a="1"/>
  <c r="H197" i="157" a="1"/>
  <c r="H111" i="157" a="1"/>
  <c r="H266" i="157" a="1"/>
  <c r="E299" i="157" a="1"/>
  <c r="E269" i="157" a="1"/>
  <c r="J50" i="157" a="1"/>
  <c r="H428" i="157" a="1"/>
  <c r="G349" i="157" a="1"/>
  <c r="G396" i="157" a="1"/>
  <c r="F104" i="157" a="1"/>
  <c r="D28" i="157" a="1"/>
  <c r="H318" i="157" a="1"/>
  <c r="F183" i="157" a="1"/>
  <c r="E193" i="157" a="1"/>
  <c r="J23" i="157" a="1"/>
  <c r="G403" i="157" a="1"/>
  <c r="F257" i="157" a="1"/>
  <c r="H252" i="157" a="1"/>
  <c r="H419" i="157" a="1"/>
  <c r="J203" i="157" a="1"/>
  <c r="D284" i="157" a="1"/>
  <c r="G147" i="157" a="1"/>
  <c r="J342" i="157" a="1"/>
  <c r="C78" i="157" a="1"/>
  <c r="I22" i="157" a="1"/>
  <c r="G405" i="157" a="1"/>
  <c r="D76" i="157" a="1"/>
  <c r="J167" i="157" a="1"/>
  <c r="J95" i="157" a="1"/>
  <c r="E280" i="157" a="1"/>
  <c r="J446" i="157" a="1"/>
  <c r="I153" i="157" a="1"/>
  <c r="D172" i="157" a="1"/>
  <c r="G360" i="157" a="1"/>
  <c r="G341" i="157" a="1"/>
  <c r="E259" i="157" a="1"/>
  <c r="F174" i="157" a="1"/>
  <c r="H425" i="157" a="1"/>
  <c r="F138" i="157" a="1"/>
  <c r="H185" i="157" a="1"/>
  <c r="D255" i="157" a="1"/>
  <c r="G317" i="157" a="1"/>
  <c r="I282" i="157" a="1"/>
  <c r="D384" i="157" a="1"/>
  <c r="H134" i="157" a="1"/>
  <c r="C246" i="157" a="1"/>
  <c r="D73" i="157" a="1"/>
  <c r="C370" i="157" a="1"/>
  <c r="E428" i="157" a="1"/>
  <c r="F112" i="157" a="1"/>
  <c r="G39" i="157" a="1"/>
  <c r="H200" i="157" a="1"/>
  <c r="H84" i="157" a="1"/>
  <c r="E376" i="157" a="1"/>
  <c r="F28" i="157" a="1"/>
  <c r="P11" i="128" a="1"/>
  <c r="F249" i="157" a="1"/>
  <c r="J415" i="157" a="1"/>
  <c r="I268" i="157" a="1"/>
  <c r="C8" i="157" a="1"/>
  <c r="P11" i="119" a="1"/>
  <c r="C60" i="157" a="1"/>
  <c r="D307" i="157" a="1"/>
  <c r="E69" i="157" a="1"/>
  <c r="E172" i="157" a="1"/>
  <c r="H349" i="157" a="1"/>
  <c r="J386" i="157" a="1"/>
  <c r="C184" i="157" a="1"/>
  <c r="H369" i="157" a="1"/>
  <c r="J253" i="157" a="1"/>
  <c r="G60" i="157" a="1"/>
  <c r="C89" i="157" a="1"/>
  <c r="I370" i="157" a="1"/>
  <c r="G322" i="157" a="1"/>
  <c r="C415" i="157" a="1"/>
  <c r="F188" i="157" a="1"/>
  <c r="G35" i="157" a="1"/>
  <c r="G417" i="157" a="1"/>
  <c r="D84" i="157" a="1"/>
  <c r="I215" i="157" a="1"/>
  <c r="H75" i="157" a="1"/>
  <c r="G137" i="157" a="1"/>
  <c r="D288" i="157" a="1"/>
  <c r="I64" i="157" a="1"/>
  <c r="F456" i="157" a="1"/>
  <c r="D439" i="157" a="1"/>
  <c r="J336" i="157" a="1"/>
  <c r="G176" i="157" a="1"/>
  <c r="H290" i="157" a="1"/>
  <c r="I189" i="157" a="1"/>
  <c r="E373" i="157" a="1"/>
  <c r="J296" i="157" a="1"/>
  <c r="F206" i="157" a="1"/>
  <c r="G435" i="157" a="1"/>
  <c r="C258" i="157" a="1"/>
  <c r="G212" i="157" a="1"/>
  <c r="J288" i="157" a="1"/>
  <c r="G368" i="157" a="1"/>
  <c r="J252" i="157" a="1"/>
  <c r="D413" i="157" a="1"/>
  <c r="E148" i="157" a="1"/>
  <c r="E289" i="157" a="1"/>
  <c r="E75" i="157" a="1"/>
  <c r="H8" i="157" a="1"/>
  <c r="G385" i="157" a="1"/>
  <c r="D26" i="157" a="1"/>
  <c r="I385" i="157" a="1"/>
  <c r="H299" i="157" a="1"/>
  <c r="F265" i="157" a="1"/>
  <c r="E335" i="157" a="1"/>
  <c r="J300" i="157" a="1"/>
  <c r="D147" i="157" a="1"/>
  <c r="I160" i="157" a="1"/>
  <c r="D271" i="157" a="1"/>
  <c r="I230" i="157" a="1"/>
  <c r="D118" i="157" a="1"/>
  <c r="J291" i="157" a="1"/>
  <c r="C460" i="157" a="1"/>
  <c r="H41" i="157" a="1"/>
  <c r="J425" i="157" a="1"/>
  <c r="G217" i="157" a="1"/>
  <c r="I366" i="157" a="1"/>
  <c r="D72" i="157" a="1"/>
  <c r="D389" i="157" a="1"/>
  <c r="C250" i="157" a="1"/>
  <c r="G372" i="157" a="1"/>
  <c r="G363" i="157" a="1"/>
  <c r="G201" i="157" a="1"/>
  <c r="D283" i="157" a="1"/>
  <c r="F27" i="157" a="1"/>
  <c r="E246" i="157" a="1"/>
  <c r="C56" i="157" a="1"/>
  <c r="I171" i="157" a="1"/>
  <c r="C201" i="157" a="1"/>
  <c r="H405" i="157" a="1"/>
  <c r="J151" i="157" a="1"/>
  <c r="E309" i="157" a="1"/>
  <c r="H413" i="157" a="1"/>
  <c r="C157" i="157" a="1"/>
  <c r="G218" i="157" a="1"/>
  <c r="I56" i="157" a="1"/>
  <c r="P10" i="108" a="1"/>
  <c r="C274" i="157" a="1"/>
  <c r="I449" i="157" a="1"/>
  <c r="F115" i="157" a="1"/>
  <c r="I440" i="157" a="1"/>
  <c r="G120" i="157" a="1"/>
  <c r="F388" i="157" a="1"/>
  <c r="H70" i="157" a="1"/>
  <c r="C59" i="157" a="1"/>
  <c r="H396" i="157" a="1"/>
  <c r="P10" i="133" a="1"/>
  <c r="H151" i="157" a="1"/>
  <c r="F192" i="157" a="1"/>
  <c r="J80" i="157" a="1"/>
  <c r="G208" i="157" a="1"/>
  <c r="D212" i="157" a="1"/>
  <c r="J373" i="157" a="1"/>
  <c r="D443" i="157" a="1"/>
  <c r="J37" i="157" a="1"/>
  <c r="G163" i="157" a="1"/>
  <c r="G255" i="157" a="1"/>
  <c r="E129" i="157" a="1"/>
  <c r="E216" i="157" a="1"/>
  <c r="E111" i="157" a="1"/>
  <c r="P11" i="110" a="1"/>
  <c r="I163" i="157" a="1"/>
  <c r="C288" i="157" a="1"/>
  <c r="G227" i="157" a="1"/>
  <c r="F117" i="157" a="1"/>
  <c r="I393" i="157" a="1"/>
  <c r="C155" i="157" a="1"/>
  <c r="H37" i="157" a="1"/>
  <c r="H192" i="157" a="1"/>
  <c r="F100" i="157" a="1"/>
  <c r="I41" i="157" a="1"/>
  <c r="H115" i="157" a="1"/>
  <c r="G356" i="157" a="1"/>
  <c r="D382" i="157" a="1"/>
  <c r="I281" i="157" a="1"/>
  <c r="I429" i="157" a="1"/>
  <c r="J96" i="157" a="1"/>
  <c r="C223" i="157" a="1"/>
  <c r="C69" i="157" a="1"/>
  <c r="D211" i="157" a="1"/>
  <c r="C292" i="157" a="1"/>
  <c r="F313" i="157" a="1"/>
  <c r="I407" i="157" a="1"/>
  <c r="C100" i="157" a="1"/>
  <c r="D145" i="157" a="1"/>
  <c r="E432" i="157" a="1"/>
  <c r="G416" i="157" a="1"/>
  <c r="J399" i="157" a="1"/>
  <c r="F318" i="157" a="1"/>
  <c r="I227" i="157" a="1"/>
  <c r="F293" i="157" a="1"/>
  <c r="E449" i="157" a="1"/>
  <c r="D285" i="157" a="1"/>
  <c r="F159" i="157" a="1"/>
  <c r="F154" i="157" a="1"/>
  <c r="E16" i="157" a="1"/>
  <c r="D18" i="157" a="1"/>
  <c r="H172" i="157" a="1"/>
  <c r="I256" i="157" a="1"/>
  <c r="E255" i="157" a="1"/>
  <c r="D272" i="157" a="1"/>
  <c r="C22" i="156" a="1"/>
  <c r="E24" i="157" a="1"/>
  <c r="C314" i="157" a="1"/>
  <c r="I225" i="157" a="1"/>
  <c r="E287" i="157" a="1"/>
  <c r="P11" i="137" a="1"/>
  <c r="F44" i="157" a="1"/>
  <c r="H370" i="157" a="1"/>
  <c r="E323" i="157" a="1"/>
  <c r="D401" i="157" a="1"/>
  <c r="J146" i="157" a="1"/>
  <c r="D99" i="157" a="1"/>
  <c r="I213" i="157" a="1"/>
  <c r="C368" i="157" a="1"/>
  <c r="J281" i="157" a="1"/>
  <c r="I358" i="157" a="1"/>
  <c r="I155" i="157" a="1"/>
  <c r="H127" i="157" a="1"/>
  <c r="G209" i="157" a="1"/>
  <c r="H44" i="157" a="1"/>
  <c r="F16" i="157" a="1"/>
  <c r="C248" i="157" a="1"/>
  <c r="C79" i="157" a="1"/>
  <c r="J33" i="157" a="1"/>
  <c r="I88" i="157" a="1"/>
  <c r="F371" i="157" a="1"/>
  <c r="C392" i="157" a="1"/>
  <c r="G319" i="157" a="1"/>
  <c r="I434" i="157" a="1"/>
  <c r="E325" i="157" a="1"/>
  <c r="D270" i="157" a="1"/>
  <c r="H416" i="157" a="1"/>
  <c r="D38" i="157" a="1"/>
  <c r="G439" i="157" a="1"/>
  <c r="J374" i="157" a="1"/>
  <c r="G357" i="157" a="1"/>
  <c r="D201" i="157" a="1"/>
  <c r="C308" i="157" a="1"/>
  <c r="E155" i="157" a="1"/>
  <c r="I26" i="157" a="1"/>
  <c r="C95" i="157" a="1"/>
  <c r="I166" i="157" a="1"/>
  <c r="G18" i="157" a="1"/>
  <c r="D135" i="157" a="1"/>
  <c r="D75" i="157" a="1"/>
  <c r="F459" i="157" a="1"/>
  <c r="D369" i="157" a="1"/>
  <c r="G182" i="157" a="1"/>
  <c r="E90" i="157" a="1"/>
  <c r="H48" i="157" a="1"/>
  <c r="H42" i="157" a="1"/>
  <c r="D39" i="157" a="1"/>
  <c r="G136" i="157" a="1"/>
  <c r="E17" i="157" a="1"/>
  <c r="I269" i="157" a="1"/>
  <c r="C77" i="157" a="1"/>
  <c r="G336" i="157" a="1"/>
  <c r="J116" i="157" a="1"/>
  <c r="G88" i="157" a="1"/>
  <c r="C83" i="157" a="1"/>
  <c r="H295" i="157" a="1"/>
  <c r="E261" i="157" a="1"/>
  <c r="F270" i="157" a="1"/>
  <c r="C170" i="157" a="1"/>
  <c r="J258" i="157" a="1"/>
  <c r="C6" i="157" a="1"/>
  <c r="J260" i="157" a="1"/>
  <c r="H117" i="157" a="1"/>
  <c r="J34" i="157" a="1"/>
  <c r="I108" i="157" a="1"/>
  <c r="P10" i="148" a="1"/>
  <c r="D442" i="157" a="1"/>
  <c r="H216" i="157" a="1"/>
  <c r="C375" i="157" a="1"/>
  <c r="E14" i="157" a="1"/>
  <c r="I325" i="157" a="1"/>
  <c r="D142" i="157" a="1"/>
  <c r="G450" i="157" a="1"/>
  <c r="E105" i="157" a="1"/>
  <c r="J396" i="157" a="1"/>
  <c r="P10" i="111" a="1"/>
  <c r="J239" i="157" a="1"/>
  <c r="F47" i="157" a="1"/>
  <c r="P10" i="152" a="1"/>
  <c r="J73" i="157" a="1"/>
  <c r="F453" i="157" a="1"/>
  <c r="I334" i="157" a="1"/>
  <c r="G275" i="157" a="1"/>
  <c r="I416" i="157" a="1"/>
  <c r="C425" i="157" a="1"/>
  <c r="J93" i="157" a="1"/>
  <c r="G307" i="157" a="1"/>
  <c r="J354" i="157" a="1"/>
  <c r="C434" i="157" a="1"/>
  <c r="I142" i="157" a="1"/>
  <c r="G28" i="157" a="1"/>
  <c r="D398" i="157" a="1"/>
  <c r="J192" i="157" a="1"/>
  <c r="G236" i="157" a="1"/>
  <c r="I29" i="157" a="1"/>
  <c r="F99" i="157" a="1"/>
  <c r="J232" i="157" a="1"/>
  <c r="D163" i="157" a="1"/>
  <c r="P10" i="126" a="1"/>
  <c r="C442" i="157" a="1"/>
  <c r="I257" i="157" a="1"/>
  <c r="J6" i="157" a="1"/>
  <c r="C398" i="157" a="1"/>
  <c r="D127" i="157" a="1"/>
  <c r="C109" i="157" a="1"/>
  <c r="G7" i="157" a="1"/>
  <c r="E76" i="157" a="1"/>
  <c r="F96" i="157" a="1"/>
  <c r="D396" i="157" a="1"/>
  <c r="I177" i="157" a="1"/>
  <c r="G334" i="157" a="1"/>
  <c r="D167" i="157" a="1"/>
  <c r="E189" i="157" a="1"/>
  <c r="D140" i="157" a="1"/>
  <c r="J407" i="157" a="1"/>
  <c r="H87" i="157" a="1"/>
  <c r="E209" i="157" a="1"/>
  <c r="E295" i="157" a="1"/>
  <c r="C315" i="157" a="1"/>
  <c r="I346" i="157" a="1"/>
  <c r="I301" i="157" a="1"/>
  <c r="J438" i="157" a="1"/>
  <c r="C305" i="157" a="1"/>
  <c r="F248" i="157" a="1"/>
  <c r="F414" i="157" a="1"/>
  <c r="J420" i="157" a="1"/>
  <c r="E456" i="157" a="1"/>
  <c r="G273" i="157" a="1"/>
  <c r="I40" i="157" a="1"/>
  <c r="H239" i="157" a="1"/>
  <c r="H434" i="157" a="1"/>
  <c r="H310" i="157" a="1"/>
  <c r="E356" i="157" a="1"/>
  <c r="F137" i="157" a="1"/>
  <c r="E65" i="157" a="1"/>
  <c r="H289" i="157" a="1"/>
  <c r="E242" i="157" a="1"/>
  <c r="C347" i="157" a="1"/>
  <c r="D70" i="157" a="1"/>
  <c r="P10" i="155" a="1"/>
  <c r="H410" i="157" a="1"/>
  <c r="H356" i="157" a="1"/>
  <c r="I145" i="157" a="1"/>
  <c r="J280" i="157" a="1"/>
  <c r="C378" i="157" a="1"/>
  <c r="F314" i="157" a="1"/>
  <c r="D232" i="157" a="1"/>
  <c r="G114" i="157" a="1"/>
  <c r="F38" i="157" a="1"/>
  <c r="F80" i="157" a="1"/>
  <c r="J65" i="157" a="1"/>
  <c r="G420" i="157" a="1"/>
  <c r="I141" i="157" a="1"/>
  <c r="P10" i="134" a="1"/>
  <c r="C426" i="157" a="1"/>
  <c r="J310" i="157" a="1"/>
  <c r="E150" i="157" a="1"/>
  <c r="G248" i="157" a="1"/>
  <c r="G279" i="157" a="1"/>
  <c r="I196" i="157" a="1"/>
  <c r="F153" i="157" a="1"/>
  <c r="E338" i="157" a="1"/>
  <c r="G79" i="157" a="1"/>
  <c r="J242" i="157" a="1"/>
  <c r="F166" i="157" a="1"/>
  <c r="F254" i="157" a="1"/>
  <c r="H162" i="157" a="1"/>
  <c r="J168" i="157" a="1"/>
  <c r="E113" i="157" a="1"/>
  <c r="H431" i="157" a="1"/>
  <c r="H71" i="157" a="1"/>
  <c r="C70" i="157" a="1"/>
  <c r="F76" i="157" a="1"/>
  <c r="C215" i="157" a="1"/>
  <c r="D458" i="157" a="1"/>
  <c r="G215" i="157" a="1"/>
  <c r="C394" i="157" a="1"/>
  <c r="C208" i="157" a="1"/>
  <c r="G247" i="157" a="1"/>
  <c r="C209" i="157" a="1"/>
  <c r="C195" i="157" a="1"/>
  <c r="E372" i="157" a="1"/>
  <c r="I44" i="157" a="1"/>
  <c r="C41" i="157" a="1"/>
  <c r="H408" i="157" a="1"/>
  <c r="C268" i="157" a="1"/>
  <c r="G202" i="157" a="1"/>
  <c r="G80" i="157" a="1"/>
  <c r="J217" i="157" a="1"/>
  <c r="F440" i="157" a="1"/>
  <c r="P11" i="106" a="1"/>
  <c r="J321" i="157" a="1"/>
  <c r="D241" i="157" a="1"/>
  <c r="E28" i="157" a="1"/>
  <c r="G454" i="157" a="1"/>
  <c r="P11" i="105" a="1"/>
  <c r="F48" i="157" a="1"/>
  <c r="C179" i="157" a="1"/>
  <c r="G30" i="157" a="1"/>
  <c r="H156" i="157" a="1"/>
  <c r="E87" i="157" a="1"/>
  <c r="E357" i="157" a="1"/>
  <c r="J8" i="157" a="1"/>
  <c r="F384" i="157" a="1"/>
  <c r="C188" i="157" a="1"/>
  <c r="H333" i="157" a="1"/>
  <c r="G67" i="157" a="1"/>
  <c r="J196" i="157" a="1"/>
  <c r="G398" i="157" a="1"/>
  <c r="D6" i="157" a="1"/>
  <c r="C225" i="157" a="1"/>
  <c r="G458" i="157" a="1"/>
  <c r="G206" i="157" a="1"/>
  <c r="D405" i="157" a="1"/>
  <c r="C167" i="157" a="1"/>
  <c r="I205" i="157" a="1"/>
  <c r="C218" i="157" a="1"/>
  <c r="D45" i="157" a="1"/>
  <c r="F251" i="157" a="1"/>
  <c r="H415" i="157" a="1"/>
  <c r="H262" i="157" a="1"/>
  <c r="G424" i="157" a="1"/>
  <c r="G391" i="157" a="1"/>
  <c r="C390" i="157" a="1"/>
  <c r="G108" i="157" a="1"/>
  <c r="H378" i="157" a="1"/>
  <c r="I131" i="157" a="1"/>
  <c r="D331" i="157" a="1"/>
  <c r="H338" i="157" a="1"/>
  <c r="D36" i="157" a="1"/>
  <c r="G377" i="157" a="1"/>
  <c r="I240" i="157" a="1"/>
  <c r="J419" i="157" a="1"/>
  <c r="F91" i="157" a="1"/>
  <c r="F216" i="157" a="1"/>
  <c r="D185" i="157" a="1"/>
  <c r="H101" i="157" a="1"/>
  <c r="G263" i="157" a="1"/>
  <c r="F85" i="157" a="1"/>
  <c r="I11" i="156" a="1"/>
  <c r="H108" i="157" a="1"/>
  <c r="J439" i="157" a="1"/>
  <c r="C353" i="157" a="1"/>
  <c r="F452" i="157" a="1"/>
  <c r="P11" i="150" a="1"/>
  <c r="I292" i="157" a="1"/>
  <c r="H68" i="157" a="1"/>
  <c r="J234" i="157" a="1"/>
  <c r="P10" i="138" a="1"/>
  <c r="H97" i="157" a="1"/>
  <c r="E218" i="157" a="1"/>
  <c r="F458" i="157" a="1"/>
  <c r="G203" i="157" a="1"/>
  <c r="H112" i="157" a="1"/>
  <c r="D349" i="157" a="1"/>
  <c r="F339" i="157" a="1"/>
  <c r="J397" i="157" a="1"/>
  <c r="I52" i="157" a="1"/>
  <c r="G338" i="157" a="1"/>
  <c r="C263" i="157" a="1"/>
  <c r="J170" i="157" a="1"/>
  <c r="H429" i="157" a="1"/>
  <c r="P10" i="132" a="1"/>
  <c r="G231" i="157" a="1"/>
  <c r="H214" i="157" a="1"/>
  <c r="D246" i="157" a="1"/>
  <c r="D456" i="157" a="1"/>
  <c r="D9" i="157" a="1"/>
  <c r="J230" i="157" a="1"/>
  <c r="C419" i="157" a="1"/>
  <c r="J70" i="157" a="1"/>
  <c r="F40" i="157" a="1"/>
  <c r="F84" i="157" a="1"/>
  <c r="G370" i="157" a="1"/>
  <c r="E296" i="157" a="1"/>
  <c r="F283" i="157" a="1"/>
  <c r="G364" i="157" a="1"/>
  <c r="G97" i="157" a="1"/>
  <c r="E44" i="157" a="1"/>
  <c r="J359" i="157" a="1"/>
  <c r="I220" i="157" a="1"/>
  <c r="E404" i="157" a="1"/>
  <c r="D351" i="157" a="1"/>
  <c r="E410" i="157" a="1"/>
  <c r="C338" i="157" a="1"/>
  <c r="C178" i="157" a="1"/>
  <c r="F20" i="157" a="1"/>
  <c r="J189" i="157" a="1"/>
  <c r="J126" i="157" a="1"/>
  <c r="J262" i="157" a="1"/>
  <c r="E333" i="157" a="1"/>
  <c r="E230" i="157" a="1"/>
  <c r="H28" i="157" a="1"/>
  <c r="G132" i="157" a="1"/>
  <c r="C224" i="157" a="1"/>
  <c r="I253" i="157" a="1"/>
  <c r="I167" i="157" a="1"/>
  <c r="E355" i="157" a="1"/>
  <c r="I446" i="157" a="1"/>
  <c r="I259" i="157" a="1"/>
  <c r="J360" i="157" a="1"/>
  <c r="D321" i="157" a="1"/>
  <c r="D171" i="157" a="1"/>
  <c r="I7" i="157" a="1"/>
  <c r="E168" i="157" a="1"/>
  <c r="E171" i="157" a="1"/>
  <c r="D109" i="157" a="1"/>
  <c r="C120" i="157" a="1"/>
  <c r="E160" i="157" a="1"/>
  <c r="C453" i="157" a="1"/>
  <c r="G91" i="157" a="1"/>
  <c r="F133" i="157" a="1"/>
  <c r="E327" i="157" a="1"/>
  <c r="D55" i="157" a="1"/>
  <c r="H355" i="157" a="1"/>
  <c r="D430" i="157" a="1"/>
  <c r="F204" i="157" a="1"/>
  <c r="D68" i="157" a="1"/>
  <c r="I363" i="157" a="1"/>
  <c r="I426" i="157" a="1"/>
  <c r="H133" i="157" a="1"/>
  <c r="G407" i="157" a="1"/>
  <c r="P10" i="119" a="1"/>
  <c r="G293" i="157" a="1"/>
  <c r="H371" i="157" a="1"/>
  <c r="J327" i="157" a="1"/>
  <c r="J403" i="157" a="1"/>
  <c r="J119" i="157" a="1"/>
  <c r="C410" i="157" a="1"/>
  <c r="I134" i="157" a="1"/>
  <c r="D85" i="157" a="1"/>
  <c r="E423" i="157" a="1"/>
  <c r="G61" i="157" a="1"/>
  <c r="F39" i="157" a="1"/>
  <c r="H158" i="157" a="1"/>
  <c r="E184" i="157" a="1"/>
  <c r="D121" i="157" a="1"/>
  <c r="H17" i="157" a="1"/>
  <c r="C328" i="157" a="1"/>
  <c r="D132" i="157" a="1"/>
  <c r="E79" i="157" a="1"/>
  <c r="I304" i="157" a="1"/>
  <c r="H382" i="157" a="1"/>
  <c r="D116" i="157" a="1"/>
  <c r="H281" i="157" a="1"/>
  <c r="E152" i="157" a="1"/>
  <c r="H16" i="157" a="1"/>
  <c r="C84" i="157" a="1"/>
  <c r="J279" i="157" a="1"/>
  <c r="G73" i="157" a="1"/>
  <c r="I16" i="157" a="1"/>
  <c r="C221" i="157" a="1"/>
  <c r="C452" i="157" a="1"/>
  <c r="H454" i="157" a="1"/>
  <c r="J380" i="157" a="1"/>
  <c r="E337" i="157" a="1"/>
  <c r="E258" i="157" a="1"/>
  <c r="I59" i="157" a="1"/>
  <c r="C461" i="157" a="1"/>
  <c r="H65" i="157" a="1"/>
  <c r="J376" i="157" a="1"/>
  <c r="G90" i="157" a="1"/>
  <c r="D11" i="157" a="1"/>
  <c r="J370" i="157" a="1"/>
  <c r="C325" i="157" a="1"/>
  <c r="F155" i="157" a="1"/>
  <c r="H103" i="157" a="1"/>
  <c r="E43" i="157" a="1"/>
  <c r="P10" i="117" a="1"/>
  <c r="C319" i="157" a="1"/>
  <c r="P10" i="115" a="1"/>
  <c r="E412" i="157" a="1"/>
  <c r="D388" i="157" a="1"/>
  <c r="P10" i="141" a="1"/>
  <c r="G393" i="157" a="1"/>
  <c r="G98" i="157" a="1"/>
  <c r="F88" i="157" a="1"/>
  <c r="E96" i="157" a="1"/>
  <c r="C203" i="157" a="1"/>
  <c r="H66" i="157" a="1"/>
  <c r="G175" i="157" a="1"/>
  <c r="F434" i="157" a="1"/>
  <c r="J87" i="157" a="1"/>
  <c r="I129" i="157" a="1"/>
  <c r="E88" i="157" a="1"/>
  <c r="J287" i="157" a="1"/>
  <c r="J442" i="157" a="1"/>
  <c r="E165" i="157" a="1"/>
  <c r="I383" i="157" a="1"/>
  <c r="E386" i="157" a="1"/>
  <c r="I48" i="157" a="1"/>
  <c r="G324" i="157" a="1"/>
  <c r="H296" i="157" a="1"/>
  <c r="D289" i="157" a="1"/>
  <c r="C21" i="157" a="1"/>
  <c r="C151" i="157" a="1"/>
  <c r="H86" i="157" a="1"/>
  <c r="J120" i="157" a="1"/>
  <c r="H320" i="157" a="1"/>
  <c r="H418" i="157" a="1"/>
  <c r="G460" i="157" a="1"/>
  <c r="F402" i="157" a="1"/>
  <c r="D124" i="157" a="1"/>
  <c r="J60" i="157" a="1"/>
  <c r="H336" i="157" a="1"/>
  <c r="J421" i="157" a="1"/>
  <c r="C447" i="157" a="1"/>
  <c r="E448" i="157" a="1"/>
  <c r="I234" i="157" a="1"/>
  <c r="E112" i="157" a="1"/>
  <c r="F266" i="157" a="1"/>
  <c r="H81" i="157" a="1"/>
  <c r="G415" i="157" a="1"/>
  <c r="C237" i="157" a="1"/>
  <c r="F439" i="157" a="1"/>
  <c r="I135" i="157" a="1"/>
  <c r="G74" i="157" a="1"/>
  <c r="J176" i="157" a="1"/>
  <c r="H273" i="157" a="1"/>
  <c r="F392" i="157" a="1"/>
  <c r="D220" i="157" a="1"/>
  <c r="G392" i="157" a="1"/>
  <c r="C128" i="157" a="1"/>
  <c r="I319" i="157" a="1"/>
  <c r="C313" i="157" a="1"/>
  <c r="J206" i="157" a="1"/>
  <c r="I237" i="157" a="1"/>
  <c r="F294" i="157" a="1"/>
  <c r="J98" i="157" a="1"/>
  <c r="P11" i="111" a="1"/>
  <c r="C49" i="157" a="1"/>
  <c r="I404" i="157" a="1"/>
  <c r="C337" i="157" a="1"/>
  <c r="J224" i="157" a="1"/>
  <c r="E368" i="157" a="1"/>
  <c r="D202" i="157" a="1"/>
  <c r="H330" i="157" a="1"/>
  <c r="C126" i="157" a="1"/>
  <c r="G270" i="157" a="1"/>
  <c r="G77" i="157" a="1"/>
  <c r="D78" i="157" a="1"/>
  <c r="G422" i="157" a="1"/>
  <c r="C296" i="157" a="1"/>
  <c r="F75" i="157" a="1"/>
  <c r="D13" i="157" a="1"/>
  <c r="C358" i="157" a="1"/>
  <c r="C67" i="157" a="1"/>
  <c r="F421" i="157" a="1"/>
  <c r="J75" i="157" a="1"/>
  <c r="J139" i="157" a="1"/>
  <c r="E305" i="157" a="1"/>
  <c r="J91" i="157" a="1"/>
  <c r="H60" i="157" a="1"/>
  <c r="D192" i="157" a="1"/>
  <c r="H316" i="157" a="1"/>
  <c r="H354" i="157" a="1"/>
  <c r="C244" i="157" a="1"/>
  <c r="G333" i="157" a="1"/>
  <c r="H150" i="157" a="1"/>
  <c r="I174" i="157" a="1"/>
  <c r="G288" i="157" a="1"/>
  <c r="F268" i="157" a="1"/>
  <c r="G389" i="157" a="1"/>
  <c r="D49" i="157" a="1"/>
  <c r="F72" i="157" a="1"/>
  <c r="D354" i="157" a="1"/>
  <c r="J410" i="157" a="1"/>
  <c r="I152" i="157" a="1"/>
  <c r="C231" i="157" a="1"/>
  <c r="I165" i="157" a="1"/>
  <c r="C36" i="157" a="1"/>
  <c r="F443" i="157" a="1"/>
  <c r="E329" i="157" a="1"/>
  <c r="J204" i="157" a="1"/>
  <c r="F141" i="157" a="1"/>
  <c r="D100" i="157" a="1"/>
  <c r="H212" i="157" a="1"/>
  <c r="C444" i="157" a="1"/>
  <c r="F114" i="157" a="1"/>
  <c r="P11" i="142" a="1"/>
  <c r="I27" i="157" a="1"/>
  <c r="F347" i="157" a="1"/>
  <c r="J25" i="157" a="1"/>
  <c r="H49" i="157" a="1"/>
  <c r="E143" i="157" a="1"/>
  <c r="F56" i="157" a="1"/>
  <c r="H89" i="157" a="1"/>
  <c r="J18" i="157" a="1"/>
  <c r="C54" i="157" a="1"/>
  <c r="I251" i="157" a="1"/>
  <c r="H198" i="157" a="1"/>
  <c r="J375" i="157" a="1"/>
  <c r="D21" i="157" a="1"/>
  <c r="H76" i="157" a="1"/>
  <c r="F24" i="157" a="1"/>
  <c r="P11" i="145" a="1"/>
  <c r="C318" i="157" a="1"/>
  <c r="C142" i="157" a="1"/>
  <c r="C91" i="157" a="1"/>
  <c r="C35" i="157" a="1"/>
  <c r="F184" i="157" a="1"/>
  <c r="D166" i="157" a="1"/>
  <c r="C22" i="157" a="1"/>
  <c r="D81" i="157" a="1"/>
  <c r="J400" i="157" a="1"/>
  <c r="J366" i="157" a="1"/>
  <c r="H187" i="157" a="1"/>
  <c r="C28" i="157" a="1"/>
  <c r="I194" i="157" a="1"/>
  <c r="P11" i="118" a="1"/>
  <c r="D302" i="157" a="1"/>
  <c r="J459" i="157" a="1"/>
  <c r="F6" i="157" a="1"/>
  <c r="F106" i="157" a="1"/>
  <c r="F164" i="157" a="1"/>
  <c r="J90" i="157" a="1"/>
  <c r="D134" i="157" a="1"/>
  <c r="J317" i="157" a="1"/>
  <c r="C186" i="157" a="1"/>
  <c r="E301" i="157" a="1"/>
  <c r="I285" i="157" a="1"/>
  <c r="I197" i="157" a="1"/>
  <c r="J367" i="157" a="1"/>
  <c r="I395" i="157" a="1"/>
  <c r="H427" i="157" a="1"/>
  <c r="P11" i="107" a="1"/>
  <c r="H430" i="157" a="1"/>
  <c r="P11" i="113" a="1"/>
  <c r="C226" i="157" a="1"/>
  <c r="G404" i="157" a="1"/>
  <c r="E100" i="157" a="1"/>
  <c r="F29" i="157" a="1"/>
  <c r="E89" i="157" a="1"/>
  <c r="I17" i="157" a="1"/>
  <c r="H210" i="157" a="1"/>
  <c r="G131" i="157" a="1"/>
  <c r="D460" i="157" a="1"/>
  <c r="E67" i="157" a="1"/>
  <c r="C369" i="157" a="1"/>
  <c r="E205" i="157" a="1"/>
  <c r="G387" i="157" a="1"/>
  <c r="G281" i="157" a="1"/>
  <c r="G320" i="157" a="1"/>
  <c r="C256" i="157" a="1"/>
  <c r="G109" i="157" a="1"/>
  <c r="D263" i="157" a="1"/>
  <c r="I444" i="157" a="1"/>
  <c r="C23" i="156" a="1"/>
  <c r="F277" i="157" a="1"/>
  <c r="I400" i="157" a="1"/>
  <c r="E442" i="157" a="1"/>
  <c r="D418" i="157" a="1"/>
  <c r="I77" i="157" a="1"/>
  <c r="J323" i="157" a="1"/>
  <c r="G271" i="157" a="1"/>
  <c r="F101" i="157" a="1"/>
  <c r="C46" i="157" a="1"/>
  <c r="C433" i="157" a="1"/>
  <c r="E285" i="157" a="1"/>
  <c r="G238" i="157" a="1"/>
  <c r="G331" i="157" a="1"/>
  <c r="C141" i="157" a="1"/>
  <c r="H257" i="157" a="1"/>
  <c r="C220" i="157" a="1"/>
  <c r="J243" i="157" a="1"/>
  <c r="H256" i="157" a="1"/>
  <c r="E312" i="157" a="1"/>
  <c r="E158" i="157" a="1"/>
  <c r="I267" i="157" a="1"/>
  <c r="H124" i="157" a="1"/>
  <c r="E93" i="157" a="1"/>
  <c r="J215" i="157" a="1"/>
  <c r="H341" i="157" a="1"/>
  <c r="E99" i="157" a="1"/>
  <c r="J377" i="157" a="1"/>
  <c r="C13" i="157" a="1"/>
  <c r="F46" i="157" a="1"/>
  <c r="H240" i="157" a="1"/>
  <c r="G24" i="157" a="1"/>
  <c r="F442" i="157" a="1"/>
  <c r="J402" i="157" a="1"/>
  <c r="I139" i="157" a="1"/>
  <c r="D406" i="157" a="1"/>
  <c r="F237" i="157" a="1"/>
  <c r="J302" i="157" a="1"/>
  <c r="C15" i="157" a="1"/>
  <c r="F354" i="157" a="1"/>
  <c r="F389" i="157" a="1"/>
  <c r="H242" i="157" a="1"/>
  <c r="I138" i="157" a="1"/>
  <c r="G32" i="157" a="1"/>
  <c r="J76" i="157" a="1"/>
  <c r="I388" i="157" a="1"/>
  <c r="D426" i="157" a="1"/>
  <c r="F411" i="157" a="1"/>
  <c r="F134" i="157" a="1"/>
  <c r="E122" i="157" a="1"/>
  <c r="H136" i="157" a="1"/>
  <c r="C380" i="157" a="1"/>
  <c r="H18" i="157" a="1"/>
  <c r="F168" i="157" a="1"/>
  <c r="G164" i="157" a="1"/>
  <c r="G337" i="157" a="1"/>
  <c r="I34" i="157" a="1"/>
  <c r="I422" i="157" a="1"/>
  <c r="E263" i="157" a="1"/>
  <c r="C323" i="157" a="1"/>
  <c r="E427" i="157" a="1"/>
  <c r="I378" i="157" a="1"/>
  <c r="H324" i="157" a="1"/>
  <c r="C445" i="157" a="1"/>
  <c r="H374" i="157" a="1"/>
  <c r="J47" i="157" a="1"/>
  <c r="C140" i="157" a="1"/>
  <c r="E179" i="157" a="1"/>
  <c r="I208" i="157" a="1"/>
  <c r="F329" i="157" a="1"/>
  <c r="J378" i="157" a="1"/>
  <c r="F70" i="157" a="1"/>
  <c r="E225" i="157" a="1"/>
  <c r="P10" i="146" a="1"/>
  <c r="H264" i="157" a="1"/>
  <c r="H304" i="157" a="1"/>
  <c r="E199" i="157" a="1"/>
  <c r="I89" i="157" a="1"/>
  <c r="I55" i="157" a="1"/>
  <c r="I86" i="157" a="1"/>
  <c r="D157" i="157" a="1"/>
  <c r="G100" i="157" a="1"/>
  <c r="P11" i="120" a="1"/>
  <c r="C417" i="157" a="1"/>
  <c r="H233" i="157" a="1"/>
  <c r="C451" i="157" a="1"/>
  <c r="H131" i="157" a="1"/>
  <c r="J339" i="157" a="1"/>
  <c r="H255" i="157" a="1"/>
  <c r="C259" i="157" a="1"/>
  <c r="E212" i="157" a="1"/>
  <c r="D80" i="157" a="1"/>
  <c r="J112" i="157" a="1"/>
  <c r="F460" i="157" a="1"/>
  <c r="D102" i="157" a="1"/>
  <c r="E207" i="157" a="1"/>
  <c r="D446" i="157" a="1"/>
  <c r="C175" i="157" a="1"/>
  <c r="E408" i="157" a="1"/>
  <c r="F31" i="157" a="1"/>
  <c r="G314" i="157" a="1"/>
  <c r="H394" i="157" a="1"/>
  <c r="G111" i="157" a="1"/>
  <c r="E262" i="157" a="1"/>
  <c r="E34" i="157" a="1"/>
  <c r="E123" i="157" a="1"/>
  <c r="H80" i="157" a="1"/>
  <c r="H389" i="157" a="1"/>
  <c r="J290" i="157" a="1"/>
  <c r="D88" i="157" a="1"/>
  <c r="C400" i="157" a="1"/>
  <c r="G299" i="157" a="1"/>
  <c r="P10" i="143" a="1"/>
  <c r="I42" i="157" a="1"/>
  <c r="E350" i="157" a="1"/>
  <c r="J150" i="157" a="1"/>
  <c r="E19" i="157" a="1"/>
  <c r="E235" i="157" a="1"/>
  <c r="C291" i="157" a="1"/>
  <c r="I423" i="157" a="1"/>
  <c r="H26" i="157" a="1"/>
  <c r="H110" i="157" a="1"/>
  <c r="H236" i="157" a="1"/>
  <c r="I148" i="157" a="1"/>
  <c r="H155" i="157" a="1"/>
  <c r="J394" i="157" a="1"/>
  <c r="H337" i="157" a="1"/>
  <c r="I45" i="157" a="1"/>
  <c r="H269" i="157" a="1"/>
  <c r="H373" i="157" a="1"/>
  <c r="F381" i="157" a="1"/>
  <c r="H132" i="157" a="1"/>
  <c r="C287" i="157" a="1"/>
  <c r="D363" i="157" a="1"/>
  <c r="H377" i="157" a="1"/>
  <c r="E214" i="157" a="1"/>
  <c r="J197" i="157" a="1"/>
  <c r="D17" i="157" a="1"/>
  <c r="E91" i="157" a="1"/>
  <c r="E140" i="157" a="1"/>
  <c r="H67" i="157" a="1"/>
  <c r="D419" i="157" a="1"/>
  <c r="D412" i="157" a="1"/>
  <c r="J241" i="157" a="1"/>
  <c r="C429" i="157" a="1"/>
  <c r="H276" i="157" a="1"/>
  <c r="H62" i="157" a="1"/>
  <c r="D304" i="157" a="1"/>
  <c r="E352" i="157" a="1"/>
  <c r="P10" i="136" a="1"/>
  <c r="P10" i="106" a="1"/>
  <c r="D445" i="157" a="1"/>
  <c r="D141" i="157" a="1"/>
  <c r="J304" i="157" a="1"/>
  <c r="G283" i="157" a="1"/>
  <c r="F362" i="157" a="1"/>
  <c r="I50" i="157" a="1"/>
  <c r="D333" i="157" a="1"/>
  <c r="D103" i="157" a="1"/>
  <c r="J237" i="157" a="1"/>
  <c r="E7" i="157" a="1"/>
  <c r="J434" i="157" a="1"/>
  <c r="H363" i="157" a="1"/>
  <c r="J368" i="157" a="1"/>
  <c r="P10" i="124" a="1"/>
  <c r="C382" i="157" a="1"/>
  <c r="G453" i="157" a="1"/>
  <c r="E328" i="157" a="1"/>
  <c r="H165" i="157" a="1"/>
  <c r="E217" i="157" a="1"/>
  <c r="G150" i="157" a="1"/>
  <c r="E188" i="157" a="1"/>
  <c r="I37" i="157" a="1"/>
  <c r="G71" i="157" a="1"/>
  <c r="J17" i="157" a="1"/>
  <c r="G285" i="157" a="1"/>
  <c r="D182" i="157" a="1"/>
  <c r="D177" i="157" a="1"/>
  <c r="E459" i="157" a="1"/>
  <c r="J194" i="157" a="1"/>
  <c r="H190" i="157" a="1"/>
  <c r="I296" i="157" a="1"/>
  <c r="H375" i="157" a="1"/>
  <c r="J36" i="157" a="1"/>
  <c r="F397" i="157" a="1"/>
  <c r="E361" i="157" a="1"/>
  <c r="G400" i="157" a="1"/>
  <c r="E431" i="157" a="1"/>
  <c r="G216" i="157" a="1"/>
  <c r="F79" i="157" a="1"/>
  <c r="D291" i="157" a="1"/>
  <c r="F68" i="157" a="1"/>
  <c r="I284" i="157" a="1"/>
  <c r="J218" i="157" a="1"/>
  <c r="G419" i="157" a="1"/>
  <c r="E77" i="157" a="1"/>
  <c r="G25" i="157" a="1"/>
  <c r="F135" i="157" a="1"/>
  <c r="C227" i="157" a="1"/>
  <c r="G447" i="157" a="1"/>
  <c r="H460" i="157" a="1"/>
  <c r="H325" i="157" a="1"/>
  <c r="D380" i="157" a="1"/>
  <c r="J134" i="157" a="1"/>
  <c r="H204" i="157" a="1"/>
  <c r="F315" i="157" a="1"/>
  <c r="D368" i="157" a="1"/>
  <c r="E279" i="157" a="1"/>
  <c r="C432" i="157" a="1"/>
  <c r="E379" i="157" a="1"/>
  <c r="P11" i="122" a="1"/>
  <c r="F373" i="157" a="1"/>
  <c r="D153" i="157" a="1"/>
  <c r="J11" i="156" a="1"/>
  <c r="E425" i="157" a="1"/>
  <c r="F23" i="157" a="1"/>
  <c r="E32" i="157" a="1"/>
  <c r="D54" i="157" a="1"/>
  <c r="I178" i="157" a="1"/>
  <c r="J461" i="157" a="1"/>
  <c r="F211" i="157" a="1"/>
  <c r="I418" i="157" a="1"/>
  <c r="D364" i="157" a="1"/>
  <c r="I158" i="157" a="1"/>
  <c r="D188" i="157" a="1"/>
  <c r="J388" i="157" a="1"/>
  <c r="D372" i="157" a="1"/>
  <c r="H224" i="157" a="1"/>
  <c r="J436" i="157" a="1"/>
  <c r="F342" i="157" a="1"/>
  <c r="I161" i="157" a="1"/>
  <c r="J214" i="157" a="1"/>
  <c r="F281" i="157" a="1"/>
  <c r="C260" i="157" a="1"/>
  <c r="E441" i="157" a="1"/>
  <c r="E164" i="157" a="1"/>
  <c r="F412" i="157" a="1"/>
  <c r="F241" i="157" a="1"/>
  <c r="F122" i="157" a="1"/>
  <c r="G157" i="157" a="1"/>
  <c r="D429" i="157" a="1"/>
  <c r="J440" i="157" a="1"/>
  <c r="I455" i="157" a="1"/>
  <c r="F238" i="157" a="1"/>
  <c r="H72" i="157" a="1"/>
  <c r="C253" i="157" a="1"/>
  <c r="E391" i="157" a="1"/>
  <c r="G359" i="157" a="1"/>
  <c r="D402" i="157" a="1"/>
  <c r="H188" i="157" a="1"/>
  <c r="G305" i="157" a="1"/>
  <c r="D125" i="157" a="1"/>
  <c r="P10" i="144" a="1"/>
  <c r="C14" i="157" a="1"/>
  <c r="E434" i="157" a="1"/>
  <c r="C118" i="157" a="1"/>
  <c r="H13" i="157" a="1"/>
  <c r="D63" i="157" a="1"/>
  <c r="H213" i="157" a="1"/>
  <c r="G267" i="157" a="1"/>
  <c r="H395" i="157" a="1"/>
  <c r="I231" i="157" a="1"/>
  <c r="F370" i="157" a="1"/>
  <c r="F410" i="157" a="1"/>
  <c r="D336" i="157" a="1"/>
  <c r="F323" i="157" a="1"/>
  <c r="E18" i="157" a="1"/>
  <c r="J390" i="157" a="1"/>
  <c r="J312" i="157" a="1"/>
  <c r="C346" i="157" a="1"/>
  <c r="E73" i="157" a="1"/>
  <c r="I79" i="157" a="1"/>
  <c r="C414" i="157" a="1"/>
  <c r="C321" i="157" a="1"/>
  <c r="J188" i="157" a="1"/>
  <c r="J155" i="157" a="1"/>
  <c r="J45" i="157" a="1"/>
  <c r="J58" i="157" a="1"/>
  <c r="D169" i="157" a="1"/>
  <c r="E50" i="157" a="1"/>
  <c r="J54" i="157" a="1"/>
  <c r="E49" i="157" a="1"/>
  <c r="H268" i="157" a="1"/>
  <c r="F361" i="157" a="1"/>
  <c r="E254" i="157" a="1"/>
  <c r="D326" i="157" a="1"/>
  <c r="D198" i="157" a="1"/>
  <c r="F428" i="157" a="1"/>
  <c r="F409" i="157" a="1"/>
  <c r="C228" i="157" a="1"/>
  <c r="E231" i="157" a="1"/>
  <c r="D183" i="157" a="1"/>
  <c r="E47" i="157" a="1"/>
  <c r="F170" i="157" a="1"/>
  <c r="D200" i="157" a="1"/>
  <c r="J228" i="157" a="1"/>
  <c r="H25" i="157" a="1"/>
  <c r="P11" i="109" a="1"/>
  <c r="I214" i="157" a="1"/>
  <c r="C255" i="157" a="1"/>
  <c r="H397" i="157" a="1"/>
  <c r="F417" i="157" a="1"/>
  <c r="I432" i="157" a="1"/>
  <c r="G143" i="157" a="1"/>
  <c r="C269" i="157" a="1"/>
  <c r="F259" i="157" a="1"/>
  <c r="H27" i="157" a="1"/>
  <c r="G10" i="157" a="1"/>
  <c r="I181" i="157" a="1"/>
  <c r="G222" i="157" a="1"/>
  <c r="E203" i="157" a="1"/>
  <c r="H306" i="157" a="1"/>
  <c r="H388" i="157" a="1"/>
  <c r="F18" i="157" a="1"/>
  <c r="G195" i="157" a="1"/>
  <c r="E169" i="157" a="1"/>
  <c r="C355" i="157" a="1"/>
  <c r="C360" i="157" a="1"/>
  <c r="H364" i="157" a="1"/>
  <c r="I397" i="157" a="1"/>
  <c r="P11" i="116" a="1"/>
  <c r="E291" i="157" a="1"/>
  <c r="G21" i="157" a="1"/>
  <c r="F287" i="157" a="1"/>
  <c r="J220" i="157" a="1"/>
  <c r="G226" i="157" a="1"/>
  <c r="G6" i="157" a="1"/>
  <c r="D53" i="157" a="1"/>
  <c r="C322" i="157" a="1"/>
  <c r="E251" i="157" a="1"/>
  <c r="F431" i="157" a="1"/>
  <c r="F282" i="157" a="1"/>
  <c r="E63" i="157" a="1"/>
  <c r="C213" i="157" a="1"/>
  <c r="E383" i="157" a="1"/>
  <c r="D227" i="157" a="1"/>
  <c r="F42" i="157" a="1"/>
  <c r="E33" i="157" a="1"/>
  <c r="D366" i="157" a="1"/>
  <c r="I428" i="157" a="1"/>
  <c r="G19" i="157" a="1"/>
  <c r="C379" i="157" a="1"/>
  <c r="G125" i="157" a="1"/>
  <c r="D428" i="157" a="1"/>
  <c r="I122" i="157" a="1"/>
  <c r="C351" i="157" a="1"/>
  <c r="I266" i="157" a="1"/>
  <c r="G232" i="157" a="1"/>
  <c r="J11" i="157" a="1"/>
  <c r="J229" i="157" a="1"/>
  <c r="G210" i="157" a="1"/>
  <c r="J199" i="157" a="1"/>
  <c r="I159" i="157" a="1"/>
  <c r="D327" i="157" a="1"/>
  <c r="D325" i="157" a="1"/>
  <c r="I254" i="157" a="1"/>
  <c r="G380" i="157" a="1"/>
  <c r="I36" i="157" a="1"/>
  <c r="D452" i="157" a="1"/>
  <c r="J40" i="157" a="1"/>
  <c r="C61" i="157" a="1"/>
  <c r="G309" i="157" a="1"/>
  <c r="H381" i="157" a="1"/>
  <c r="C282" i="157" a="1"/>
  <c r="J457" i="157" a="1"/>
  <c r="E354" i="157" a="1"/>
  <c r="J295" i="157" a="1"/>
  <c r="H206" i="157" a="1"/>
  <c r="C297" i="157" a="1"/>
  <c r="E12" i="157" a="1"/>
  <c r="E21" i="157" a="1"/>
  <c r="C80" i="157" a="1"/>
  <c r="I381" i="157" a="1"/>
  <c r="F326" i="157" a="1"/>
  <c r="H30" i="157" a="1"/>
  <c r="I459" i="157" a="1"/>
  <c r="D335" i="157" a="1"/>
  <c r="J259" i="157" a="1"/>
  <c r="C115" i="157" a="1"/>
  <c r="E149" i="157" a="1"/>
  <c r="E250" i="157" a="1"/>
  <c r="C247" i="157" a="1"/>
  <c r="D342" i="157" a="1"/>
  <c r="D224" i="157" a="1"/>
  <c r="D404" i="157" a="1"/>
  <c r="C312" i="157" a="1"/>
  <c r="E54" i="157" a="1"/>
  <c r="I176" i="157" a="1"/>
  <c r="J210" i="157" a="1"/>
  <c r="G274" i="157" a="1"/>
  <c r="F303" i="157" a="1"/>
  <c r="J340" i="157" a="1"/>
  <c r="D292" i="157" a="1"/>
  <c r="G344" i="157" a="1"/>
  <c r="J345" i="157" a="1"/>
  <c r="J162" i="157" a="1"/>
  <c r="H424" i="157" a="1"/>
  <c r="D282" i="157" a="1"/>
  <c r="H94" i="157" a="1"/>
  <c r="G40" i="157" a="1"/>
  <c r="J84" i="157" a="1"/>
  <c r="H439" i="157" a="1"/>
  <c r="D383" i="157" a="1"/>
  <c r="D197" i="157" a="1"/>
  <c r="D247" i="157" a="1"/>
  <c r="G204" i="157" a="1"/>
  <c r="I241" i="157" a="1"/>
  <c r="H39" i="157" a="1"/>
  <c r="D106" i="157" a="1"/>
  <c r="J81" i="157" a="1"/>
  <c r="I72" i="157" a="1"/>
  <c r="G436" i="157" a="1"/>
  <c r="C298" i="157" a="1"/>
  <c r="G446" i="157" a="1"/>
  <c r="G266" i="157" a="1"/>
  <c r="G84" i="157" a="1"/>
  <c r="D95" i="157" a="1"/>
  <c r="G199" i="157" a="1"/>
  <c r="C37" i="157" a="1"/>
  <c r="C342" i="157" a="1"/>
  <c r="C270" i="157" a="1"/>
  <c r="C104" i="157" a="1"/>
  <c r="C387" i="157" a="1"/>
  <c r="I73" i="157" a="1"/>
  <c r="I350" i="157" a="1"/>
  <c r="G354" i="157" a="1"/>
  <c r="D280" i="157" a="1"/>
  <c r="D149" i="157" a="1"/>
  <c r="I137" i="157" a="1"/>
  <c r="I25" i="157" a="1"/>
  <c r="G62" i="157" a="1"/>
  <c r="D52" i="157" a="1"/>
  <c r="D191" i="157" a="1"/>
  <c r="I90" i="157" a="1"/>
  <c r="J88" i="157" a="1"/>
  <c r="C147" i="157" a="1"/>
  <c r="C234" i="157" a="1"/>
  <c r="D358" i="157" a="1"/>
  <c r="G457" i="157" a="1"/>
  <c r="H353" i="157" a="1"/>
  <c r="E252" i="157" a="1"/>
  <c r="C275" i="157" a="1"/>
  <c r="F54" i="157" a="1"/>
  <c r="J383" i="157" a="1"/>
  <c r="F320" i="157" a="1"/>
  <c r="D365" i="157" a="1"/>
  <c r="H29" i="157" a="1"/>
  <c r="E284" i="157" a="1"/>
  <c r="C285" i="157" a="1"/>
  <c r="F25" i="157" a="1"/>
  <c r="D359" i="157" a="1"/>
  <c r="D154" i="157" a="1"/>
  <c r="J30" i="157" a="1"/>
  <c r="I11" i="157" a="1"/>
  <c r="C102" i="157" a="1"/>
  <c r="E144" i="157" a="1"/>
  <c r="E226" i="157" a="1"/>
  <c r="D225" i="157" a="1"/>
  <c r="I365" i="157" a="1"/>
  <c r="F182" i="157" a="1"/>
  <c r="J125" i="157" a="1"/>
  <c r="F275" i="157" a="1"/>
  <c r="J311" i="157" a="1"/>
  <c r="G43" i="157" a="1"/>
  <c r="J114" i="157" a="1"/>
  <c r="I435" i="157" a="1"/>
  <c r="I280" i="157" a="1"/>
  <c r="F81" i="157" a="1"/>
  <c r="E245" i="157" a="1"/>
  <c r="D330" i="157" a="1"/>
  <c r="H248" i="157" a="1"/>
  <c r="J285" i="157" a="1"/>
  <c r="D400" i="157" a="1"/>
  <c r="C101" i="157" a="1"/>
  <c r="I104" i="157" a="1"/>
  <c r="I85" i="157" a="1"/>
  <c r="G444" i="157" a="1"/>
  <c r="H201" i="157" a="1"/>
  <c r="H52" i="157" a="1"/>
  <c r="F261" i="157" a="1"/>
  <c r="E92" i="157" a="1"/>
  <c r="C7" i="157" a="1"/>
  <c r="I263" i="157" a="1"/>
  <c r="F386" i="157" a="1"/>
  <c r="I326" i="157" a="1"/>
  <c r="J437" i="157" a="1"/>
  <c r="C327" i="157" a="1"/>
  <c r="G117" i="157" a="1"/>
  <c r="J59" i="157" a="1"/>
  <c r="F214" i="157" a="1"/>
  <c r="F189" i="157" a="1"/>
  <c r="G442" i="157" a="1"/>
  <c r="I255" i="157" a="1"/>
  <c r="I451" i="157" a="1"/>
  <c r="E437" i="157" a="1"/>
  <c r="D252" i="157" a="1"/>
  <c r="J424" i="157" a="1"/>
  <c r="J57" i="157" a="1"/>
  <c r="E247" i="157" a="1"/>
  <c r="H437" i="157" a="1"/>
  <c r="F333" i="157" a="1"/>
  <c r="E223" i="157" a="1"/>
  <c r="D77" i="157" a="1"/>
  <c r="E430" i="157" a="1"/>
  <c r="J122" i="157" a="1"/>
  <c r="F51" i="157" a="1"/>
  <c r="G190" i="157" a="1"/>
  <c r="I312" i="157" a="1"/>
  <c r="I195" i="157" a="1"/>
  <c r="J445" i="157" a="1"/>
  <c r="C81" i="157" a="1"/>
  <c r="D128" i="157" a="1"/>
  <c r="C286" i="157" a="1"/>
  <c r="I398" i="157" a="1"/>
  <c r="G461" i="157" a="1"/>
  <c r="H457" i="157" a="1"/>
  <c r="D86" i="157" a="1"/>
  <c r="I335" i="157" a="1"/>
  <c r="I279" i="157" a="1"/>
  <c r="I193" i="157" a="1"/>
  <c r="H143" i="157" a="1"/>
  <c r="F378" i="157" a="1"/>
  <c r="C304" i="157" a="1"/>
  <c r="H215" i="157" a="1"/>
  <c r="I247" i="157" a="1"/>
  <c r="E170" i="157" a="1"/>
  <c r="E396" i="157" a="1"/>
  <c r="E83" i="157" a="1"/>
  <c r="C174" i="157" a="1"/>
  <c r="I248" i="157" a="1"/>
  <c r="J251" i="157" a="1"/>
  <c r="J165" i="157" a="1"/>
  <c r="P10" i="129" a="1"/>
  <c r="F274" i="157" a="1"/>
  <c r="J328" i="157" a="1"/>
  <c r="H35" i="157" a="1"/>
  <c r="C365" i="157" a="1"/>
  <c r="H285" i="157" a="1"/>
  <c r="D451" i="157" a="1"/>
  <c r="G441" i="157" a="1"/>
  <c r="P11" i="112" a="1"/>
  <c r="J171" i="157" a="1"/>
  <c r="E27" i="157" a="1"/>
  <c r="C197" i="157" a="1"/>
  <c r="G17" i="157" a="1"/>
  <c r="G426" i="157" a="1"/>
  <c r="E51" i="157" a="1"/>
  <c r="H321" i="157" a="1"/>
  <c r="D262" i="157" a="1"/>
  <c r="G259" i="157" a="1"/>
  <c r="F454" i="157" a="1"/>
  <c r="I157" i="157" a="1"/>
  <c r="D397" i="157" a="1"/>
  <c r="G46" i="157" a="1"/>
  <c r="C329" i="157" a="1"/>
  <c r="D450" i="157" a="1"/>
  <c r="E118" i="157" a="1"/>
  <c r="I102" i="157" a="1"/>
  <c r="H286" i="157" a="1"/>
  <c r="C331" i="157" a="1"/>
  <c r="J185" i="157" a="1"/>
  <c r="E59" i="157" a="1"/>
  <c r="D268" i="157" a="1"/>
  <c r="H74" i="157" a="1"/>
  <c r="E157" i="157" a="1"/>
  <c r="J55" i="157" a="1"/>
  <c r="G11" i="157" a="1"/>
  <c r="C450" i="157" a="1"/>
  <c r="H218" i="157" a="1"/>
  <c r="E46" i="157" a="1"/>
  <c r="I80" i="157" a="1"/>
  <c r="D328" i="157" a="1"/>
  <c r="G284" i="157" a="1"/>
  <c r="F145" i="157" a="1"/>
  <c r="F61" i="157" a="1"/>
  <c r="J393" i="157" a="1"/>
  <c r="G95" i="157" a="1"/>
  <c r="J16" i="157" a="1"/>
  <c r="D296" i="157" a="1"/>
  <c r="I146" i="157" a="1"/>
  <c r="D83" i="157" a="1"/>
  <c r="E56" i="157" a="1"/>
  <c r="F199" i="157" a="1"/>
  <c r="E378" i="157" a="1"/>
  <c r="E240" i="157" a="1"/>
  <c r="C324" i="157" a="1"/>
  <c r="E294" i="157" a="1"/>
  <c r="E331" i="157" a="1"/>
  <c r="E286" i="157" a="1"/>
  <c r="C430" i="157" a="1"/>
  <c r="H455" i="157" a="1"/>
  <c r="H96" i="157" a="1"/>
  <c r="G379" i="157" a="1"/>
  <c r="D394" i="157" a="1"/>
  <c r="G332" i="157" a="1"/>
  <c r="P10" i="116" a="1"/>
  <c r="G59" i="157" a="1"/>
  <c r="J182" i="157" a="1"/>
  <c r="D245" i="157" a="1"/>
  <c r="I457" i="157" a="1"/>
  <c r="I441" i="157" a="1"/>
  <c r="C125" i="157" a="1"/>
  <c r="E20" i="157" a="1"/>
  <c r="C150" i="157" a="1"/>
  <c r="D46" i="157" a="1"/>
  <c r="H461" i="157" a="1"/>
  <c r="J408" i="157" a="1"/>
  <c r="E366" i="157" a="1"/>
  <c r="F175" i="157" a="1"/>
  <c r="D278" i="157" a="1"/>
  <c r="E151" i="157" a="1"/>
  <c r="G241" i="157" a="1"/>
  <c r="H163" i="157" a="1"/>
  <c r="D31" i="157" a="1"/>
  <c r="H182" i="157" a="1"/>
  <c r="C293" i="157" a="1"/>
  <c r="E314" i="157" a="1"/>
  <c r="E283" i="157" a="1"/>
  <c r="I302" i="157" a="1"/>
  <c r="J264" i="157" a="1"/>
  <c r="C265" i="157" a="1"/>
  <c r="G48" i="157" a="1"/>
  <c r="E438" i="157" a="1"/>
  <c r="P11" i="148" a="1"/>
  <c r="G70" i="157" a="1"/>
  <c r="C413" i="157" a="1"/>
  <c r="J132" i="157" a="1"/>
  <c r="F364" i="157" a="1"/>
  <c r="E146" i="157" a="1"/>
  <c r="D136" i="157" a="1"/>
  <c r="P11" i="123" a="1"/>
  <c r="C216" i="157" a="1"/>
  <c r="I10" i="156" a="1"/>
  <c r="J12" i="157" a="1"/>
  <c r="D87" i="157" a="1"/>
  <c r="G311" i="157" a="1"/>
  <c r="H82" i="157" a="1"/>
  <c r="E374" i="157" a="1"/>
  <c r="F387" i="157" a="1"/>
  <c r="I116" i="157" a="1"/>
  <c r="C405" i="157" a="1"/>
  <c r="E80" i="157" a="1"/>
  <c r="D108" i="157" a="1"/>
  <c r="E11" i="157" a="1"/>
  <c r="I228" i="157" a="1"/>
  <c r="H447" i="157" a="1"/>
  <c r="D424" i="157" a="1"/>
  <c r="P11" i="126" a="1"/>
  <c r="J127" i="157" a="1"/>
  <c r="I403" i="157" a="1"/>
  <c r="D315" i="157" a="1"/>
  <c r="I185" i="157" a="1"/>
  <c r="I353" i="157" a="1"/>
  <c r="J207" i="157" a="1"/>
  <c r="P10" i="150" a="1"/>
  <c r="C376" i="157" a="1"/>
  <c r="C16" i="157" a="1"/>
  <c r="D226" i="157" a="1"/>
  <c r="J392" i="157" a="1"/>
  <c r="F163" i="157" a="1"/>
  <c r="J186" i="157" a="1"/>
  <c r="H350" i="157" a="1"/>
  <c r="E108" i="157" a="1"/>
  <c r="J78" i="157" a="1"/>
  <c r="E274" i="157" a="1"/>
  <c r="C18" i="157" a="1"/>
  <c r="P10" i="128" a="1"/>
  <c r="F393" i="157" a="1"/>
  <c r="J21" i="157" a="1"/>
  <c r="C153" i="157" a="1"/>
  <c r="E446" i="157" a="1"/>
  <c r="H176" i="157" a="1"/>
  <c r="G383" i="157" a="1"/>
  <c r="H391" i="157" a="1"/>
  <c r="E167" i="157" a="1"/>
  <c r="D123" i="157" a="1"/>
  <c r="J418" i="157" a="1"/>
  <c r="F41" i="157" a="1"/>
  <c r="H146" i="157" a="1"/>
  <c r="I321" i="157" a="1"/>
  <c r="C403" i="157" a="1"/>
  <c r="E424" i="157" a="1"/>
  <c r="G135" i="157" a="1"/>
  <c r="E292" i="157" a="1"/>
  <c r="C25" i="157" a="1"/>
  <c r="I354" i="157" a="1"/>
  <c r="C348" i="157" a="1"/>
  <c r="H116" i="157" a="1"/>
  <c r="C399" i="157" a="1"/>
  <c r="J106" i="157" a="1"/>
  <c r="J263" i="157" a="1"/>
  <c r="H426" i="157" a="1"/>
  <c r="F207" i="157" a="1"/>
  <c r="D362" i="157" a="1"/>
  <c r="H229" i="157" a="1"/>
  <c r="E52" i="157" a="1"/>
  <c r="D448" i="157" a="1"/>
  <c r="G185" i="157" a="1"/>
  <c r="D158" i="157" a="1"/>
  <c r="H327" i="157" a="1"/>
  <c r="J329" i="157" a="1"/>
  <c r="E26" i="157" a="1"/>
  <c r="J356" i="157" a="1"/>
  <c r="C340" i="157" a="1"/>
  <c r="G106" i="157" a="1"/>
  <c r="H193" i="157" a="1"/>
  <c r="J358" i="157" a="1"/>
  <c r="E452" i="157" a="1"/>
  <c r="C386" i="157" a="1"/>
  <c r="F310" i="157" a="1"/>
  <c r="F140" i="157" a="1"/>
  <c r="I372" i="157" a="1"/>
  <c r="C116" i="157" a="1"/>
  <c r="E173" i="157" a="1"/>
  <c r="I28" i="157" a="1"/>
  <c r="F186" i="157" a="1"/>
  <c r="J395" i="157" a="1"/>
  <c r="F338" i="157" a="1"/>
  <c r="D14" i="157" a="1"/>
  <c r="I337" i="157" a="1"/>
  <c r="P10" i="153" a="1"/>
  <c r="G196" i="157" a="1"/>
  <c r="H153" i="157" a="1"/>
  <c r="D43" i="157" a="1"/>
  <c r="I188" i="157" a="1"/>
  <c r="J53" i="157" a="1"/>
  <c r="D352" i="157" a="1"/>
  <c r="J138" i="157" a="1"/>
  <c r="J391" i="157" a="1"/>
  <c r="J247" i="157" a="1"/>
  <c r="E402" i="157" a="1"/>
  <c r="F111" i="157" a="1"/>
  <c r="C235" i="157" a="1"/>
  <c r="G149" i="157" a="1"/>
  <c r="E138" i="157" a="1"/>
  <c r="E405" i="157" a="1"/>
  <c r="I107" i="157" a="1"/>
  <c r="D276" i="157" a="1"/>
  <c r="H208" i="157" a="1"/>
  <c r="D338" i="157" a="1"/>
  <c r="D356" i="157" a="1"/>
  <c r="E330" i="157" a="1"/>
  <c r="G133" i="157" a="1"/>
  <c r="C202" i="157" a="1"/>
  <c r="H219" i="157" a="1"/>
  <c r="F197" i="157" a="1"/>
  <c r="G121" i="157" a="1"/>
  <c r="C418" i="157" a="1"/>
  <c r="D344" i="157" a="1"/>
  <c r="G57" i="157" a="1"/>
  <c r="I21" i="157" a="1"/>
  <c r="I95" i="157" a="1"/>
  <c r="G123" i="157" a="1"/>
  <c r="E282" i="157" a="1"/>
  <c r="D205" i="157" a="1"/>
  <c r="G437" i="157" a="1"/>
  <c r="H292" i="157" a="1"/>
  <c r="F325" i="157" a="1"/>
  <c r="I357" i="157" a="1"/>
  <c r="J248" i="157" a="1"/>
  <c r="P11" i="134" a="1"/>
  <c r="G297" i="157" a="1"/>
  <c r="C302" i="157" a="1"/>
  <c r="F21" i="157" a="1"/>
  <c r="F194" i="157" a="1"/>
  <c r="D104" i="157" a="1"/>
  <c r="J451" i="157" a="1"/>
  <c r="D42" i="157" a="1"/>
  <c r="P11" i="121" a="1"/>
  <c r="G253" i="157" a="1"/>
  <c r="I277" i="157" a="1"/>
  <c r="I311" i="157" a="1"/>
  <c r="J348" i="157" a="1"/>
  <c r="E426" i="157" a="1"/>
  <c r="H402" i="157" a="1"/>
  <c r="F311" i="157" a="1"/>
  <c r="H351" i="157" a="1"/>
  <c r="D324" i="157" a="1"/>
  <c r="H6" i="157" a="1"/>
  <c r="E13" i="157" a="1"/>
  <c r="C427" i="157" a="1"/>
  <c r="G443" i="157" a="1"/>
  <c r="P11" i="141" a="1"/>
  <c r="F230" i="157" a="1"/>
  <c r="E228" i="157" a="1"/>
  <c r="J365" i="157" a="1"/>
  <c r="G146" i="157" a="1"/>
  <c r="C133" i="157" a="1"/>
  <c r="J245" i="157" a="1"/>
  <c r="J82" i="157" a="1"/>
  <c r="C409" i="157" a="1"/>
  <c r="H422" i="157" a="1"/>
  <c r="I390" i="157" a="1"/>
  <c r="I200" i="157" a="1"/>
  <c r="C276" i="157" a="1"/>
  <c r="D67" i="157" a="1"/>
  <c r="F151" i="157" a="1"/>
  <c r="P11" i="153" a="1"/>
  <c r="D27" i="157" a="1"/>
  <c r="F336" i="157" a="1"/>
  <c r="D129" i="157" a="1"/>
  <c r="F239" i="157" a="1"/>
  <c r="J69" i="157" a="1"/>
  <c r="F232" i="157" a="1"/>
  <c r="J154" i="157" a="1"/>
  <c r="D96" i="157" a="1"/>
  <c r="G260" i="157" a="1"/>
  <c r="H205" i="157" a="1"/>
  <c r="H46" i="157" a="1"/>
  <c r="G315" i="157" a="1"/>
  <c r="F433" i="157" a="1"/>
  <c r="H245" i="157" a="1"/>
  <c r="J236" i="157" a="1"/>
  <c r="H121" i="157" a="1"/>
  <c r="G14" i="157" a="1"/>
  <c r="C420" i="157" a="1"/>
  <c r="E392" i="157" a="1"/>
  <c r="C402" i="157" a="1"/>
  <c r="I199" i="157" a="1"/>
  <c r="C199" i="157" a="1"/>
  <c r="J250" i="157" a="1"/>
  <c r="E416" i="157" a="1"/>
  <c r="F45" i="157" a="1"/>
  <c r="E97" i="157" a="1"/>
  <c r="E358" i="157" a="1"/>
  <c r="F399" i="157" a="1"/>
  <c r="I329" i="157" a="1"/>
  <c r="G434" i="157" a="1"/>
  <c r="H92" i="157" a="1"/>
  <c r="F284" i="157" a="1"/>
  <c r="J246" i="157" a="1"/>
  <c r="D8" i="157" a="1"/>
  <c r="J313" i="157" a="1"/>
  <c r="D360" i="157" a="1"/>
  <c r="F82" i="157" a="1"/>
  <c r="F382" i="157" a="1"/>
  <c r="F349" i="157" a="1"/>
  <c r="I156" i="157" a="1"/>
  <c r="I376" i="157" a="1"/>
  <c r="G413" i="157" a="1"/>
  <c r="F295" i="157" a="1"/>
  <c r="E365" i="157" a="1"/>
  <c r="G433" i="157" a="1"/>
  <c r="D47" i="157" a="1"/>
  <c r="F219" i="157" a="1"/>
  <c r="G219" i="157" a="1"/>
  <c r="J147" i="157" a="1"/>
  <c r="E23" i="157" a="1"/>
  <c r="E132" i="157" a="1"/>
  <c r="C82" i="157" a="1"/>
  <c r="D131" i="157" a="1"/>
  <c r="D20" i="157" a="1"/>
  <c r="D193" i="157" a="1"/>
  <c r="C343" i="157" a="1"/>
  <c r="D173" i="157" a="1"/>
  <c r="E293" i="157" a="1"/>
  <c r="C196" i="157" a="1"/>
  <c r="H265" i="157" a="1"/>
  <c r="I184" i="157" a="1"/>
  <c r="H237" i="157" a="1"/>
  <c r="I47" i="157" a="1"/>
  <c r="D115" i="157" a="1"/>
  <c r="F19" i="157" a="1"/>
  <c r="C207" i="157" a="1"/>
  <c r="H436" i="157" a="1"/>
  <c r="I300" i="157" a="1"/>
  <c r="H125" i="157" a="1"/>
  <c r="H175" i="157" a="1"/>
  <c r="E344" i="157" a="1"/>
  <c r="C176" i="157" a="1"/>
  <c r="G198" i="157" a="1"/>
  <c r="C159" i="157" a="1"/>
  <c r="D155" i="157" a="1"/>
  <c r="H372" i="157" a="1"/>
  <c r="E435" i="157" a="1"/>
  <c r="G86" i="157" a="1"/>
  <c r="E133" i="157" a="1"/>
  <c r="F225" i="157" a="1"/>
  <c r="C356" i="157" a="1"/>
  <c r="I23" i="157" a="1"/>
  <c r="G119" i="157" a="1"/>
  <c r="F43" i="157" a="1"/>
  <c r="G118" i="157" a="1"/>
  <c r="J429" i="157" a="1"/>
  <c r="J405" i="157" a="1"/>
  <c r="D219" i="157" a="1"/>
  <c r="G186" i="157" a="1"/>
  <c r="F271" i="157" a="1"/>
  <c r="E139" i="157" a="1"/>
  <c r="F305" i="157" a="1"/>
  <c r="H142" i="157" a="1"/>
  <c r="F190" i="157" a="1"/>
  <c r="J117" i="157" a="1"/>
  <c r="G240" i="157" a="1"/>
  <c r="J131" i="157" a="1"/>
  <c r="G22" i="157" a="1"/>
  <c r="J148" i="157" a="1"/>
  <c r="F394" i="157" a="1"/>
  <c r="F450" i="157" a="1"/>
  <c r="E64" i="157" a="1"/>
  <c r="G378" i="157" a="1"/>
  <c r="G300" i="157" a="1"/>
  <c r="I261" i="157" a="1"/>
  <c r="F438" i="157" a="1"/>
  <c r="G395" i="157" a="1"/>
  <c r="E304" i="157" a="1"/>
  <c r="E57" i="157" a="1"/>
  <c r="H390" i="157" a="1"/>
  <c r="F95" i="157" a="1"/>
  <c r="C66" i="157" a="1"/>
  <c r="F390" i="157" a="1"/>
  <c r="D180" i="157" a="1"/>
  <c r="G246" i="157" a="1"/>
  <c r="D343" i="157" a="1"/>
  <c r="J341" i="157" a="1"/>
  <c r="H19" i="157" a="1"/>
  <c r="E267" i="157" a="1"/>
  <c r="G365" i="157" a="1"/>
  <c r="J428" i="157" a="1"/>
  <c r="F193" i="157" a="1"/>
  <c r="G399" i="157" a="1"/>
  <c r="F256" i="157" a="1"/>
  <c r="F306" i="157" a="1"/>
  <c r="G37" i="157" a="1"/>
  <c r="J216" i="157" a="1"/>
  <c r="H160" i="157" a="1"/>
  <c r="I219" i="157" a="1"/>
  <c r="C388" i="157" a="1"/>
  <c r="F58" i="157" a="1"/>
  <c r="F353" i="157" a="1"/>
  <c r="G388" i="157" a="1"/>
  <c r="E451" i="157" a="1"/>
  <c r="E341" i="157" a="1"/>
  <c r="E194" i="157" a="1"/>
  <c r="E78" i="157" a="1"/>
  <c r="H169" i="157" a="1"/>
  <c r="H128" i="157" a="1"/>
  <c r="E447" i="157" a="1"/>
  <c r="E415" i="157" a="1"/>
  <c r="E55" i="157" a="1"/>
  <c r="F146" i="157" a="1"/>
  <c r="C257" i="157" a="1"/>
  <c r="F119" i="157" a="1"/>
  <c r="I437" i="157" a="1"/>
  <c r="I452" i="157" a="1"/>
  <c r="E106" i="157" a="1"/>
  <c r="I431" i="157" a="1"/>
  <c r="G350" i="157" a="1"/>
  <c r="H109" i="157" a="1"/>
  <c r="F273" i="157" a="1"/>
  <c r="E154" i="157" a="1"/>
  <c r="F427" i="157" a="1"/>
  <c r="E190" i="157" a="1"/>
  <c r="G178" i="157" a="1"/>
  <c r="F446" i="157" a="1"/>
  <c r="I297" i="157" a="1"/>
  <c r="F288" i="157" a="1"/>
  <c r="F191" i="157" a="1"/>
  <c r="F160" i="157" a="1"/>
  <c r="H312" i="157" a="1"/>
  <c r="G200" i="157" a="1"/>
  <c r="C20" i="157" a="1"/>
  <c r="G167" i="157" a="1"/>
  <c r="E229" i="157" a="1"/>
  <c r="E382" i="157" a="1"/>
  <c r="C144" i="157" a="1"/>
  <c r="F321" i="157" a="1"/>
  <c r="H442" i="157" a="1"/>
  <c r="C385" i="157" a="1"/>
  <c r="H79" i="157" a="1"/>
  <c r="C335" i="157" a="1"/>
  <c r="P11" i="114" a="1"/>
  <c r="C55" i="157" a="1"/>
  <c r="G44" i="157" a="1"/>
  <c r="C50" i="157" a="1"/>
  <c r="I276" i="157" a="1"/>
  <c r="F441" i="157" a="1"/>
  <c r="H420" i="157" a="1"/>
  <c r="F162" i="157" a="1"/>
  <c r="F289" i="157" a="1"/>
  <c r="D438" i="157" a="1"/>
  <c r="I295" i="157" a="1"/>
  <c r="G87" i="157" a="1"/>
  <c r="F222" i="157" a="1"/>
  <c r="C76" i="157" a="1"/>
  <c r="D416" i="157" a="1"/>
  <c r="C362" i="157" a="1"/>
  <c r="F319" i="157" a="1"/>
  <c r="C200" i="157" a="1"/>
  <c r="J213" i="157" a="1"/>
  <c r="J305" i="157" a="1"/>
  <c r="C242" i="157" a="1"/>
  <c r="G294" i="157" a="1"/>
  <c r="F375" i="157" a="1"/>
  <c r="I439" i="157" a="1"/>
  <c r="E110" i="157" a="1"/>
  <c r="I61" i="157" a="1"/>
  <c r="D15" i="157" a="1"/>
  <c r="E397" i="157" a="1"/>
  <c r="J308" i="157" a="1"/>
  <c r="G52" i="157" a="1"/>
  <c r="E249" i="157" a="1"/>
  <c r="C345" i="157" a="1"/>
  <c r="I68" i="157" a="1"/>
  <c r="H335" i="157" a="1"/>
  <c r="C192" i="157" a="1"/>
  <c r="J86" i="157" a="1"/>
  <c r="D273" i="157" a="1"/>
  <c r="G69" i="157" a="1"/>
  <c r="F171" i="157" a="1"/>
  <c r="I368" i="157" a="1"/>
  <c r="I106" i="157" a="1"/>
  <c r="F55" i="157" a="1"/>
  <c r="C373" i="157" a="1"/>
  <c r="F161" i="157" a="1"/>
  <c r="I349" i="157" a="1"/>
  <c r="D179" i="157" a="1"/>
  <c r="G361" i="157" a="1"/>
  <c r="F234" i="157" a="1"/>
  <c r="I76" i="157" a="1"/>
  <c r="I458" i="157" a="1"/>
  <c r="F461" i="157" a="1"/>
  <c r="I91" i="157" a="1"/>
  <c r="F7" i="157" a="1"/>
  <c r="C408" i="157" a="1"/>
  <c r="F304" i="157" a="1"/>
  <c r="D432" i="157" a="1"/>
  <c r="D436" i="157" a="1"/>
  <c r="H69" i="157" a="1"/>
  <c r="J413" i="157" a="1"/>
  <c r="P11" i="115" a="1"/>
  <c r="I222" i="157" a="1"/>
  <c r="H32" i="157" a="1"/>
  <c r="D339" i="157" a="1"/>
  <c r="P11" i="143" a="1"/>
  <c r="I270" i="157" a="1"/>
  <c r="I233" i="157" a="1"/>
  <c r="D82" i="157" a="1"/>
  <c r="G207" i="157" a="1"/>
  <c r="F77" i="157" a="1"/>
  <c r="D165" i="157" a="1"/>
  <c r="E176" i="157" a="1"/>
  <c r="E215" i="157" a="1"/>
  <c r="E281" i="157" a="1"/>
  <c r="I408" i="157" a="1"/>
  <c r="H340" i="157" a="1"/>
  <c r="D23" i="156" a="1"/>
  <c r="J153" i="157" a="1"/>
  <c r="D427" i="157" a="1"/>
  <c r="E162" i="157" a="1"/>
  <c r="G373" i="157" a="1"/>
  <c r="J325" i="157" a="1"/>
  <c r="H173" i="157" a="1"/>
  <c r="D117" i="157" a="1"/>
  <c r="H323" i="157" a="1"/>
  <c r="C306" i="157" a="1"/>
  <c r="E306" i="157" a="1"/>
  <c r="D265" i="157" a="1"/>
  <c r="D377" i="157" a="1"/>
  <c r="J118" i="157" a="1"/>
  <c r="J277" i="157" a="1"/>
  <c r="G252" i="157" a="1"/>
  <c r="J286" i="157" a="1"/>
  <c r="J389" i="157" a="1"/>
  <c r="D233" i="157" a="1"/>
  <c r="G355" i="157" a="1"/>
  <c r="F335" i="157" a="1"/>
  <c r="I120" i="157" a="1"/>
  <c r="F129" i="157" a="1"/>
  <c r="E9" i="157" a="1"/>
  <c r="F355" i="157" a="1"/>
  <c r="E239" i="157" a="1"/>
  <c r="G116" i="157" a="1"/>
  <c r="J426" i="157" a="1"/>
  <c r="D143" i="157" a="1"/>
  <c r="F272" i="157" a="1"/>
  <c r="E210" i="157" a="1"/>
  <c r="G82" i="157" a="1"/>
  <c r="F15" i="157" a="1"/>
  <c r="D146" i="157" a="1"/>
  <c r="H53" i="157" a="1"/>
  <c r="I242" i="157" a="1"/>
  <c r="C251" i="157" a="1"/>
  <c r="G290" i="157" a="1"/>
  <c r="H247" i="157" a="1"/>
  <c r="F201" i="157" a="1"/>
  <c r="C396" i="157" a="1"/>
  <c r="F448" i="157" a="1"/>
  <c r="I309" i="157" a="1"/>
  <c r="H135" i="157" a="1"/>
  <c r="C393" i="157" a="1"/>
  <c r="I144" i="157" a="1"/>
  <c r="F383" i="157" a="1"/>
  <c r="F125" i="157" a="1"/>
  <c r="G16" i="157" a="1"/>
  <c r="I283" i="157" a="1"/>
  <c r="I322" i="157" a="1"/>
  <c r="F224" i="157" a="1"/>
  <c r="H334" i="157" a="1"/>
  <c r="H225" i="157" a="1"/>
  <c r="E121" i="157" a="1"/>
  <c r="P10" i="135" a="1"/>
  <c r="G237" i="157" a="1"/>
  <c r="E53" i="157" a="1"/>
  <c r="I356" i="157" a="1"/>
  <c r="C45" i="157" a="1"/>
  <c r="J353" i="157" a="1"/>
  <c r="C64" i="157" a="1"/>
  <c r="G158" i="157" a="1"/>
  <c r="H243" i="157" a="1"/>
  <c r="I210" i="157" a="1"/>
  <c r="G431" i="157" a="1"/>
  <c r="C19" i="157" a="1"/>
  <c r="C165" i="157" a="1"/>
  <c r="J238" i="157" a="1"/>
  <c r="J387" i="157" a="1"/>
  <c r="J19" i="157" a="1"/>
  <c r="D374" i="157" a="1"/>
  <c r="C435" i="157" a="1"/>
  <c r="F121" i="157" a="1"/>
  <c r="P10" i="105" a="1"/>
  <c r="F337" i="157" a="1"/>
  <c r="P11" i="140" a="1"/>
  <c r="E124" i="157" a="1"/>
  <c r="D253" i="157" a="1"/>
  <c r="G425" i="157" a="1"/>
  <c r="F420" i="157" a="1"/>
  <c r="D303" i="157" a="1"/>
  <c r="H380" i="157" a="1"/>
  <c r="E25" i="157" a="1"/>
  <c r="D69" i="157" a="1"/>
  <c r="D379" i="157" a="1"/>
  <c r="E364" i="157" a="1"/>
  <c r="D176" i="157" a="1"/>
  <c r="F131" i="157" a="1"/>
  <c r="C72" i="157" a="1"/>
  <c r="J322" i="157" a="1"/>
  <c r="G193" i="157" a="1"/>
  <c r="I112" i="157" a="1"/>
  <c r="G369" i="157" a="1"/>
  <c r="E175" i="157" a="1"/>
  <c r="I344" i="157" a="1"/>
  <c r="G161" i="157" a="1"/>
  <c r="D48" i="157" a="1"/>
  <c r="D34" i="157" a="1"/>
  <c r="J14" i="157" a="1"/>
  <c r="F437" i="157" a="1"/>
  <c r="F62" i="157" a="1"/>
  <c r="I306" i="157" a="1"/>
  <c r="I396" i="157" a="1"/>
  <c r="J169" i="157" a="1"/>
  <c r="F220" i="157" a="1"/>
  <c r="G459" i="157" a="1"/>
  <c r="E453" i="157" a="1"/>
  <c r="I96" i="157" a="1"/>
  <c r="I71" i="157" a="1"/>
  <c r="F92" i="157" a="1"/>
  <c r="F403" i="157" a="1"/>
  <c r="I289" i="157" a="1"/>
  <c r="I315" i="157" a="1"/>
  <c r="D175" i="157" a="1"/>
  <c r="G353" i="157" a="1"/>
  <c r="J202" i="157" a="1"/>
  <c r="G343" i="157" a="1"/>
  <c r="J221" i="157" a="1"/>
  <c r="I6" i="157" a="1"/>
  <c r="F366" i="157" a="1"/>
  <c r="D399" i="157" a="1"/>
  <c r="C377" i="157" a="1"/>
  <c r="F26" i="157" a="1"/>
  <c r="J271" i="157" a="1"/>
  <c r="G445" i="157" a="1"/>
  <c r="G66" i="157" a="1"/>
  <c r="H31" i="157" a="1"/>
  <c r="D301" i="157" a="1"/>
  <c r="I314" i="157" a="1"/>
  <c r="G187" i="157" a="1"/>
  <c r="H107" i="157" a="1"/>
  <c r="I224" i="157" a="1"/>
  <c r="H271" i="157" a="1"/>
  <c r="D414" i="157" a="1"/>
  <c r="G251" i="157" a="1"/>
  <c r="E104" i="157" a="1"/>
  <c r="P10" i="145" a="1"/>
  <c r="H450" i="157" a="1"/>
  <c r="D112" i="157" a="1"/>
  <c r="C73" i="157" a="1"/>
  <c r="I190" i="157" a="1"/>
  <c r="E315" i="157" a="1"/>
  <c r="J244" i="157" a="1"/>
  <c r="C12" i="157" a="1"/>
  <c r="E116" i="157" a="1"/>
  <c r="J324" i="157" a="1"/>
  <c r="I260" i="157" a="1"/>
  <c r="I211" i="157" a="1"/>
  <c r="E342" i="157" a="1"/>
  <c r="I78" i="157" a="1"/>
  <c r="C261" i="157" a="1"/>
  <c r="E400" i="157" a="1"/>
  <c r="C278" i="157" a="1"/>
  <c r="C43" i="157" a="1"/>
  <c r="J257" i="157" a="1"/>
  <c r="C294" i="157" a="1"/>
  <c r="F252" i="157" a="1"/>
  <c r="H223" i="157" a="1"/>
  <c r="I99" i="157" a="1"/>
  <c r="J233" i="157" a="1"/>
  <c r="D449" i="157" a="1"/>
  <c r="J273" i="157" a="1"/>
  <c r="F34" i="157" a="1"/>
  <c r="D231" i="157" a="1"/>
  <c r="F73" i="157" a="1"/>
  <c r="C33" i="157" a="1"/>
  <c r="E377" i="157" a="1"/>
  <c r="E70" i="157" a="1"/>
  <c r="E389" i="157" a="1"/>
  <c r="G451" i="157" a="1"/>
  <c r="P10" i="154" a="1"/>
  <c r="F292" i="157" a="1"/>
  <c r="G78" i="157" a="1"/>
  <c r="G55" i="157" a="1"/>
  <c r="H195" i="157" a="1"/>
  <c r="G181" i="157" a="1"/>
  <c r="D213" i="157" a="1"/>
  <c r="G54" i="157" a="1"/>
  <c r="E444" i="157" a="1"/>
  <c r="H258" i="157" a="1"/>
  <c r="H308" i="157" a="1"/>
  <c r="C252" i="157" a="1"/>
  <c r="E81" i="157" a="1"/>
  <c r="D144" i="157" a="1"/>
  <c r="D258" i="157" a="1"/>
  <c r="H282" i="157" a="1"/>
  <c r="E421" i="157" a="1"/>
  <c r="G287" i="157" a="1"/>
  <c r="C117" i="157" a="1"/>
  <c r="G366" i="157" a="1"/>
  <c r="E38" i="157" a="1"/>
  <c r="J68" i="157" a="1"/>
  <c r="G233" i="157" a="1"/>
  <c r="C384" i="157" a="1"/>
  <c r="F180" i="157" a="1"/>
  <c r="D370" i="157" a="1"/>
  <c r="J51" i="157" a="1"/>
  <c r="C272" i="157" a="1"/>
  <c r="C439" i="157" a="1"/>
  <c r="E395" i="157" a="1"/>
  <c r="E141" i="157" a="1"/>
  <c r="I221" i="157" a="1"/>
  <c r="H303" i="157" a="1"/>
  <c r="H63" i="157" a="1"/>
  <c r="P10" i="139" a="1"/>
  <c r="G381" i="157" a="1"/>
  <c r="E390" i="157" a="1"/>
  <c r="J205" i="157" a="1"/>
  <c r="F429" i="157" a="1"/>
  <c r="D89" i="157" a="1"/>
  <c r="J113" i="157" a="1"/>
  <c r="C422" i="157" a="1"/>
  <c r="I204" i="157" a="1"/>
  <c r="H277" i="157" a="1"/>
  <c r="E237" i="157" a="1"/>
  <c r="D385" i="157" a="1"/>
  <c r="F235" i="157" a="1"/>
  <c r="F195" i="157" a="1"/>
  <c r="H138" i="157" a="1"/>
  <c r="C262" i="157" a="1"/>
  <c r="I125" i="157" a="1"/>
  <c r="F419" i="157" a="1"/>
  <c r="D107" i="157" a="1"/>
  <c r="D160" i="157" a="1"/>
  <c r="J100" i="157" a="1"/>
  <c r="C58" i="157" a="1"/>
  <c r="J316" i="157" a="1"/>
  <c r="I118" i="157" a="1"/>
  <c r="G12" i="157" a="1"/>
  <c r="E183" i="157" a="1"/>
  <c r="C290" i="157" a="1"/>
  <c r="D139" i="157" a="1"/>
  <c r="F242" i="157" a="1"/>
  <c r="J28" i="157" a="1"/>
  <c r="J121" i="157" a="1"/>
  <c r="I308" i="157" a="1"/>
  <c r="H140" i="157" a="1"/>
  <c r="D294" i="157" a="1"/>
  <c r="J343" i="157" a="1"/>
  <c r="F198" i="157" a="1"/>
  <c r="D293" i="157" a="1"/>
  <c r="F316" i="157" a="1"/>
  <c r="F33" i="157" a="1"/>
  <c r="F297" i="157" a="1"/>
  <c r="F128" i="157" a="1"/>
  <c r="I351" i="157" a="1"/>
  <c r="G272" i="157" a="1"/>
  <c r="H78" i="157" a="1"/>
  <c r="D93" i="157" a="1"/>
  <c r="J42" i="157" a="1"/>
  <c r="F78" i="157" a="1"/>
  <c r="J63" i="157" a="1"/>
  <c r="I438" i="157" a="1"/>
  <c r="E332" i="157" a="1"/>
  <c r="D425" i="157" a="1"/>
  <c r="D417" i="157" a="1"/>
  <c r="D316" i="157" a="1"/>
  <c r="I217" i="157" a="1"/>
  <c r="J427" i="157" a="1"/>
  <c r="D148" i="157" a="1"/>
  <c r="J283" i="157" a="1"/>
  <c r="E227" i="157" a="1"/>
  <c r="I443" i="157" a="1"/>
  <c r="G128" i="157" a="1"/>
  <c r="C94" i="157" a="1"/>
  <c r="H93" i="157" a="1"/>
  <c r="E256" i="157" a="1"/>
  <c r="E326" i="157" a="1"/>
  <c r="H235" i="157" a="1"/>
  <c r="C411" i="157" a="1"/>
  <c r="I57" i="157" a="1"/>
  <c r="C30" i="157" a="1"/>
  <c r="P10" i="112" a="1"/>
  <c r="G34" i="157" a="1"/>
  <c r="E142" i="157" a="1"/>
  <c r="D423" i="157" a="1"/>
  <c r="F269" i="157" a="1"/>
  <c r="H452" i="157" a="1"/>
  <c r="J49" i="157" a="1"/>
  <c r="H446" i="157" a="1"/>
  <c r="D440" i="157" a="1"/>
  <c r="P10" i="113" a="1"/>
  <c r="G94" i="157" a="1"/>
  <c r="E102" i="157" a="1"/>
  <c r="I436" i="157" a="1"/>
  <c r="J227" i="157" a="1"/>
  <c r="C114" i="157" a="1"/>
  <c r="E119" i="157" a="1"/>
  <c r="J289" i="157" a="1"/>
  <c r="H358" i="157" a="1"/>
  <c r="I262" i="157" a="1"/>
  <c r="P10" i="131" a="1"/>
  <c r="P11" i="138" a="1"/>
  <c r="J331" i="157" a="1"/>
  <c r="I324" i="157" a="1"/>
  <c r="G303" i="157" a="1"/>
  <c r="J357" i="157" a="1"/>
  <c r="C23" i="157" a="1"/>
  <c r="C189" i="157" a="1"/>
  <c r="E58" i="157" a="1"/>
  <c r="F97" i="157" a="1"/>
  <c r="I105" i="157" a="1"/>
  <c r="I39" i="157" a="1"/>
  <c r="G371" i="157" a="1"/>
  <c r="I293" i="157" a="1"/>
  <c r="G256" i="157" a="1"/>
  <c r="D105" i="157" a="1"/>
  <c r="E208" i="157" a="1"/>
  <c r="I111" i="157" a="1"/>
  <c r="G257" i="157" a="1"/>
  <c r="J268" i="157" a="1"/>
  <c r="C112" i="157" a="1"/>
  <c r="G64" i="157" a="1"/>
  <c r="H118" i="157" a="1"/>
  <c r="G234" i="157" a="1"/>
  <c r="I150" i="157" a="1"/>
  <c r="F157" i="157" a="1"/>
  <c r="C9" i="157" a="1"/>
  <c r="D235" i="157" a="1"/>
  <c r="F436" i="157" a="1"/>
  <c r="J31" i="157" a="1"/>
  <c r="J85" i="157" a="1"/>
  <c r="D459" i="157" a="1"/>
  <c r="C65" i="157" a="1"/>
  <c r="C299" i="157" a="1"/>
  <c r="E360" i="157" a="1"/>
  <c r="P11" i="147" a="1"/>
  <c r="F406" i="157" a="1"/>
  <c r="H404" i="157" a="1"/>
  <c r="J158" i="157" a="1"/>
  <c r="C456" i="157" a="1"/>
  <c r="E10" i="157" a="1"/>
  <c r="I275" i="157" a="1"/>
  <c r="E351" i="157" a="1"/>
  <c r="I313" i="157" a="1"/>
  <c r="I147" i="157" a="1"/>
  <c r="I198" i="157" a="1"/>
  <c r="F57" i="157" a="1"/>
  <c r="D137" i="157" a="1"/>
  <c r="D25" i="157" a="1"/>
  <c r="J26" i="157" a="1"/>
  <c r="C458" i="157" a="1"/>
  <c r="G249" i="157" a="1"/>
  <c r="D209" i="157" a="1"/>
  <c r="I412" i="157" a="1"/>
  <c r="P11" i="139" a="1"/>
  <c r="D101" i="157" a="1"/>
  <c r="C284" i="157" a="1"/>
  <c r="I384" i="157" a="1"/>
  <c r="J183" i="157" a="1"/>
  <c r="G20" i="157" a="1"/>
  <c r="F296" i="157" a="1"/>
  <c r="H23" i="157" a="1"/>
  <c r="C180" i="157" a="1"/>
  <c r="E60" i="157" a="1"/>
  <c r="H113" i="157" a="1"/>
  <c r="F50" i="157" a="1"/>
  <c r="H275" i="157" a="1"/>
  <c r="C172" i="157" a="1"/>
  <c r="E198" i="157" a="1"/>
  <c r="E42" i="157" a="1"/>
  <c r="F457" i="157" a="1"/>
  <c r="G36" i="157" a="1"/>
  <c r="H314" i="157" a="1"/>
  <c r="G41" i="157" a="1"/>
  <c r="C193" i="157" a="1"/>
  <c r="C17" i="156" a="1"/>
  <c r="D207" i="157" a="1"/>
  <c r="F86" i="157" a="1"/>
  <c r="I187" i="157" a="1"/>
  <c r="E40" i="157" a="1"/>
  <c r="C154" i="157" a="1"/>
  <c r="F324" i="157" a="1"/>
  <c r="E82" i="157" a="1"/>
  <c r="F177" i="157" a="1"/>
  <c r="G103" i="157" a="1"/>
  <c r="D314" i="157" a="1"/>
  <c r="H393" i="157" a="1"/>
  <c r="E394" i="157" a="1"/>
  <c r="H342" i="157" a="1"/>
  <c r="H259" i="157" a="1"/>
  <c r="E107" i="157" a="1"/>
  <c r="C383" i="157" a="1"/>
  <c r="F196" i="157" a="1"/>
  <c r="C156" i="157" a="1"/>
  <c r="H186" i="157" a="1"/>
  <c r="G316" i="157" a="1"/>
  <c r="H24" i="157" a="1"/>
  <c r="G348" i="157" a="1"/>
  <c r="H260" i="157" a="1"/>
  <c r="C32" i="157" a="1"/>
  <c r="E206" i="157" a="1"/>
  <c r="J107" i="157" a="1"/>
  <c r="C446" i="157" a="1"/>
  <c r="C93" i="157" a="1"/>
  <c r="E257" i="157" a="1"/>
  <c r="H88" i="157" a="1"/>
  <c r="H329" i="157" a="1"/>
  <c r="I182" i="157" a="1"/>
  <c r="D300" i="157" a="1"/>
  <c r="J307" i="157" a="1"/>
  <c r="J144" i="157" a="1"/>
  <c r="F250" i="157" a="1"/>
  <c r="G406" i="157" a="1"/>
  <c r="F317" i="157" a="1"/>
  <c r="G13" i="157" a="1"/>
  <c r="D318" i="157" a="1"/>
  <c r="I445" i="157" a="1"/>
  <c r="I286" i="157" a="1"/>
  <c r="H178" i="157" a="1"/>
  <c r="G129" i="157" a="1"/>
  <c r="I447" i="157" a="1"/>
  <c r="I117" i="157" a="1"/>
  <c r="I229" i="157" a="1"/>
  <c r="J435" i="157" a="1"/>
  <c r="J401" i="157" a="1"/>
  <c r="C303" i="157" a="1"/>
  <c r="C359" i="157" a="1"/>
  <c r="H386" i="157" a="1"/>
  <c r="D120" i="157" a="1"/>
  <c r="J454" i="157" a="1"/>
  <c r="G153" i="157" a="1"/>
  <c r="H217" i="157" a="1"/>
  <c r="H12" i="157" a="1"/>
  <c r="G321" i="157" a="1"/>
  <c r="D290" i="157" a="1"/>
  <c r="I387" i="157" a="1"/>
  <c r="H179" i="157" a="1"/>
  <c r="C87" i="157" a="1"/>
  <c r="E348" i="157" a="1"/>
  <c r="J249" i="157" a="1"/>
  <c r="D357" i="157" a="1"/>
  <c r="C438" i="157" a="1"/>
  <c r="E127" i="157" a="1"/>
  <c r="C122" i="157" a="1"/>
  <c r="D312" i="157" a="1"/>
  <c r="I8" i="157" a="1"/>
  <c r="G438" i="157" a="1"/>
  <c r="G268" i="157" a="1"/>
  <c r="I202" i="157" a="1"/>
  <c r="J145" i="157" a="1"/>
  <c r="G244" i="157" a="1"/>
  <c r="G239" i="157" a="1"/>
  <c r="C75" i="157" a="1"/>
  <c r="G9" i="157" a="1"/>
  <c r="E278" i="157" a="1"/>
  <c r="G235" i="157" a="1"/>
  <c r="H21" i="157" a="1"/>
  <c r="I203" i="157" a="1"/>
  <c r="D434" i="157" a="1"/>
  <c r="G339" i="157" a="1"/>
  <c r="G180" i="157" a="1"/>
  <c r="C62" i="157" a="1"/>
  <c r="J306" i="157" a="1"/>
  <c r="C121" i="157" a="1"/>
  <c r="C34" i="157" a="1"/>
  <c r="E268" i="157" a="1"/>
  <c r="C333" i="157" a="1"/>
  <c r="C194" i="157" a="1"/>
  <c r="I98" i="157" a="1"/>
  <c r="E318" i="157" a="1"/>
  <c r="I456" i="157" a="1"/>
  <c r="D30" i="157" a="1"/>
  <c r="J208" i="157" a="1"/>
  <c r="J209" i="157" a="1"/>
  <c r="H147" i="157" a="1"/>
  <c r="I371" i="157" a="1"/>
  <c r="J61" i="157" a="1"/>
  <c r="I180" i="157" a="1"/>
  <c r="F169" i="157" a="1"/>
  <c r="P10" i="110" a="1"/>
  <c r="E219" i="157" a="1"/>
  <c r="H352" i="157" a="1"/>
  <c r="J180" i="157" a="1"/>
  <c r="G169" i="157" a="1"/>
  <c r="F377" i="157" a="1"/>
  <c r="G261" i="157" a="1"/>
  <c r="D279" i="157" a="1"/>
  <c r="F246" i="157" a="1"/>
  <c r="G177" i="157" a="1"/>
  <c r="I100" i="157" a="1"/>
  <c r="D244" i="157" a="1"/>
  <c r="J298" i="157" a="1"/>
  <c r="I114" i="157" a="1"/>
  <c r="F64" i="157" a="1"/>
  <c r="H45" i="157" a="1"/>
  <c r="F455" i="157" a="1"/>
  <c r="C63" i="157" a="1"/>
  <c r="G214" i="157" a="1"/>
  <c r="D264" i="157" a="1"/>
  <c r="G183" i="157" a="1"/>
  <c r="H400" i="157" a="1"/>
  <c r="D40" i="157" a="1"/>
  <c r="F350" i="157" a="1"/>
  <c r="G421" i="157" a="1"/>
  <c r="C326" i="157" a="1"/>
  <c r="E147" i="157" a="1"/>
  <c r="F36" i="157" a="1"/>
  <c r="C339" i="157" a="1"/>
  <c r="P11" i="127" a="1"/>
  <c r="D259" i="157" a="1"/>
  <c r="C161" i="157" a="1"/>
  <c r="F276" i="157" a="1"/>
  <c r="D345" i="157" a="1"/>
  <c r="D237" i="157" a="1"/>
  <c r="H211" i="157" a="1"/>
  <c r="E200" i="157" a="1"/>
  <c r="C198" i="157" a="1"/>
  <c r="G326" i="157" a="1"/>
  <c r="J379" i="157" a="1"/>
  <c r="E201" i="157" a="1"/>
  <c r="H129" i="157" a="1"/>
  <c r="F372" i="157" a="1"/>
  <c r="J104" i="157" a="1"/>
  <c r="I461" i="157" a="1"/>
  <c r="J160" i="157" a="1"/>
  <c r="J351" i="157" a="1"/>
  <c r="H411" i="157" a="1"/>
  <c r="D229" i="157" a="1"/>
  <c r="D113" i="157" a="1"/>
  <c r="H57" i="157" a="1"/>
  <c r="F49" i="157" a="1"/>
  <c r="J355" i="157" a="1"/>
  <c r="I123" i="157" a="1"/>
  <c r="E236" i="157" a="1"/>
  <c r="E371" i="157" a="1"/>
  <c r="E340" i="157" a="1"/>
  <c r="I305" i="157" a="1"/>
  <c r="J164" i="157" a="1"/>
  <c r="J137" i="157" a="1"/>
  <c r="D376" i="157" a="1"/>
  <c r="E224" i="157" a="1"/>
  <c r="E243" i="157" a="1"/>
  <c r="C454" i="157" a="1"/>
  <c r="P10" i="125" a="1"/>
  <c r="E422" i="157" a="1"/>
  <c r="C277" i="157" a="1"/>
  <c r="D37" i="157" a="1"/>
  <c r="P10" i="147" a="1"/>
  <c r="D7" i="157" a="1"/>
  <c r="C143" i="157" a="1"/>
  <c r="D350" i="157" a="1"/>
  <c r="D322" i="157" a="1"/>
  <c r="I235" i="157" a="1"/>
  <c r="I338" i="157" a="1"/>
  <c r="J223" i="157" a="1"/>
  <c r="I113" i="157" a="1"/>
  <c r="H326" i="157" a="1"/>
  <c r="J156" i="157" a="1"/>
  <c r="I75" i="157" a="1"/>
  <c r="F358" i="157" a="1"/>
  <c r="E241" i="157" a="1"/>
  <c r="H38" i="157" a="1"/>
  <c r="H59" i="157" a="1"/>
  <c r="I307" i="157" a="1"/>
  <c r="C404" i="157" a="1"/>
  <c r="F231" i="157" a="1"/>
  <c r="I94" i="157" a="1"/>
  <c r="G250" i="157" a="1"/>
  <c r="E182" i="157" a="1"/>
  <c r="D66" i="157" a="1"/>
  <c r="F404" i="157" a="1"/>
  <c r="J381" i="157" a="1"/>
  <c r="G49" i="157" a="1"/>
  <c r="I419" i="157" a="1"/>
  <c r="F102" i="157" a="1"/>
  <c r="F376" i="157" a="1"/>
  <c r="J320" i="157" a="1"/>
  <c r="P10" i="140" a="1"/>
  <c r="J333" i="157" a="1"/>
  <c r="D373" i="157" a="1"/>
  <c r="J369" i="157" a="1"/>
  <c r="F187" i="157" a="1"/>
  <c r="F264" i="157" a="1"/>
  <c r="I339" i="157" a="1"/>
  <c r="G264" i="157" a="1"/>
  <c r="I31" i="157" a="1"/>
  <c r="H244" i="157" a="1"/>
  <c r="D23" i="157" a="1"/>
  <c r="J269" i="157" a="1"/>
  <c r="E62" i="157" a="1"/>
  <c r="H417" i="157" a="1"/>
  <c r="C85" i="157" a="1"/>
  <c r="J385" i="157" a="1"/>
  <c r="E413" i="157" a="1"/>
  <c r="C334" i="157" a="1"/>
  <c r="F309" i="157" a="1"/>
  <c r="I273" i="157" a="1"/>
  <c r="I333" i="157" a="1"/>
  <c r="E316" i="157" a="1"/>
  <c r="J231" i="157" a="1"/>
  <c r="I238" i="157" a="1"/>
  <c r="E407" i="157" a="1"/>
  <c r="D381" i="157" a="1"/>
  <c r="E297" i="157" a="1"/>
  <c r="H174" i="157" a="1"/>
  <c r="I84" i="157" a="1"/>
  <c r="H161" i="157" a="1"/>
  <c r="C273" i="157" a="1"/>
  <c r="C44" i="157" a="1"/>
  <c r="D317" i="157" a="1"/>
  <c r="C48" i="157" a="1"/>
  <c r="E233" i="157" a="1"/>
  <c r="F435" i="157" a="1"/>
  <c r="H77" i="157" a="1"/>
  <c r="I232" i="157" a="1"/>
  <c r="F8" i="157" a="1"/>
  <c r="D152" i="157" a="1"/>
  <c r="G170" i="157" a="1"/>
  <c r="C47" i="157" a="1"/>
  <c r="I327" i="157" a="1"/>
  <c r="G124" i="157" a="1"/>
  <c r="G50" i="157" a="1"/>
  <c r="E277" i="157" a="1"/>
  <c r="D256" i="157" a="1"/>
  <c r="I62" i="157" a="1"/>
  <c r="F368" i="157" a="1"/>
  <c r="J198" i="157" a="1"/>
  <c r="F17" i="157" a="1"/>
  <c r="G58" i="157" a="1"/>
  <c r="C138" i="157" a="1"/>
  <c r="D313" i="157" a="1"/>
  <c r="I12" i="157" a="1"/>
  <c r="E271" i="157" a="1"/>
  <c r="G328" i="157" a="1"/>
  <c r="I58" i="157" a="1"/>
  <c r="E370" i="157" a="1"/>
  <c r="I252" i="157" a="1"/>
  <c r="C236" i="157" a="1"/>
  <c r="D239" i="157" a="1"/>
  <c r="H403" i="157" a="1"/>
  <c r="I394" i="157" a="1"/>
  <c r="I355" i="157" a="1"/>
  <c r="F369" i="157" a="1"/>
  <c r="H234" i="157" a="1"/>
  <c r="C211" i="157" a="1"/>
  <c r="G452" i="157" a="1"/>
  <c r="C57" i="157" a="1"/>
  <c r="D444" i="157" a="1"/>
  <c r="C357" i="157" a="1"/>
  <c r="E300" i="157" a="1"/>
  <c r="G83" i="157" a="1"/>
  <c r="J195" i="157" a="1"/>
  <c r="I409" i="157" a="1"/>
  <c r="D249" i="157" a="1"/>
  <c r="I13" i="157" a="1"/>
  <c r="J294" i="157" a="1"/>
  <c r="H440" i="157" a="1"/>
  <c r="J272" i="157" a="1"/>
  <c r="C42" i="157" a="1"/>
  <c r="E202" i="157" a="1"/>
  <c r="H445" i="157" a="1"/>
  <c r="F351" i="157" a="1"/>
  <c r="I83" i="157" a="1"/>
  <c r="H189" i="157" a="1"/>
  <c r="E288" i="157" a="1"/>
  <c r="F423" i="157" a="1"/>
  <c r="H366" i="157" a="1"/>
  <c r="D181" i="157" a="1"/>
  <c r="J56" i="157" a="1"/>
  <c r="E409" i="157" a="1"/>
  <c r="C205" i="157" a="1"/>
  <c r="D311" i="157" a="1"/>
  <c r="D57" i="157" a="1"/>
  <c r="F98" i="157" a="1"/>
  <c r="H222" i="157" a="1"/>
  <c r="I236" i="157" a="1"/>
  <c r="D410" i="157" a="1"/>
  <c r="C281" i="157" a="1"/>
  <c r="C190" i="157" a="1"/>
  <c r="D122" i="157" a="1"/>
  <c r="C279" i="157" a="1"/>
  <c r="F445" i="157" a="1"/>
  <c r="J315" i="157" a="1"/>
  <c r="E197" i="157" a="1"/>
  <c r="H406" i="157" a="1"/>
  <c r="F405" i="157" a="1"/>
  <c r="H253" i="157" a="1"/>
  <c r="D92" i="157" a="1"/>
  <c r="E276" i="157" a="1"/>
  <c r="J46" i="157" a="1"/>
  <c r="I380" i="157" a="1"/>
  <c r="C423" i="157" a="1"/>
  <c r="H14" i="157" a="1"/>
  <c r="I424" i="157" a="1"/>
  <c r="F218" i="157" a="1"/>
  <c r="C241" i="157" a="1"/>
  <c r="F30" i="157" a="1"/>
  <c r="I19" i="157" a="1"/>
  <c r="J226" i="157" a="1"/>
  <c r="I374" i="157" a="1"/>
  <c r="F432" i="157" a="1"/>
  <c r="F416" i="157" a="1"/>
  <c r="H139" i="157" a="1"/>
  <c r="E125" i="157" a="1"/>
  <c r="J430" i="157" a="1"/>
  <c r="E66" i="157" a="1"/>
  <c r="F430" i="157" a="1"/>
  <c r="G31" i="157" a="1"/>
  <c r="D392" i="157" a="1"/>
  <c r="I369" i="157" a="1"/>
  <c r="F143" i="157" a="1"/>
  <c r="F334" i="157" a="1"/>
  <c r="G292" i="157" a="1"/>
  <c r="H141" i="157" a="1"/>
  <c r="J140" i="157" a="1"/>
  <c r="F142" i="157" a="1"/>
  <c r="C374" i="157" a="1"/>
  <c r="H85" i="157" a="1"/>
  <c r="J334" i="157" a="1"/>
  <c r="D126" i="157" a="1"/>
  <c r="C88" i="157" a="1"/>
  <c r="G168" i="157" a="1"/>
  <c r="J48" i="157" a="1"/>
  <c r="F400" i="157" a="1"/>
  <c r="C352" i="157" a="1"/>
  <c r="J105" i="157" a="1"/>
  <c r="H221" i="157" a="1"/>
  <c r="F150" i="157" a="1"/>
  <c r="H398" i="157" a="1"/>
  <c r="G99" i="157" a="1"/>
  <c r="D194" i="157" a="1"/>
  <c r="E238" i="157" a="1"/>
  <c r="D367" i="157" a="1"/>
  <c r="F447" i="157" a="1"/>
  <c r="F144" i="157" a="1"/>
  <c r="I169" i="157" a="1"/>
  <c r="F395" i="157" a="1"/>
  <c r="G142" i="157" a="1"/>
  <c r="I348" i="157" a="1"/>
  <c r="P11" i="131" a="1"/>
  <c r="H322" i="157" a="1"/>
  <c r="H149" i="157" a="1"/>
  <c r="P10" i="137" a="1"/>
  <c r="E95" i="157" a="1"/>
  <c r="F260" i="157" a="1"/>
  <c r="C344" i="157" a="1"/>
  <c r="C90" i="157" a="1"/>
  <c r="G27" i="157" a="1"/>
  <c r="F415" i="157" a="1"/>
  <c r="J212" i="157" a="1"/>
  <c r="G304" i="157" a="1"/>
  <c r="F299" i="157" a="1"/>
  <c r="C301" i="157" a="1"/>
  <c r="D184" i="157" a="1"/>
  <c r="C232" i="157" a="1"/>
  <c r="E131" i="157" a="1"/>
  <c r="E221" i="157" a="1"/>
  <c r="J13" i="157" a="1"/>
  <c r="H7" i="157" a="1"/>
  <c r="G107" i="157" a="1"/>
  <c r="G306" i="157" a="1"/>
  <c r="J432" i="157" a="1"/>
  <c r="H250" i="157" a="1"/>
  <c r="F178" i="157" a="1"/>
  <c r="G23" i="157" a="1"/>
  <c r="D44" i="157" a="1"/>
  <c r="P11" i="151" a="1"/>
  <c r="E384" i="157" a="1"/>
  <c r="I417" i="157" a="1"/>
  <c r="I54" i="157" a="1"/>
  <c r="E220" i="157" a="1"/>
  <c r="J187" i="157" a="1"/>
  <c r="D295" i="157" a="1"/>
  <c r="J278" i="157" a="1"/>
  <c r="E393" i="157" a="1"/>
  <c r="D90" i="157" a="1"/>
  <c r="H423" i="157" a="1"/>
  <c r="H343" i="157" a="1"/>
  <c r="I405" i="157" a="1"/>
  <c r="J15" i="157" a="1"/>
  <c r="I9" i="157" a="1"/>
  <c r="J449" i="157" a="1"/>
  <c r="H99" i="157" a="1"/>
  <c r="H51" i="157" a="1"/>
  <c r="I173" i="157" a="1"/>
  <c r="G345" i="157" a="1"/>
  <c r="I402" i="157" a="1"/>
  <c r="H137" i="157" a="1"/>
  <c r="J362" i="157" a="1"/>
  <c r="G455" i="157" a="1"/>
  <c r="E362" i="157" a="1"/>
  <c r="I207" i="157" a="1"/>
  <c r="D269" i="157" a="1"/>
  <c r="D56" i="157" a="1"/>
  <c r="C106" i="157" a="1"/>
  <c r="E39" i="157" a="1"/>
  <c r="J363" i="157" a="1"/>
  <c r="J282" i="157" a="1"/>
  <c r="I414" i="157" a="1"/>
  <c r="H55" i="157" a="1"/>
  <c r="I212" i="157" a="1"/>
  <c r="I249" i="157" a="1"/>
  <c r="J452" i="157" a="1"/>
  <c r="H399" i="157" a="1"/>
  <c r="G89" i="157" a="1"/>
  <c r="D210" i="157" a="1"/>
  <c r="H267" i="157" a="1"/>
  <c r="H387" i="157" a="1"/>
  <c r="D260" i="157" a="1"/>
  <c r="H164" i="157" a="1"/>
  <c r="I328" i="157" a="1"/>
  <c r="J79" i="157" a="1"/>
  <c r="J276" i="157" a="1"/>
  <c r="F110" i="157" a="1"/>
  <c r="E248" i="157" a="1"/>
  <c r="E380" i="157" a="1"/>
  <c r="I168" i="157" a="1"/>
  <c r="D230" i="157" a="1"/>
  <c r="J332" i="157" a="1"/>
  <c r="I60" i="157" a="1"/>
  <c r="J177" i="157" a="1"/>
  <c r="J326" i="157" a="1"/>
  <c r="E461" i="157" a="1"/>
  <c r="G289" i="157" a="1"/>
  <c r="H120" i="157" a="1"/>
  <c r="E302" i="157" a="1"/>
  <c r="I410" i="157" a="1"/>
  <c r="F418" i="157" a="1"/>
  <c r="C108" i="157" a="1"/>
  <c r="H119" i="157" a="1"/>
  <c r="F298" i="157" a="1"/>
  <c r="D433" i="157" a="1"/>
  <c r="D319" i="157" a="1"/>
  <c r="C459" i="157" a="1"/>
  <c r="D386" i="157" a="1"/>
  <c r="I287" i="157" a="1"/>
  <c r="J267" i="157" a="1"/>
  <c r="E232" i="157" a="1"/>
  <c r="I336" i="157" a="1"/>
  <c r="E35" i="157" a="1"/>
  <c r="J67" i="157" a="1"/>
  <c r="F71" i="157" a="1"/>
  <c r="H332" i="157" a="1"/>
  <c r="D32" i="157" a="1"/>
  <c r="F307" i="157" a="1"/>
  <c r="D164" i="157" a="1"/>
  <c r="D435" i="157" a="1"/>
  <c r="I258" i="157" a="1"/>
  <c r="D12" i="157" a="1"/>
  <c r="C421" i="157" a="1"/>
  <c r="E417" i="157" a="1"/>
  <c r="G362" i="157" a="1"/>
  <c r="F263" i="157" a="1"/>
  <c r="H90" i="157" a="1"/>
  <c r="H91" i="157" a="1"/>
  <c r="H207" i="157" a="1"/>
  <c r="E185" i="157" a="1"/>
  <c r="I183" i="157" a="1"/>
  <c r="I67" i="157" a="1"/>
  <c r="E399" i="157" a="1"/>
  <c r="F258" i="157" a="1"/>
  <c r="J364" i="157" a="1"/>
  <c r="G302" i="157" a="1"/>
  <c r="H346" i="157" a="1"/>
  <c r="D189" i="157" a="1"/>
  <c r="I82" i="157" a="1"/>
  <c r="C10" i="157" a="1"/>
  <c r="E406" i="157" a="1"/>
  <c r="I274" i="157" a="1"/>
  <c r="J128" i="157" a="1"/>
  <c r="D151" i="157" a="1"/>
  <c r="D51" i="157" a="1"/>
  <c r="F109" i="157" a="1"/>
  <c r="G139" i="157" a="1"/>
  <c r="E433" i="157" a="1"/>
  <c r="E174" i="157" a="1"/>
  <c r="F240" i="157" a="1"/>
  <c r="I51" i="157" a="1"/>
  <c r="J349" i="157" a="1"/>
  <c r="J130" i="157" a="1"/>
  <c r="F359" i="157" a="1"/>
  <c r="C381" i="157" a="1"/>
  <c r="H106" i="157" a="1"/>
  <c r="E48" i="157" a="1"/>
  <c r="F301" i="157" a="1"/>
  <c r="H73" i="157" a="1"/>
  <c r="H64" i="157" a="1"/>
  <c r="F53" i="157" a="1"/>
  <c r="C124" i="157" a="1"/>
  <c r="I175" i="157" a="1"/>
  <c r="E120" i="157" a="1"/>
  <c r="F105" i="157" a="1"/>
  <c r="D437" i="157" a="1"/>
  <c r="E307" i="157" a="1"/>
  <c r="C99" i="157" a="1"/>
  <c r="F217" i="157" a="1"/>
  <c r="I442" i="157" a="1"/>
  <c r="E137" i="157" a="1"/>
  <c r="I81" i="157" a="1"/>
  <c r="E266" i="157" a="1"/>
  <c r="H10" i="157" a="1"/>
  <c r="G104" i="157" a="1"/>
  <c r="F407" i="157" a="1"/>
  <c r="I132" i="157" a="1"/>
  <c r="C173" i="157" a="1"/>
  <c r="G325" i="157" a="1"/>
  <c r="P11" i="124" a="1"/>
  <c r="H123" i="157" a="1"/>
  <c r="D431" i="157" a="1"/>
  <c r="J129" i="157" a="1"/>
  <c r="J448" i="157" a="1"/>
  <c r="G282" i="157" a="1"/>
  <c r="C97" i="157" a="1"/>
  <c r="C127" i="157" a="1"/>
  <c r="I143" i="157" a="1"/>
  <c r="F308" i="157" a="1"/>
  <c r="H287" i="157" a="1"/>
  <c r="C448" i="157" a="1"/>
  <c r="D71" i="157" a="1"/>
  <c r="E403" i="157" a="1"/>
  <c r="F332" i="157" a="1"/>
  <c r="F379" i="157" a="1"/>
  <c r="H144" i="157" a="1"/>
  <c r="H319" i="157" a="1"/>
  <c r="F424" i="157" a="1"/>
  <c r="P11" i="155" a="1"/>
  <c r="E345" i="157" a="1"/>
  <c r="J9" i="157" a="1"/>
  <c r="J450" i="157" a="1"/>
  <c r="E45" i="157" a="1"/>
  <c r="I140" i="157" a="1"/>
  <c r="J178" i="157" a="1"/>
  <c r="F244" i="157" a="1"/>
  <c r="J335" i="157" a="1"/>
  <c r="D403" i="157" a="1"/>
  <c r="H365" i="157" a="1"/>
  <c r="G386" i="157" a="1"/>
  <c r="P11" i="154" a="1"/>
  <c r="D277" i="157" a="1"/>
  <c r="C71" i="157" a="1"/>
  <c r="I401" i="157" a="1"/>
  <c r="H249" i="157" a="1"/>
  <c r="H283" i="157" a="1"/>
  <c r="E363" i="157" a="1"/>
  <c r="F32" i="157" a="1"/>
  <c r="F11" i="157" a="1"/>
  <c r="J108" i="157" a="1"/>
  <c r="E84" i="157" a="1"/>
  <c r="E339" i="157" a="1"/>
  <c r="D361" i="157" a="1"/>
  <c r="D395" i="157" a="1"/>
  <c r="F139" i="157" a="1"/>
  <c r="J166" i="157" a="1"/>
  <c r="H278" i="157" a="1"/>
  <c r="H291" i="157" a="1"/>
  <c r="I345" i="157" a="1"/>
  <c r="J382" i="157" a="1"/>
  <c r="F312" i="157" a="1"/>
  <c r="G191" i="157" a="1"/>
  <c r="H272" i="157" a="1"/>
  <c r="C187" i="157" a="1"/>
  <c r="D409" i="157" a="1"/>
  <c r="C230" i="157" a="1"/>
  <c r="E128" i="157" a="1"/>
  <c r="I69" i="157" a="1"/>
  <c r="I218" i="157" a="1"/>
  <c r="E265" i="157" a="1"/>
  <c r="J190" i="157" a="1"/>
  <c r="I460" i="157" a="1"/>
  <c r="G418" i="157" a="1"/>
  <c r="F123" i="157" a="1"/>
  <c r="C210" i="157" a="1"/>
  <c r="J44" i="157" a="1"/>
  <c r="C204" i="157" a="1"/>
  <c r="G298" i="157" a="1"/>
  <c r="J94" i="157" a="1"/>
  <c r="H444" i="157" a="1"/>
  <c r="F167" i="157" a="1"/>
  <c r="F149" i="157" a="1"/>
  <c r="E311" i="157" a="1"/>
  <c r="G312" i="157" a="1"/>
  <c r="G112" i="157" a="1"/>
  <c r="H40" i="157" a="1"/>
  <c r="I367" i="157" a="1"/>
  <c r="H56" i="157" a="1"/>
  <c r="F107" i="157" a="1"/>
  <c r="G166" i="157" a="1"/>
  <c r="G51" i="157" a="1"/>
  <c r="H126" i="157" a="1"/>
  <c r="J172" i="157" a="1"/>
  <c r="H230" i="157" a="1"/>
  <c r="D199" i="157" a="1"/>
  <c r="G165" i="157" a="1"/>
  <c r="F451" i="157" a="1"/>
  <c r="I420" i="157" a="1"/>
  <c r="I53" i="157" a="1"/>
  <c r="I10" i="157" a="1"/>
  <c r="G145" i="157" a="1"/>
  <c r="D378" i="157" a="1"/>
  <c r="G258" i="157" a="1"/>
  <c r="G205" i="157" a="1"/>
  <c r="I377" i="157" a="1"/>
  <c r="F60" i="157" a="1"/>
  <c r="D58" i="157" a="1"/>
  <c r="D275" i="157" a="1"/>
  <c r="D286" i="157" a="1"/>
  <c r="G384" i="157" a="1"/>
  <c r="J72" i="157" a="1"/>
  <c r="C107" i="157" a="1"/>
  <c r="J163" i="157" a="1"/>
  <c r="J71" i="157" a="1"/>
  <c r="E130" i="157" a="1"/>
  <c r="J371" i="157" a="1"/>
  <c r="F367" i="157" a="1"/>
  <c r="J422" i="157" a="1"/>
  <c r="D190" i="157" a="1"/>
  <c r="J92" i="157" a="1"/>
  <c r="J101" i="157" a="1"/>
  <c r="F172" i="157" a="1"/>
  <c r="C350" i="157" a="1"/>
  <c r="J109" i="157" a="1"/>
  <c r="E94" i="157" a="1"/>
  <c r="E178" i="157" a="1"/>
  <c r="D393" i="157" a="1"/>
  <c r="H170" i="157" a="1"/>
  <c r="C219" i="157" a="1"/>
  <c r="I126" i="157" a="1"/>
  <c r="E15" i="157" a="1"/>
  <c r="E213" i="157" a="1"/>
  <c r="C214" i="157" a="1"/>
  <c r="I340" i="157" a="1"/>
  <c r="E22" i="157" a="1"/>
  <c r="G310" i="157" a="1"/>
  <c r="J384" i="157" a="1"/>
  <c r="D387" i="157" a="1"/>
  <c r="J136" i="157" a="1"/>
  <c r="G225" i="157" a="1"/>
  <c r="C111" i="157" a="1"/>
  <c r="F181" i="157" a="1"/>
  <c r="E385" i="157" a="1"/>
  <c r="D159" i="157" a="1"/>
  <c r="H261" i="157" a="1"/>
  <c r="F279" i="157" a="1"/>
  <c r="E98" i="157" a="1"/>
  <c r="E30" i="157" a="1"/>
  <c r="D168" i="157" a="1"/>
  <c r="F444" i="157" a="1"/>
  <c r="F208" i="157" a="1"/>
  <c r="G308" i="157" a="1"/>
  <c r="H114" i="157" a="1"/>
  <c r="J77" i="157" a="1"/>
  <c r="E346" i="157" a="1"/>
  <c r="G352" i="157" a="1"/>
  <c r="I392" i="157" a="1"/>
  <c r="D355" i="157" a="1"/>
  <c r="E322" i="157" a="1"/>
  <c r="I164" i="157" a="1"/>
  <c r="C110" i="157" a="1"/>
  <c r="I63" i="157" a="1"/>
  <c r="H47" i="157" a="1"/>
  <c r="J330" i="157" a="1"/>
  <c r="J314" i="157" a="1"/>
  <c r="D130" i="157" a="1"/>
  <c r="G29" i="157" a="1"/>
  <c r="J174" i="157" a="1"/>
  <c r="C443" i="157" a="1"/>
  <c r="D196" i="157" a="1"/>
  <c r="P11" i="117" a="1"/>
  <c r="C455" i="157" a="1"/>
  <c r="D454" i="157" a="1"/>
  <c r="C317" i="157" a="1"/>
  <c r="I128" i="157" a="1"/>
  <c r="I347" i="157" a="1"/>
  <c r="C92" i="157" a="1"/>
  <c r="I206" i="157" a="1"/>
  <c r="P10" i="107" a="1"/>
  <c r="F165" i="157" a="1"/>
  <c r="H191" i="157" a="1"/>
  <c r="I290" i="157" a="1"/>
  <c r="J111" i="157" a="1"/>
  <c r="F302" i="157" a="1"/>
  <c r="I154" i="157" a="1"/>
  <c r="E186" i="157" a="1"/>
  <c r="D391" i="157" a="1"/>
  <c r="H50" i="157" a="1"/>
  <c r="E195" i="157" a="1"/>
  <c r="I298" i="157" a="1"/>
  <c r="D250" i="157" a="1"/>
  <c r="H298" i="157" a="1"/>
  <c r="C245" i="157" a="1"/>
  <c r="E31" i="157" a="1"/>
  <c r="E411" i="157" a="1"/>
  <c r="D297" i="157" a="1"/>
  <c r="G291" i="157" a="1"/>
  <c r="I87" i="157" a="1"/>
  <c r="J184" i="157" a="1"/>
  <c r="H196" i="157" a="1"/>
  <c r="G449" i="157" a="1"/>
  <c r="H293" i="157" a="1"/>
  <c r="F227" i="157" a="1"/>
  <c r="F13" i="157" a="1"/>
  <c r="G340" i="157" a="1"/>
  <c r="H385" i="157" a="1"/>
  <c r="H383" i="157" a="1"/>
  <c r="E387" i="157" a="1"/>
  <c r="G102" i="157" a="1"/>
  <c r="H154" i="157" a="1"/>
  <c r="J161" i="157" a="1"/>
  <c r="G276" i="157" a="1"/>
  <c r="G93" i="157" a="1"/>
  <c r="H315" i="157" a="1"/>
  <c r="G423" i="157" a="1"/>
  <c r="J133" i="157" a="1"/>
  <c r="J404" i="157" a="1"/>
  <c r="H360" i="157" a="1"/>
  <c r="H194" i="157" a="1"/>
  <c r="D94" i="157" a="1"/>
  <c r="I352" i="157" a="1"/>
  <c r="F331" i="157" a="1"/>
  <c r="G429" i="157" a="1"/>
  <c r="I130" i="157" a="1"/>
  <c r="E61" i="157" a="1"/>
  <c r="I43" i="157" a="1"/>
  <c r="C436" i="157" a="1"/>
  <c r="D162" i="157" a="1"/>
  <c r="D407" i="157" a="1"/>
  <c r="C24" i="157" a="1"/>
  <c r="D156" i="157" a="1"/>
  <c r="G412" i="157" a="1"/>
  <c r="F12" i="157" a="1"/>
  <c r="C267" i="157" a="1"/>
  <c r="E36" i="157" a="1"/>
  <c r="C164" i="157" a="1"/>
  <c r="F401" i="157" a="1"/>
  <c r="D22" i="156" a="1"/>
  <c r="F83" i="157" a="1"/>
  <c r="E163" i="157" a="1"/>
  <c r="F255" i="157" a="1"/>
  <c r="C137" i="157" a="1"/>
  <c r="E334" i="157" a="1"/>
  <c r="E418" i="157" a="1"/>
  <c r="H288" i="157" a="1"/>
  <c r="H313" i="157" a="1"/>
  <c r="F212" i="157" a="1"/>
  <c r="H311" i="157" a="1"/>
  <c r="E145" i="157" a="1"/>
  <c r="I172" i="157" a="1"/>
  <c r="D138" i="157" a="1"/>
  <c r="J447" i="157" a="1"/>
  <c r="P11" i="125" a="1"/>
  <c r="C177" i="157" a="1"/>
  <c r="G402" i="157" a="1"/>
  <c r="H203" i="157" a="1"/>
  <c r="C68" i="157" a="1"/>
  <c r="D248" i="157" a="1"/>
  <c r="C437" i="157" a="1"/>
  <c r="D408" i="157" a="1"/>
  <c r="D441" i="157" a="1"/>
  <c r="I109" i="157" a="1"/>
  <c r="C52" i="157" a="1"/>
  <c r="C243" i="157" a="1"/>
  <c r="H152" i="157" a="1"/>
  <c r="D287" i="157" a="1"/>
  <c r="E298" i="157" a="1"/>
  <c r="C239" i="157" a="1"/>
  <c r="J255" i="157" a="1"/>
  <c r="D234" i="157" a="1"/>
  <c r="F300" i="157" a="1"/>
  <c r="C31" i="157" a="1"/>
  <c r="J456" i="157" a="1"/>
  <c r="F226" i="157" a="1"/>
  <c r="G375" i="157" a="1"/>
  <c r="H104" i="157" a="1"/>
  <c r="E136" i="157" a="1"/>
  <c r="H220" i="157" a="1"/>
  <c r="J443" i="157" a="1"/>
  <c r="G351" i="157" a="1"/>
  <c r="J173" i="157" a="1"/>
  <c r="C160" i="157" a="1"/>
  <c r="G330" i="157" a="1"/>
  <c r="J352" i="157" a="1"/>
  <c r="E115" i="157" a="1"/>
  <c r="G262" i="157" a="1"/>
  <c r="D334" i="157" a="1"/>
  <c r="C113" i="157" a="1"/>
  <c r="D208" i="157" a="1"/>
  <c r="G26" i="157" a="1"/>
  <c r="C119" i="157" a="1"/>
  <c r="G81" i="157" a="1"/>
  <c r="I362" i="157" a="1"/>
  <c r="D299" i="157" a="1"/>
  <c r="J346" i="157" a="1"/>
  <c r="C280" i="157" a="1"/>
  <c r="F94" i="157" a="1"/>
  <c r="D254" i="157" a="1"/>
  <c r="I288" i="157" a="1"/>
  <c r="P10" i="121" a="1"/>
  <c r="I35" i="157" a="1"/>
  <c r="H451" i="157" a="1"/>
  <c r="E375" i="157" a="1"/>
  <c r="D257" i="157" a="1"/>
  <c r="H232" i="157" a="1"/>
  <c r="G342" i="157" a="1"/>
  <c r="D236" i="157" a="1"/>
  <c r="E234" i="157" a="1"/>
  <c r="J222" i="157" a="1"/>
  <c r="J398" i="157" a="1"/>
  <c r="E135" i="157" a="1"/>
  <c r="E460" i="157" a="1"/>
  <c r="F14" i="157" a="1"/>
  <c r="J99" i="157" a="1"/>
  <c r="F280" i="157" a="1"/>
  <c r="J409" i="157" a="1"/>
  <c r="F116" i="157" a="1"/>
  <c r="J309" i="157" a="1"/>
  <c r="J32" i="157" a="1"/>
  <c r="J43" i="157" a="1"/>
  <c r="I179" i="157" a="1"/>
  <c r="G376" i="157" a="1"/>
  <c r="E101" i="157" a="1"/>
  <c r="F426" i="157" a="1"/>
  <c r="C330" i="157" a="1"/>
  <c r="P10" i="122" a="1"/>
  <c r="D110" i="157" a="1"/>
  <c r="D35" i="157" a="1"/>
  <c r="G96" i="157" a="1"/>
  <c r="G140" i="157" a="1"/>
  <c r="C222" i="157" a="1"/>
  <c r="I149" i="157" a="1"/>
  <c r="C395" i="157" a="1"/>
  <c r="H458" i="157" a="1"/>
  <c r="H284" i="157" a="1"/>
  <c r="I316" i="157" a="1"/>
  <c r="E310" i="157" a="1"/>
  <c r="F365" i="157" a="1"/>
  <c r="E192" i="157" a="1"/>
  <c r="F37" i="157" a="1"/>
  <c r="H409" i="157" a="1"/>
  <c r="G38" i="157" a="1"/>
  <c r="I373" i="157" a="1"/>
  <c r="I30" i="157" a="1"/>
  <c r="E177" i="157" a="1"/>
  <c r="D309" i="157" a="1"/>
  <c r="C428" i="157" a="1"/>
  <c r="G192" i="157" a="1"/>
  <c r="H168" i="157" a="1"/>
  <c r="D341" i="157" a="1"/>
  <c r="I291" i="157" a="1"/>
  <c r="P10" i="130" a="1"/>
  <c r="G159" i="157" a="1"/>
  <c r="I33" i="157" a="1"/>
  <c r="G224" i="157" a="1"/>
  <c r="D16" i="157" a="1"/>
  <c r="G313" i="157" a="1"/>
  <c r="E85" i="157" a="1"/>
  <c r="F126" i="157" a="1"/>
  <c r="C332" i="157" a="1"/>
  <c r="E275" i="157" a="1"/>
  <c r="D221" i="157" a="1"/>
  <c r="F356" i="157" a="1"/>
  <c r="D274" i="157" a="1"/>
  <c r="C96" i="157" a="1"/>
  <c r="G162" i="157" a="1"/>
  <c r="E454" i="157" a="1"/>
  <c r="H294" i="157" a="1"/>
  <c r="E222" i="157" a="1"/>
  <c r="H33" i="157" a="1"/>
  <c r="I201" i="157" a="1"/>
  <c r="H166" i="157" a="1"/>
  <c r="C341" i="157" a="1"/>
  <c r="D204" i="157" a="1"/>
  <c r="F449" i="157" a="1"/>
  <c r="I299" i="157" a="1"/>
  <c r="E290" i="157" a="1"/>
  <c r="H279" i="157" a="1"/>
  <c r="I415" i="157" a="1"/>
  <c r="I294" i="157" a="1"/>
  <c r="F210" i="157" a="1"/>
  <c r="E450" i="157" a="1"/>
  <c r="G63" i="157" a="1"/>
  <c r="C53" i="157" a="1"/>
  <c r="G269" i="157" a="1"/>
  <c r="D340" i="157" a="1"/>
  <c r="G172" i="157" a="1"/>
  <c r="I250" i="157" a="1"/>
  <c r="C391" i="157" a="1"/>
  <c r="F236" i="157" a="1"/>
  <c r="G254" i="157" a="1"/>
  <c r="E156" i="157" a="1"/>
  <c r="C145" i="157" a="1"/>
  <c r="H228" i="157" a="1"/>
  <c r="F346" i="157" a="1"/>
  <c r="F278" i="157" a="1"/>
  <c r="E457" i="157" a="1"/>
  <c r="E204" i="157" a="1"/>
  <c r="J301" i="157" a="1"/>
  <c r="I186" i="157" a="1"/>
  <c r="F147" i="157" a="1"/>
  <c r="D60" i="157" a="1"/>
  <c r="J29" i="157" a="1"/>
  <c r="J135" i="157" a="1"/>
  <c r="C148" i="157" a="1"/>
  <c r="G382" i="157" a="1"/>
  <c r="H241" i="157" a="1"/>
  <c r="C105" i="157" a="1"/>
  <c r="H54" i="157" a="1"/>
  <c r="H130" i="157" a="1"/>
  <c r="E336" i="157" a="1"/>
  <c r="C389" i="157" a="1"/>
  <c r="H263" i="157" a="1"/>
  <c r="D453" i="157" a="1"/>
  <c r="G160" i="157" a="1"/>
  <c r="C181" i="157" a="1"/>
  <c r="H58" i="157" a="1"/>
  <c r="F205" i="157" a="1"/>
  <c r="E71" i="157" a="1"/>
  <c r="E455" i="157" a="1"/>
  <c r="J406" i="157" a="1"/>
  <c r="H344" i="157" a="1"/>
  <c r="G130" i="157" a="1"/>
  <c r="E359" i="157" a="1"/>
  <c r="I330" i="157" a="1"/>
  <c r="F228" i="157" a="1"/>
  <c r="J157" i="157" a="1"/>
  <c r="H302" i="157" a="1"/>
  <c r="I65" i="157" a="1"/>
  <c r="G155" i="157" a="1"/>
  <c r="F396" i="157" a="1"/>
  <c r="H180" i="157" a="1"/>
  <c r="J458" i="157" a="1"/>
  <c r="G327" i="157" a="1"/>
  <c r="J89" i="157" a="1"/>
  <c r="J89" i="157" l="1"/>
  <c r="G327" i="157"/>
  <c r="J458" i="157"/>
  <c r="H180" i="157"/>
  <c r="F396" i="157"/>
  <c r="G155" i="157"/>
  <c r="I65" i="157"/>
  <c r="H302" i="157"/>
  <c r="J157" i="157"/>
  <c r="F228" i="157"/>
  <c r="I330" i="157"/>
  <c r="E359" i="157"/>
  <c r="G130" i="157"/>
  <c r="H344" i="157"/>
  <c r="J406" i="157"/>
  <c r="E455" i="157"/>
  <c r="E71" i="157"/>
  <c r="F205" i="157"/>
  <c r="H58" i="157"/>
  <c r="C181" i="157"/>
  <c r="G160" i="157"/>
  <c r="D453" i="157"/>
  <c r="H263" i="157"/>
  <c r="C389" i="157"/>
  <c r="E336" i="157"/>
  <c r="H130" i="157"/>
  <c r="H54" i="157"/>
  <c r="C105" i="157"/>
  <c r="H241" i="157"/>
  <c r="G382" i="157"/>
  <c r="C148" i="157"/>
  <c r="J135" i="157"/>
  <c r="J29" i="157"/>
  <c r="D60" i="157"/>
  <c r="F147" i="157"/>
  <c r="I186" i="157"/>
  <c r="J301" i="157"/>
  <c r="E204" i="157"/>
  <c r="E457" i="157"/>
  <c r="F278" i="157"/>
  <c r="F346" i="157"/>
  <c r="H228" i="157"/>
  <c r="C145" i="157"/>
  <c r="E156" i="157"/>
  <c r="G254" i="157"/>
  <c r="F236" i="157"/>
  <c r="C391" i="157"/>
  <c r="I250" i="157"/>
  <c r="G172" i="157"/>
  <c r="D340" i="157"/>
  <c r="G269" i="157"/>
  <c r="C53" i="157"/>
  <c r="G63" i="157"/>
  <c r="E450" i="157"/>
  <c r="F210" i="157"/>
  <c r="I294" i="157"/>
  <c r="I415" i="157"/>
  <c r="H279" i="157"/>
  <c r="E290" i="157"/>
  <c r="I299" i="157"/>
  <c r="F449" i="157"/>
  <c r="D204" i="157"/>
  <c r="C341" i="157"/>
  <c r="H166" i="157"/>
  <c r="I201" i="157"/>
  <c r="H33" i="157"/>
  <c r="E222" i="157"/>
  <c r="H294" i="157"/>
  <c r="E454" i="157"/>
  <c r="G162" i="157"/>
  <c r="C96" i="157"/>
  <c r="D274" i="157"/>
  <c r="F356" i="157"/>
  <c r="D221" i="157"/>
  <c r="E275" i="157"/>
  <c r="C332" i="157"/>
  <c r="F126" i="157"/>
  <c r="E85" i="157"/>
  <c r="G313" i="157"/>
  <c r="D16" i="157"/>
  <c r="G224" i="157"/>
  <c r="I33" i="157"/>
  <c r="G159" i="157"/>
  <c r="P10" i="130"/>
  <c r="I291" i="157"/>
  <c r="D341" i="157"/>
  <c r="H168" i="157"/>
  <c r="G192" i="157"/>
  <c r="C428" i="157"/>
  <c r="D309" i="157"/>
  <c r="E177" i="157"/>
  <c r="I30" i="157"/>
  <c r="I373" i="157"/>
  <c r="G38" i="157"/>
  <c r="H409" i="157"/>
  <c r="F37" i="157"/>
  <c r="E192" i="157"/>
  <c r="F365" i="157"/>
  <c r="E310" i="157"/>
  <c r="I316" i="157"/>
  <c r="H284" i="157"/>
  <c r="H458" i="157"/>
  <c r="C395" i="157"/>
  <c r="I149" i="157"/>
  <c r="C222" i="157"/>
  <c r="G140" i="157"/>
  <c r="G96" i="157"/>
  <c r="D35" i="157"/>
  <c r="D110" i="157"/>
  <c r="P10" i="122"/>
  <c r="C330" i="157"/>
  <c r="F426" i="157"/>
  <c r="E101" i="157"/>
  <c r="G376" i="157"/>
  <c r="I179" i="157"/>
  <c r="J43" i="157"/>
  <c r="J32" i="157"/>
  <c r="J309" i="157"/>
  <c r="F116" i="157"/>
  <c r="J409" i="157"/>
  <c r="F280" i="157"/>
  <c r="J99" i="157"/>
  <c r="F14" i="157"/>
  <c r="E460" i="157"/>
  <c r="E135" i="157"/>
  <c r="J398" i="157"/>
  <c r="J222" i="157"/>
  <c r="E234" i="157"/>
  <c r="D236" i="157"/>
  <c r="G342" i="157"/>
  <c r="H232" i="157"/>
  <c r="D257" i="157"/>
  <c r="E375" i="157"/>
  <c r="H451" i="157"/>
  <c r="I35" i="157"/>
  <c r="P10" i="121"/>
  <c r="I288" i="157"/>
  <c r="D254" i="157"/>
  <c r="F94" i="157"/>
  <c r="C280" i="157"/>
  <c r="J346" i="157"/>
  <c r="D299" i="157"/>
  <c r="I362" i="157"/>
  <c r="G81" i="157"/>
  <c r="C119" i="157"/>
  <c r="G26" i="157"/>
  <c r="D208" i="157"/>
  <c r="C113" i="157"/>
  <c r="D334" i="157"/>
  <c r="G262" i="157"/>
  <c r="E115" i="157"/>
  <c r="J352" i="157"/>
  <c r="G330" i="157"/>
  <c r="C160" i="157"/>
  <c r="J173" i="157"/>
  <c r="G351" i="157"/>
  <c r="J443" i="157"/>
  <c r="H220" i="157"/>
  <c r="E136" i="157"/>
  <c r="H104" i="157"/>
  <c r="G375" i="157"/>
  <c r="F226" i="157"/>
  <c r="J456" i="157"/>
  <c r="C31" i="157"/>
  <c r="F300" i="157"/>
  <c r="D234" i="157"/>
  <c r="J255" i="157"/>
  <c r="C239" i="157"/>
  <c r="E298" i="157"/>
  <c r="D287" i="157"/>
  <c r="H152" i="157"/>
  <c r="C243" i="157"/>
  <c r="C52" i="157"/>
  <c r="I109" i="157"/>
  <c r="D441" i="157"/>
  <c r="D408" i="157"/>
  <c r="C437" i="157"/>
  <c r="D248" i="157"/>
  <c r="C68" i="157"/>
  <c r="H203" i="157"/>
  <c r="G402" i="157"/>
  <c r="C177" i="157"/>
  <c r="P11" i="125"/>
  <c r="Q11" i="125" s="1"/>
  <c r="J447" i="157"/>
  <c r="D138" i="157"/>
  <c r="I172" i="157"/>
  <c r="E145" i="157"/>
  <c r="H311" i="157"/>
  <c r="F212" i="157"/>
  <c r="H313" i="157"/>
  <c r="H288" i="157"/>
  <c r="E418" i="157"/>
  <c r="E334" i="157"/>
  <c r="C137" i="157"/>
  <c r="F255" i="157"/>
  <c r="E163" i="157"/>
  <c r="F83" i="157"/>
  <c r="D22" i="156"/>
  <c r="F401" i="157"/>
  <c r="C164" i="157"/>
  <c r="E36" i="157"/>
  <c r="C267" i="157"/>
  <c r="F12" i="157"/>
  <c r="G412" i="157"/>
  <c r="D156" i="157"/>
  <c r="C24" i="157"/>
  <c r="D407" i="157"/>
  <c r="D162" i="157"/>
  <c r="C436" i="157"/>
  <c r="I43" i="157"/>
  <c r="E61" i="157"/>
  <c r="I130" i="157"/>
  <c r="G429" i="157"/>
  <c r="F331" i="157"/>
  <c r="I352" i="157"/>
  <c r="D94" i="157"/>
  <c r="H194" i="157"/>
  <c r="H360" i="157"/>
  <c r="J404" i="157"/>
  <c r="J133" i="157"/>
  <c r="G423" i="157"/>
  <c r="H315" i="157"/>
  <c r="G93" i="157"/>
  <c r="G276" i="157"/>
  <c r="J161" i="157"/>
  <c r="H154" i="157"/>
  <c r="G102" i="157"/>
  <c r="E387" i="157"/>
  <c r="H383" i="157"/>
  <c r="H385" i="157"/>
  <c r="G340" i="157"/>
  <c r="F13" i="157"/>
  <c r="F227" i="157"/>
  <c r="H293" i="157"/>
  <c r="G449" i="157"/>
  <c r="H196" i="157"/>
  <c r="J184" i="157"/>
  <c r="I87" i="157"/>
  <c r="G291" i="157"/>
  <c r="D297" i="157"/>
  <c r="E411" i="157"/>
  <c r="E31" i="157"/>
  <c r="C245" i="157"/>
  <c r="H298" i="157"/>
  <c r="D250" i="157"/>
  <c r="I298" i="157"/>
  <c r="E195" i="157"/>
  <c r="H50" i="157"/>
  <c r="D391" i="157"/>
  <c r="E186" i="157"/>
  <c r="I154" i="157"/>
  <c r="F302" i="157"/>
  <c r="J111" i="157"/>
  <c r="I290" i="157"/>
  <c r="H191" i="157"/>
  <c r="F165" i="157"/>
  <c r="P10" i="107"/>
  <c r="I206" i="157"/>
  <c r="C92" i="157"/>
  <c r="I347" i="157"/>
  <c r="I128" i="157"/>
  <c r="C317" i="157"/>
  <c r="D454" i="157"/>
  <c r="C455" i="157"/>
  <c r="P11" i="117"/>
  <c r="Q11" i="117" s="1"/>
  <c r="D196" i="157"/>
  <c r="C443" i="157"/>
  <c r="J174" i="157"/>
  <c r="G29" i="157"/>
  <c r="D130" i="157"/>
  <c r="J314" i="157"/>
  <c r="J330" i="157"/>
  <c r="H47" i="157"/>
  <c r="I63" i="157"/>
  <c r="C110" i="157"/>
  <c r="I164" i="157"/>
  <c r="E322" i="157"/>
  <c r="D355" i="157"/>
  <c r="I392" i="157"/>
  <c r="G352" i="157"/>
  <c r="E346" i="157"/>
  <c r="J77" i="157"/>
  <c r="H114" i="157"/>
  <c r="G308" i="157"/>
  <c r="F208" i="157"/>
  <c r="F444" i="157"/>
  <c r="D168" i="157"/>
  <c r="E30" i="157"/>
  <c r="E98" i="157"/>
  <c r="F279" i="157"/>
  <c r="H261" i="157"/>
  <c r="D159" i="157"/>
  <c r="E385" i="157"/>
  <c r="F181" i="157"/>
  <c r="C111" i="157"/>
  <c r="G225" i="157"/>
  <c r="J136" i="157"/>
  <c r="D387" i="157"/>
  <c r="J384" i="157"/>
  <c r="G310" i="157"/>
  <c r="E22" i="157"/>
  <c r="I340" i="157"/>
  <c r="C214" i="157"/>
  <c r="E213" i="157"/>
  <c r="E15" i="157"/>
  <c r="I126" i="157"/>
  <c r="C219" i="157"/>
  <c r="H170" i="157"/>
  <c r="D393" i="157"/>
  <c r="E178" i="157"/>
  <c r="E94" i="157"/>
  <c r="J109" i="157"/>
  <c r="C350" i="157"/>
  <c r="F172" i="157"/>
  <c r="J101" i="157"/>
  <c r="J92" i="157"/>
  <c r="D190" i="157"/>
  <c r="J422" i="157"/>
  <c r="F367" i="157"/>
  <c r="J371" i="157"/>
  <c r="E130" i="157"/>
  <c r="J71" i="157"/>
  <c r="J163" i="157"/>
  <c r="C107" i="157"/>
  <c r="J72" i="157"/>
  <c r="G384" i="157"/>
  <c r="D286" i="157"/>
  <c r="D275" i="157"/>
  <c r="D58" i="157"/>
  <c r="F60" i="157"/>
  <c r="I377" i="157"/>
  <c r="G205" i="157"/>
  <c r="G258" i="157"/>
  <c r="D378" i="157"/>
  <c r="G145" i="157"/>
  <c r="I10" i="157"/>
  <c r="I53" i="157"/>
  <c r="I420" i="157"/>
  <c r="F451" i="157"/>
  <c r="G165" i="157"/>
  <c r="D199" i="157"/>
  <c r="H230" i="157"/>
  <c r="J172" i="157"/>
  <c r="H126" i="157"/>
  <c r="G51" i="157"/>
  <c r="G166" i="157"/>
  <c r="F107" i="157"/>
  <c r="H56" i="157"/>
  <c r="I367" i="157"/>
  <c r="H40" i="157"/>
  <c r="G112" i="157"/>
  <c r="G312" i="157"/>
  <c r="E311" i="157"/>
  <c r="F149" i="157"/>
  <c r="F167" i="157"/>
  <c r="H444" i="157"/>
  <c r="J94" i="157"/>
  <c r="G298" i="157"/>
  <c r="C204" i="157"/>
  <c r="J44" i="157"/>
  <c r="C210" i="157"/>
  <c r="F123" i="157"/>
  <c r="G418" i="157"/>
  <c r="I460" i="157"/>
  <c r="J190" i="157"/>
  <c r="E265" i="157"/>
  <c r="I218" i="157"/>
  <c r="I69" i="157"/>
  <c r="E128" i="157"/>
  <c r="C230" i="157"/>
  <c r="D409" i="157"/>
  <c r="C187" i="157"/>
  <c r="H272" i="157"/>
  <c r="G191" i="157"/>
  <c r="F312" i="157"/>
  <c r="J382" i="157"/>
  <c r="I345" i="157"/>
  <c r="H291" i="157"/>
  <c r="H278" i="157"/>
  <c r="J166" i="157"/>
  <c r="F139" i="157"/>
  <c r="D395" i="157"/>
  <c r="D361" i="157"/>
  <c r="E339" i="157"/>
  <c r="E84" i="157"/>
  <c r="J108" i="157"/>
  <c r="F11" i="157"/>
  <c r="F32" i="157"/>
  <c r="E363" i="157"/>
  <c r="H283" i="157"/>
  <c r="H249" i="157"/>
  <c r="I401" i="157"/>
  <c r="C71" i="157"/>
  <c r="D277" i="157"/>
  <c r="P11" i="154"/>
  <c r="Q11" i="154" s="1"/>
  <c r="G386" i="157"/>
  <c r="H365" i="157"/>
  <c r="D403" i="157"/>
  <c r="J335" i="157"/>
  <c r="F244" i="157"/>
  <c r="J178" i="157"/>
  <c r="I140" i="157"/>
  <c r="E45" i="157"/>
  <c r="J450" i="157"/>
  <c r="J9" i="157"/>
  <c r="E345" i="157"/>
  <c r="P11" i="155"/>
  <c r="Q11" i="155" s="1"/>
  <c r="F424" i="157"/>
  <c r="H319" i="157"/>
  <c r="H144" i="157"/>
  <c r="F379" i="157"/>
  <c r="F332" i="157"/>
  <c r="E403" i="157"/>
  <c r="D71" i="157"/>
  <c r="C448" i="157"/>
  <c r="H287" i="157"/>
  <c r="F308" i="157"/>
  <c r="I143" i="157"/>
  <c r="C127" i="157"/>
  <c r="C97" i="157"/>
  <c r="G282" i="157"/>
  <c r="J448" i="157"/>
  <c r="J129" i="157"/>
  <c r="D431" i="157"/>
  <c r="H123" i="157"/>
  <c r="P11" i="124"/>
  <c r="Q11" i="124" s="1"/>
  <c r="G325" i="157"/>
  <c r="C173" i="157"/>
  <c r="I132" i="157"/>
  <c r="F407" i="157"/>
  <c r="G104" i="157"/>
  <c r="H10" i="157"/>
  <c r="E266" i="157"/>
  <c r="I81" i="157"/>
  <c r="E137" i="157"/>
  <c r="I442" i="157"/>
  <c r="F217" i="157"/>
  <c r="C99" i="157"/>
  <c r="E307" i="157"/>
  <c r="D437" i="157"/>
  <c r="F105" i="157"/>
  <c r="E120" i="157"/>
  <c r="I175" i="157"/>
  <c r="C124" i="157"/>
  <c r="F53" i="157"/>
  <c r="H64" i="157"/>
  <c r="H73" i="157"/>
  <c r="F301" i="157"/>
  <c r="E48" i="157"/>
  <c r="H106" i="157"/>
  <c r="C381" i="157"/>
  <c r="F359" i="157"/>
  <c r="J130" i="157"/>
  <c r="J349" i="157"/>
  <c r="I51" i="157"/>
  <c r="F240" i="157"/>
  <c r="E174" i="157"/>
  <c r="E433" i="157"/>
  <c r="G139" i="157"/>
  <c r="F109" i="157"/>
  <c r="D51" i="157"/>
  <c r="D151" i="157"/>
  <c r="J128" i="157"/>
  <c r="I274" i="157"/>
  <c r="E406" i="157"/>
  <c r="C10" i="157"/>
  <c r="I82" i="157"/>
  <c r="D189" i="157"/>
  <c r="H346" i="157"/>
  <c r="G302" i="157"/>
  <c r="J364" i="157"/>
  <c r="F258" i="157"/>
  <c r="E399" i="157"/>
  <c r="I67" i="157"/>
  <c r="I183" i="157"/>
  <c r="E185" i="157"/>
  <c r="H207" i="157"/>
  <c r="H91" i="157"/>
  <c r="H90" i="157"/>
  <c r="F263" i="157"/>
  <c r="G362" i="157"/>
  <c r="E417" i="157"/>
  <c r="C421" i="157"/>
  <c r="D12" i="157"/>
  <c r="I258" i="157"/>
  <c r="D435" i="157"/>
  <c r="D164" i="157"/>
  <c r="F307" i="157"/>
  <c r="D32" i="157"/>
  <c r="H332" i="157"/>
  <c r="F71" i="157"/>
  <c r="J67" i="157"/>
  <c r="E35" i="157"/>
  <c r="I336" i="157"/>
  <c r="E232" i="157"/>
  <c r="J267" i="157"/>
  <c r="I287" i="157"/>
  <c r="D386" i="157"/>
  <c r="C459" i="157"/>
  <c r="D319" i="157"/>
  <c r="D433" i="157"/>
  <c r="F298" i="157"/>
  <c r="H119" i="157"/>
  <c r="C108" i="157"/>
  <c r="F418" i="157"/>
  <c r="I410" i="157"/>
  <c r="E302" i="157"/>
  <c r="H120" i="157"/>
  <c r="G289" i="157"/>
  <c r="E461" i="157"/>
  <c r="J326" i="157"/>
  <c r="J177" i="157"/>
  <c r="I60" i="157"/>
  <c r="J332" i="157"/>
  <c r="D230" i="157"/>
  <c r="I168" i="157"/>
  <c r="E380" i="157"/>
  <c r="E248" i="157"/>
  <c r="F110" i="157"/>
  <c r="J276" i="157"/>
  <c r="J79" i="157"/>
  <c r="I328" i="157"/>
  <c r="H164" i="157"/>
  <c r="D260" i="157"/>
  <c r="H387" i="157"/>
  <c r="H267" i="157"/>
  <c r="D210" i="157"/>
  <c r="G89" i="157"/>
  <c r="H399" i="157"/>
  <c r="J452" i="157"/>
  <c r="I249" i="157"/>
  <c r="I212" i="157"/>
  <c r="H55" i="157"/>
  <c r="I414" i="157"/>
  <c r="J282" i="157"/>
  <c r="J363" i="157"/>
  <c r="E39" i="157"/>
  <c r="C106" i="157"/>
  <c r="D56" i="157"/>
  <c r="D269" i="157"/>
  <c r="I207" i="157"/>
  <c r="E362" i="157"/>
  <c r="G455" i="157"/>
  <c r="J362" i="157"/>
  <c r="H137" i="157"/>
  <c r="I402" i="157"/>
  <c r="G345" i="157"/>
  <c r="I173" i="157"/>
  <c r="H51" i="157"/>
  <c r="H99" i="157"/>
  <c r="J449" i="157"/>
  <c r="I9" i="157"/>
  <c r="J15" i="157"/>
  <c r="I405" i="157"/>
  <c r="H343" i="157"/>
  <c r="H423" i="157"/>
  <c r="D90" i="157"/>
  <c r="E393" i="157"/>
  <c r="J278" i="157"/>
  <c r="D295" i="157"/>
  <c r="J187" i="157"/>
  <c r="E220" i="157"/>
  <c r="I54" i="157"/>
  <c r="I417" i="157"/>
  <c r="E384" i="157"/>
  <c r="P11" i="151"/>
  <c r="Q11" i="151" s="1"/>
  <c r="D44" i="157"/>
  <c r="G23" i="157"/>
  <c r="F178" i="157"/>
  <c r="H250" i="157"/>
  <c r="J432" i="157"/>
  <c r="G306" i="157"/>
  <c r="G107" i="157"/>
  <c r="H7" i="157"/>
  <c r="J13" i="157"/>
  <c r="E221" i="157"/>
  <c r="E131" i="157"/>
  <c r="C232" i="157"/>
  <c r="D184" i="157"/>
  <c r="C301" i="157"/>
  <c r="F299" i="157"/>
  <c r="G304" i="157"/>
  <c r="J212" i="157"/>
  <c r="F415" i="157"/>
  <c r="G27" i="157"/>
  <c r="C90" i="157"/>
  <c r="C344" i="157"/>
  <c r="F260" i="157"/>
  <c r="E95" i="157"/>
  <c r="P10" i="137"/>
  <c r="H149" i="157"/>
  <c r="H322" i="157"/>
  <c r="P11" i="131"/>
  <c r="Q11" i="131" s="1"/>
  <c r="I348" i="157"/>
  <c r="G142" i="157"/>
  <c r="F395" i="157"/>
  <c r="I169" i="157"/>
  <c r="F144" i="157"/>
  <c r="F447" i="157"/>
  <c r="D367" i="157"/>
  <c r="E238" i="157"/>
  <c r="D194" i="157"/>
  <c r="G99" i="157"/>
  <c r="H398" i="157"/>
  <c r="F150" i="157"/>
  <c r="H221" i="157"/>
  <c r="J105" i="157"/>
  <c r="C352" i="157"/>
  <c r="F400" i="157"/>
  <c r="J48" i="157"/>
  <c r="G168" i="157"/>
  <c r="C88" i="157"/>
  <c r="D126" i="157"/>
  <c r="J334" i="157"/>
  <c r="H85" i="157"/>
  <c r="C374" i="157"/>
  <c r="F142" i="157"/>
  <c r="J140" i="157"/>
  <c r="H141" i="157"/>
  <c r="G292" i="157"/>
  <c r="F334" i="157"/>
  <c r="F143" i="157"/>
  <c r="I369" i="157"/>
  <c r="D392" i="157"/>
  <c r="G31" i="157"/>
  <c r="F430" i="157"/>
  <c r="E66" i="157"/>
  <c r="J430" i="157"/>
  <c r="E125" i="157"/>
  <c r="H139" i="157"/>
  <c r="F416" i="157"/>
  <c r="F432" i="157"/>
  <c r="I374" i="157"/>
  <c r="J226" i="157"/>
  <c r="I19" i="157"/>
  <c r="F30" i="157"/>
  <c r="C241" i="157"/>
  <c r="F218" i="157"/>
  <c r="I424" i="157"/>
  <c r="H14" i="157"/>
  <c r="C423" i="157"/>
  <c r="I380" i="157"/>
  <c r="J46" i="157"/>
  <c r="E276" i="157"/>
  <c r="D92" i="157"/>
  <c r="H253" i="157"/>
  <c r="F405" i="157"/>
  <c r="H406" i="157"/>
  <c r="E197" i="157"/>
  <c r="J315" i="157"/>
  <c r="F445" i="157"/>
  <c r="C279" i="157"/>
  <c r="D122" i="157"/>
  <c r="C190" i="157"/>
  <c r="C281" i="157"/>
  <c r="D410" i="157"/>
  <c r="I236" i="157"/>
  <c r="H222" i="157"/>
  <c r="F98" i="157"/>
  <c r="D57" i="157"/>
  <c r="D311" i="157"/>
  <c r="C205" i="157"/>
  <c r="E409" i="157"/>
  <c r="J56" i="157"/>
  <c r="D181" i="157"/>
  <c r="H366" i="157"/>
  <c r="F423" i="157"/>
  <c r="E288" i="157"/>
  <c r="H189" i="157"/>
  <c r="I83" i="157"/>
  <c r="F351" i="157"/>
  <c r="H445" i="157"/>
  <c r="E202" i="157"/>
  <c r="C42" i="157"/>
  <c r="J272" i="157"/>
  <c r="H440" i="157"/>
  <c r="J294" i="157"/>
  <c r="I13" i="157"/>
  <c r="D249" i="157"/>
  <c r="I409" i="157"/>
  <c r="J195" i="157"/>
  <c r="G83" i="157"/>
  <c r="E300" i="157"/>
  <c r="C357" i="157"/>
  <c r="D444" i="157"/>
  <c r="C57" i="157"/>
  <c r="G452" i="157"/>
  <c r="C211" i="157"/>
  <c r="H234" i="157"/>
  <c r="F369" i="157"/>
  <c r="I355" i="157"/>
  <c r="I394" i="157"/>
  <c r="H403" i="157"/>
  <c r="D239" i="157"/>
  <c r="C236" i="157"/>
  <c r="I252" i="157"/>
  <c r="E370" i="157"/>
  <c r="I58" i="157"/>
  <c r="G328" i="157"/>
  <c r="E271" i="157"/>
  <c r="I12" i="157"/>
  <c r="D313" i="157"/>
  <c r="C138" i="157"/>
  <c r="G58" i="157"/>
  <c r="F17" i="157"/>
  <c r="J198" i="157"/>
  <c r="F368" i="157"/>
  <c r="I62" i="157"/>
  <c r="D256" i="157"/>
  <c r="E277" i="157"/>
  <c r="G50" i="157"/>
  <c r="G124" i="157"/>
  <c r="I327" i="157"/>
  <c r="C47" i="157"/>
  <c r="G170" i="157"/>
  <c r="D152" i="157"/>
  <c r="F8" i="157"/>
  <c r="I232" i="157"/>
  <c r="H77" i="157"/>
  <c r="F435" i="157"/>
  <c r="E233" i="157"/>
  <c r="C48" i="157"/>
  <c r="D317" i="157"/>
  <c r="C44" i="157"/>
  <c r="C273" i="157"/>
  <c r="H161" i="157"/>
  <c r="I84" i="157"/>
  <c r="H174" i="157"/>
  <c r="E297" i="157"/>
  <c r="D381" i="157"/>
  <c r="E407" i="157"/>
  <c r="I238" i="157"/>
  <c r="J231" i="157"/>
  <c r="E316" i="157"/>
  <c r="I333" i="157"/>
  <c r="I273" i="157"/>
  <c r="F309" i="157"/>
  <c r="C334" i="157"/>
  <c r="E413" i="157"/>
  <c r="J385" i="157"/>
  <c r="C85" i="157"/>
  <c r="H417" i="157"/>
  <c r="E62" i="157"/>
  <c r="J269" i="157"/>
  <c r="D23" i="157"/>
  <c r="H244" i="157"/>
  <c r="I31" i="157"/>
  <c r="G264" i="157"/>
  <c r="I339" i="157"/>
  <c r="F264" i="157"/>
  <c r="F187" i="157"/>
  <c r="J369" i="157"/>
  <c r="D373" i="157"/>
  <c r="J333" i="157"/>
  <c r="P10" i="140"/>
  <c r="J320" i="157"/>
  <c r="F376" i="157"/>
  <c r="F102" i="157"/>
  <c r="I419" i="157"/>
  <c r="G49" i="157"/>
  <c r="J381" i="157"/>
  <c r="F404" i="157"/>
  <c r="D66" i="157"/>
  <c r="E182" i="157"/>
  <c r="G250" i="157"/>
  <c r="I94" i="157"/>
  <c r="F231" i="157"/>
  <c r="C404" i="157"/>
  <c r="I307" i="157"/>
  <c r="H59" i="157"/>
  <c r="H38" i="157"/>
  <c r="E241" i="157"/>
  <c r="F358" i="157"/>
  <c r="I75" i="157"/>
  <c r="J156" i="157"/>
  <c r="H326" i="157"/>
  <c r="I113" i="157"/>
  <c r="J223" i="157"/>
  <c r="I338" i="157"/>
  <c r="I235" i="157"/>
  <c r="D322" i="157"/>
  <c r="D350" i="157"/>
  <c r="C143" i="157"/>
  <c r="D7" i="157"/>
  <c r="P10" i="147"/>
  <c r="D37" i="157"/>
  <c r="C277" i="157"/>
  <c r="E422" i="157"/>
  <c r="P10" i="125"/>
  <c r="C454" i="157"/>
  <c r="E243" i="157"/>
  <c r="E224" i="157"/>
  <c r="D376" i="157"/>
  <c r="J137" i="157"/>
  <c r="J164" i="157"/>
  <c r="I305" i="157"/>
  <c r="E340" i="157"/>
  <c r="E371" i="157"/>
  <c r="E236" i="157"/>
  <c r="I123" i="157"/>
  <c r="J355" i="157"/>
  <c r="F49" i="157"/>
  <c r="H57" i="157"/>
  <c r="D113" i="157"/>
  <c r="D229" i="157"/>
  <c r="H411" i="157"/>
  <c r="J351" i="157"/>
  <c r="J160" i="157"/>
  <c r="I461" i="157"/>
  <c r="J104" i="157"/>
  <c r="F372" i="157"/>
  <c r="H129" i="157"/>
  <c r="E201" i="157"/>
  <c r="J379" i="157"/>
  <c r="G326" i="157"/>
  <c r="C198" i="157"/>
  <c r="E200" i="157"/>
  <c r="H211" i="157"/>
  <c r="D237" i="157"/>
  <c r="D345" i="157"/>
  <c r="F276" i="157"/>
  <c r="C161" i="157"/>
  <c r="D259" i="157"/>
  <c r="P11" i="127"/>
  <c r="Q11" i="127" s="1"/>
  <c r="C339" i="157"/>
  <c r="F36" i="157"/>
  <c r="E147" i="157"/>
  <c r="C326" i="157"/>
  <c r="G421" i="157"/>
  <c r="F350" i="157"/>
  <c r="D40" i="157"/>
  <c r="H400" i="157"/>
  <c r="G183" i="157"/>
  <c r="D264" i="157"/>
  <c r="G214" i="157"/>
  <c r="C63" i="157"/>
  <c r="F455" i="157"/>
  <c r="H45" i="157"/>
  <c r="F64" i="157"/>
  <c r="I114" i="157"/>
  <c r="J298" i="157"/>
  <c r="D244" i="157"/>
  <c r="I100" i="157"/>
  <c r="G177" i="157"/>
  <c r="F246" i="157"/>
  <c r="D279" i="157"/>
  <c r="G261" i="157"/>
  <c r="F377" i="157"/>
  <c r="G169" i="157"/>
  <c r="J180" i="157"/>
  <c r="H352" i="157"/>
  <c r="E219" i="157"/>
  <c r="P10" i="110"/>
  <c r="F169" i="157"/>
  <c r="I180" i="157"/>
  <c r="J61" i="157"/>
  <c r="I371" i="157"/>
  <c r="H147" i="157"/>
  <c r="J209" i="157"/>
  <c r="J208" i="157"/>
  <c r="D30" i="157"/>
  <c r="I456" i="157"/>
  <c r="E318" i="157"/>
  <c r="I98" i="157"/>
  <c r="C194" i="157"/>
  <c r="C333" i="157"/>
  <c r="E268" i="157"/>
  <c r="C34" i="157"/>
  <c r="C121" i="157"/>
  <c r="J306" i="157"/>
  <c r="C62" i="157"/>
  <c r="G180" i="157"/>
  <c r="G339" i="157"/>
  <c r="D434" i="157"/>
  <c r="I203" i="157"/>
  <c r="H21" i="157"/>
  <c r="G235" i="157"/>
  <c r="E278" i="157"/>
  <c r="G9" i="157"/>
  <c r="C75" i="157"/>
  <c r="G239" i="157"/>
  <c r="G244" i="157"/>
  <c r="J145" i="157"/>
  <c r="I202" i="157"/>
  <c r="G268" i="157"/>
  <c r="G438" i="157"/>
  <c r="I8" i="157"/>
  <c r="D312" i="157"/>
  <c r="C122" i="157"/>
  <c r="E127" i="157"/>
  <c r="C438" i="157"/>
  <c r="D357" i="157"/>
  <c r="J249" i="157"/>
  <c r="E348" i="157"/>
  <c r="C87" i="157"/>
  <c r="H179" i="157"/>
  <c r="I387" i="157"/>
  <c r="D290" i="157"/>
  <c r="G321" i="157"/>
  <c r="H12" i="157"/>
  <c r="H217" i="157"/>
  <c r="G153" i="157"/>
  <c r="J454" i="157"/>
  <c r="D120" i="157"/>
  <c r="H386" i="157"/>
  <c r="C359" i="157"/>
  <c r="C303" i="157"/>
  <c r="J401" i="157"/>
  <c r="J435" i="157"/>
  <c r="I229" i="157"/>
  <c r="I117" i="157"/>
  <c r="I447" i="157"/>
  <c r="G129" i="157"/>
  <c r="H178" i="157"/>
  <c r="I286" i="157"/>
  <c r="I445" i="157"/>
  <c r="D318" i="157"/>
  <c r="G13" i="157"/>
  <c r="F317" i="157"/>
  <c r="G406" i="157"/>
  <c r="F250" i="157"/>
  <c r="J144" i="157"/>
  <c r="J307" i="157"/>
  <c r="D300" i="157"/>
  <c r="I182" i="157"/>
  <c r="H329" i="157"/>
  <c r="H88" i="157"/>
  <c r="E257" i="157"/>
  <c r="C93" i="157"/>
  <c r="C446" i="157"/>
  <c r="J107" i="157"/>
  <c r="E206" i="157"/>
  <c r="C32" i="157"/>
  <c r="H260" i="157"/>
  <c r="G348" i="157"/>
  <c r="H24" i="157"/>
  <c r="G316" i="157"/>
  <c r="H186" i="157"/>
  <c r="C156" i="157"/>
  <c r="F196" i="157"/>
  <c r="C383" i="157"/>
  <c r="E107" i="157"/>
  <c r="H259" i="157"/>
  <c r="H342" i="157"/>
  <c r="E394" i="157"/>
  <c r="H393" i="157"/>
  <c r="D314" i="157"/>
  <c r="G103" i="157"/>
  <c r="F177" i="157"/>
  <c r="E82" i="157"/>
  <c r="F324" i="157"/>
  <c r="C154" i="157"/>
  <c r="E40" i="157"/>
  <c r="I187" i="157"/>
  <c r="F86" i="157"/>
  <c r="D207" i="157"/>
  <c r="C17" i="156"/>
  <c r="C193" i="157"/>
  <c r="G41" i="157"/>
  <c r="H314" i="157"/>
  <c r="G36" i="157"/>
  <c r="F457" i="157"/>
  <c r="E42" i="157"/>
  <c r="E198" i="157"/>
  <c r="C172" i="157"/>
  <c r="H275" i="157"/>
  <c r="F50" i="157"/>
  <c r="H113" i="157"/>
  <c r="E60" i="157"/>
  <c r="C180" i="157"/>
  <c r="H23" i="157"/>
  <c r="F296" i="157"/>
  <c r="G20" i="157"/>
  <c r="J183" i="157"/>
  <c r="I384" i="157"/>
  <c r="C284" i="157"/>
  <c r="D101" i="157"/>
  <c r="P11" i="139"/>
  <c r="Q11" i="139" s="1"/>
  <c r="I412" i="157"/>
  <c r="D209" i="157"/>
  <c r="G249" i="157"/>
  <c r="C458" i="157"/>
  <c r="J26" i="157"/>
  <c r="D25" i="157"/>
  <c r="D137" i="157"/>
  <c r="F57" i="157"/>
  <c r="I198" i="157"/>
  <c r="I147" i="157"/>
  <c r="I313" i="157"/>
  <c r="E351" i="157"/>
  <c r="I275" i="157"/>
  <c r="E10" i="157"/>
  <c r="C456" i="157"/>
  <c r="J158" i="157"/>
  <c r="H404" i="157"/>
  <c r="F406" i="157"/>
  <c r="P11" i="147"/>
  <c r="Q11" i="147" s="1"/>
  <c r="E360" i="157"/>
  <c r="C299" i="157"/>
  <c r="C65" i="157"/>
  <c r="D459" i="157"/>
  <c r="J85" i="157"/>
  <c r="J31" i="157"/>
  <c r="F436" i="157"/>
  <c r="D235" i="157"/>
  <c r="C9" i="157"/>
  <c r="F157" i="157"/>
  <c r="I150" i="157"/>
  <c r="G234" i="157"/>
  <c r="H118" i="157"/>
  <c r="G64" i="157"/>
  <c r="C112" i="157"/>
  <c r="J268" i="157"/>
  <c r="G257" i="157"/>
  <c r="I111" i="157"/>
  <c r="E208" i="157"/>
  <c r="D105" i="157"/>
  <c r="G256" i="157"/>
  <c r="I293" i="157"/>
  <c r="G371" i="157"/>
  <c r="I39" i="157"/>
  <c r="I105" i="157"/>
  <c r="F97" i="157"/>
  <c r="E58" i="157"/>
  <c r="C189" i="157"/>
  <c r="C23" i="157"/>
  <c r="J357" i="157"/>
  <c r="G303" i="157"/>
  <c r="I324" i="157"/>
  <c r="J331" i="157"/>
  <c r="P11" i="138"/>
  <c r="Q11" i="138" s="1"/>
  <c r="P10" i="131"/>
  <c r="I262" i="157"/>
  <c r="H358" i="157"/>
  <c r="J289" i="157"/>
  <c r="E119" i="157"/>
  <c r="C114" i="157"/>
  <c r="J227" i="157"/>
  <c r="I436" i="157"/>
  <c r="E102" i="157"/>
  <c r="G94" i="157"/>
  <c r="P10" i="113"/>
  <c r="D440" i="157"/>
  <c r="H446" i="157"/>
  <c r="J49" i="157"/>
  <c r="H452" i="157"/>
  <c r="F269" i="157"/>
  <c r="D423" i="157"/>
  <c r="E142" i="157"/>
  <c r="G34" i="157"/>
  <c r="P10" i="112"/>
  <c r="C30" i="157"/>
  <c r="I57" i="157"/>
  <c r="C411" i="157"/>
  <c r="H235" i="157"/>
  <c r="E326" i="157"/>
  <c r="E256" i="157"/>
  <c r="H93" i="157"/>
  <c r="C94" i="157"/>
  <c r="G128" i="157"/>
  <c r="I443" i="157"/>
  <c r="E227" i="157"/>
  <c r="J283" i="157"/>
  <c r="D148" i="157"/>
  <c r="J427" i="157"/>
  <c r="I217" i="157"/>
  <c r="D316" i="157"/>
  <c r="D417" i="157"/>
  <c r="D425" i="157"/>
  <c r="E332" i="157"/>
  <c r="I438" i="157"/>
  <c r="J63" i="157"/>
  <c r="F78" i="157"/>
  <c r="J42" i="157"/>
  <c r="D93" i="157"/>
  <c r="H78" i="157"/>
  <c r="G272" i="157"/>
  <c r="I351" i="157"/>
  <c r="F128" i="157"/>
  <c r="F297" i="157"/>
  <c r="F33" i="157"/>
  <c r="F316" i="157"/>
  <c r="D293" i="157"/>
  <c r="F198" i="157"/>
  <c r="J343" i="157"/>
  <c r="D294" i="157"/>
  <c r="H140" i="157"/>
  <c r="I308" i="157"/>
  <c r="J121" i="157"/>
  <c r="J28" i="157"/>
  <c r="F242" i="157"/>
  <c r="D139" i="157"/>
  <c r="C290" i="157"/>
  <c r="E183" i="157"/>
  <c r="G12" i="157"/>
  <c r="I118" i="157"/>
  <c r="J316" i="157"/>
  <c r="C58" i="157"/>
  <c r="J100" i="157"/>
  <c r="D160" i="157"/>
  <c r="D107" i="157"/>
  <c r="F419" i="157"/>
  <c r="I125" i="157"/>
  <c r="C262" i="157"/>
  <c r="H138" i="157"/>
  <c r="F195" i="157"/>
  <c r="F235" i="157"/>
  <c r="D385" i="157"/>
  <c r="E237" i="157"/>
  <c r="H277" i="157"/>
  <c r="I204" i="157"/>
  <c r="C422" i="157"/>
  <c r="J113" i="157"/>
  <c r="D89" i="157"/>
  <c r="F429" i="157"/>
  <c r="J205" i="157"/>
  <c r="E390" i="157"/>
  <c r="G381" i="157"/>
  <c r="P10" i="139"/>
  <c r="H63" i="157"/>
  <c r="H303" i="157"/>
  <c r="I221" i="157"/>
  <c r="E141" i="157"/>
  <c r="E395" i="157"/>
  <c r="C439" i="157"/>
  <c r="C272" i="157"/>
  <c r="J51" i="157"/>
  <c r="D370" i="157"/>
  <c r="F180" i="157"/>
  <c r="C384" i="157"/>
  <c r="G233" i="157"/>
  <c r="J68" i="157"/>
  <c r="E38" i="157"/>
  <c r="G366" i="157"/>
  <c r="C117" i="157"/>
  <c r="G287" i="157"/>
  <c r="E421" i="157"/>
  <c r="H282" i="157"/>
  <c r="D258" i="157"/>
  <c r="D144" i="157"/>
  <c r="E81" i="157"/>
  <c r="C252" i="157"/>
  <c r="H308" i="157"/>
  <c r="H258" i="157"/>
  <c r="E444" i="157"/>
  <c r="G54" i="157"/>
  <c r="D213" i="157"/>
  <c r="G181" i="157"/>
  <c r="H195" i="157"/>
  <c r="G55" i="157"/>
  <c r="G78" i="157"/>
  <c r="F292" i="157"/>
  <c r="P10" i="154"/>
  <c r="G451" i="157"/>
  <c r="E389" i="157"/>
  <c r="E70" i="157"/>
  <c r="E377" i="157"/>
  <c r="C33" i="157"/>
  <c r="F73" i="157"/>
  <c r="D231" i="157"/>
  <c r="F34" i="157"/>
  <c r="J273" i="157"/>
  <c r="D449" i="157"/>
  <c r="J233" i="157"/>
  <c r="I99" i="157"/>
  <c r="H223" i="157"/>
  <c r="F252" i="157"/>
  <c r="C294" i="157"/>
  <c r="J257" i="157"/>
  <c r="C43" i="157"/>
  <c r="C278" i="157"/>
  <c r="E400" i="157"/>
  <c r="C261" i="157"/>
  <c r="I78" i="157"/>
  <c r="E342" i="157"/>
  <c r="I211" i="157"/>
  <c r="I260" i="157"/>
  <c r="J324" i="157"/>
  <c r="E116" i="157"/>
  <c r="C12" i="157"/>
  <c r="J244" i="157"/>
  <c r="E315" i="157"/>
  <c r="I190" i="157"/>
  <c r="C73" i="157"/>
  <c r="D112" i="157"/>
  <c r="H450" i="157"/>
  <c r="P10" i="145"/>
  <c r="E104" i="157"/>
  <c r="G251" i="157"/>
  <c r="D414" i="157"/>
  <c r="H271" i="157"/>
  <c r="I224" i="157"/>
  <c r="H107" i="157"/>
  <c r="G187" i="157"/>
  <c r="I314" i="157"/>
  <c r="D301" i="157"/>
  <c r="H31" i="157"/>
  <c r="G66" i="157"/>
  <c r="G445" i="157"/>
  <c r="J271" i="157"/>
  <c r="F26" i="157"/>
  <c r="C377" i="157"/>
  <c r="D399" i="157"/>
  <c r="F366" i="157"/>
  <c r="I6" i="157"/>
  <c r="J221" i="157"/>
  <c r="G343" i="157"/>
  <c r="J202" i="157"/>
  <c r="G353" i="157"/>
  <c r="D175" i="157"/>
  <c r="I315" i="157"/>
  <c r="I289" i="157"/>
  <c r="F403" i="157"/>
  <c r="F92" i="157"/>
  <c r="I71" i="157"/>
  <c r="I96" i="157"/>
  <c r="E453" i="157"/>
  <c r="G459" i="157"/>
  <c r="F220" i="157"/>
  <c r="J169" i="157"/>
  <c r="I396" i="157"/>
  <c r="I306" i="157"/>
  <c r="F62" i="157"/>
  <c r="F437" i="157"/>
  <c r="J14" i="157"/>
  <c r="D34" i="157"/>
  <c r="D48" i="157"/>
  <c r="G161" i="157"/>
  <c r="I344" i="157"/>
  <c r="E175" i="157"/>
  <c r="G369" i="157"/>
  <c r="I112" i="157"/>
  <c r="G193" i="157"/>
  <c r="J322" i="157"/>
  <c r="C72" i="157"/>
  <c r="F131" i="157"/>
  <c r="D176" i="157"/>
  <c r="E364" i="157"/>
  <c r="D379" i="157"/>
  <c r="D69" i="157"/>
  <c r="E25" i="157"/>
  <c r="H380" i="157"/>
  <c r="D303" i="157"/>
  <c r="F420" i="157"/>
  <c r="G425" i="157"/>
  <c r="D253" i="157"/>
  <c r="E124" i="157"/>
  <c r="P11" i="140"/>
  <c r="Q11" i="140" s="1"/>
  <c r="F337" i="157"/>
  <c r="P10" i="105"/>
  <c r="F121" i="157"/>
  <c r="C435" i="157"/>
  <c r="D374" i="157"/>
  <c r="J19" i="157"/>
  <c r="J387" i="157"/>
  <c r="J238" i="157"/>
  <c r="C165" i="157"/>
  <c r="C19" i="157"/>
  <c r="G431" i="157"/>
  <c r="I210" i="157"/>
  <c r="H243" i="157"/>
  <c r="G158" i="157"/>
  <c r="C64" i="157"/>
  <c r="J353" i="157"/>
  <c r="C45" i="157"/>
  <c r="I356" i="157"/>
  <c r="E53" i="157"/>
  <c r="G237" i="157"/>
  <c r="P10" i="135"/>
  <c r="E121" i="157"/>
  <c r="H225" i="157"/>
  <c r="H334" i="157"/>
  <c r="F224" i="157"/>
  <c r="I322" i="157"/>
  <c r="I283" i="157"/>
  <c r="G16" i="157"/>
  <c r="F125" i="157"/>
  <c r="F383" i="157"/>
  <c r="I144" i="157"/>
  <c r="C393" i="157"/>
  <c r="H135" i="157"/>
  <c r="I309" i="157"/>
  <c r="F448" i="157"/>
  <c r="C396" i="157"/>
  <c r="F201" i="157"/>
  <c r="H247" i="157"/>
  <c r="G290" i="157"/>
  <c r="C251" i="157"/>
  <c r="I242" i="157"/>
  <c r="H53" i="157"/>
  <c r="D146" i="157"/>
  <c r="F15" i="157"/>
  <c r="G82" i="157"/>
  <c r="E210" i="157"/>
  <c r="F272" i="157"/>
  <c r="D143" i="157"/>
  <c r="J426" i="157"/>
  <c r="G116" i="157"/>
  <c r="E239" i="157"/>
  <c r="F355" i="157"/>
  <c r="E9" i="157"/>
  <c r="F129" i="157"/>
  <c r="I120" i="157"/>
  <c r="F335" i="157"/>
  <c r="G355" i="157"/>
  <c r="D233" i="157"/>
  <c r="J389" i="157"/>
  <c r="J286" i="157"/>
  <c r="G252" i="157"/>
  <c r="J277" i="157"/>
  <c r="J118" i="157"/>
  <c r="D377" i="157"/>
  <c r="D265" i="157"/>
  <c r="E306" i="157"/>
  <c r="C306" i="157"/>
  <c r="H323" i="157"/>
  <c r="D117" i="157"/>
  <c r="H173" i="157"/>
  <c r="J325" i="157"/>
  <c r="G373" i="157"/>
  <c r="E162" i="157"/>
  <c r="D427" i="157"/>
  <c r="J153" i="157"/>
  <c r="D23" i="156"/>
  <c r="H340" i="157"/>
  <c r="I408" i="157"/>
  <c r="E281" i="157"/>
  <c r="E215" i="157"/>
  <c r="E176" i="157"/>
  <c r="D165" i="157"/>
  <c r="F77" i="157"/>
  <c r="G207" i="157"/>
  <c r="D82" i="157"/>
  <c r="I233" i="157"/>
  <c r="I270" i="157"/>
  <c r="P11" i="143"/>
  <c r="Q11" i="143" s="1"/>
  <c r="D339" i="157"/>
  <c r="H32" i="157"/>
  <c r="I222" i="157"/>
  <c r="P11" i="115"/>
  <c r="Q11" i="115" s="1"/>
  <c r="J413" i="157"/>
  <c r="H69" i="157"/>
  <c r="D436" i="157"/>
  <c r="D432" i="157"/>
  <c r="F304" i="157"/>
  <c r="C408" i="157"/>
  <c r="F7" i="157"/>
  <c r="I91" i="157"/>
  <c r="F461" i="157"/>
  <c r="I458" i="157"/>
  <c r="I76" i="157"/>
  <c r="F234" i="157"/>
  <c r="G361" i="157"/>
  <c r="D179" i="157"/>
  <c r="I349" i="157"/>
  <c r="F161" i="157"/>
  <c r="C373" i="157"/>
  <c r="F55" i="157"/>
  <c r="I106" i="157"/>
  <c r="I368" i="157"/>
  <c r="F171" i="157"/>
  <c r="G69" i="157"/>
  <c r="D273" i="157"/>
  <c r="J86" i="157"/>
  <c r="C192" i="157"/>
  <c r="H335" i="157"/>
  <c r="I68" i="157"/>
  <c r="C345" i="157"/>
  <c r="E249" i="157"/>
  <c r="G52" i="157"/>
  <c r="J308" i="157"/>
  <c r="E397" i="157"/>
  <c r="D15" i="157"/>
  <c r="I61" i="157"/>
  <c r="E110" i="157"/>
  <c r="I439" i="157"/>
  <c r="F375" i="157"/>
  <c r="G294" i="157"/>
  <c r="C242" i="157"/>
  <c r="J305" i="157"/>
  <c r="J213" i="157"/>
  <c r="C200" i="157"/>
  <c r="F319" i="157"/>
  <c r="C362" i="157"/>
  <c r="D416" i="157"/>
  <c r="C76" i="157"/>
  <c r="F222" i="157"/>
  <c r="G87" i="157"/>
  <c r="I295" i="157"/>
  <c r="D438" i="157"/>
  <c r="F289" i="157"/>
  <c r="F162" i="157"/>
  <c r="H420" i="157"/>
  <c r="F441" i="157"/>
  <c r="I276" i="157"/>
  <c r="C50" i="157"/>
  <c r="G44" i="157"/>
  <c r="C55" i="157"/>
  <c r="P11" i="114"/>
  <c r="Q11" i="114" s="1"/>
  <c r="C335" i="157"/>
  <c r="H79" i="157"/>
  <c r="C385" i="157"/>
  <c r="H442" i="157"/>
  <c r="F321" i="157"/>
  <c r="C144" i="157"/>
  <c r="E382" i="157"/>
  <c r="E229" i="157"/>
  <c r="G167" i="157"/>
  <c r="C20" i="157"/>
  <c r="G200" i="157"/>
  <c r="H312" i="157"/>
  <c r="F160" i="157"/>
  <c r="F191" i="157"/>
  <c r="F288" i="157"/>
  <c r="I297" i="157"/>
  <c r="F446" i="157"/>
  <c r="G178" i="157"/>
  <c r="E190" i="157"/>
  <c r="F427" i="157"/>
  <c r="E154" i="157"/>
  <c r="F273" i="157"/>
  <c r="H109" i="157"/>
  <c r="G350" i="157"/>
  <c r="I431" i="157"/>
  <c r="E106" i="157"/>
  <c r="I452" i="157"/>
  <c r="I437" i="157"/>
  <c r="F119" i="157"/>
  <c r="C257" i="157"/>
  <c r="F146" i="157"/>
  <c r="E55" i="157"/>
  <c r="E415" i="157"/>
  <c r="E447" i="157"/>
  <c r="H128" i="157"/>
  <c r="H169" i="157"/>
  <c r="E78" i="157"/>
  <c r="E194" i="157"/>
  <c r="E341" i="157"/>
  <c r="E451" i="157"/>
  <c r="G388" i="157"/>
  <c r="F353" i="157"/>
  <c r="F58" i="157"/>
  <c r="C388" i="157"/>
  <c r="I219" i="157"/>
  <c r="H160" i="157"/>
  <c r="J216" i="157"/>
  <c r="G37" i="157"/>
  <c r="F306" i="157"/>
  <c r="F256" i="157"/>
  <c r="G399" i="157"/>
  <c r="F193" i="157"/>
  <c r="J428" i="157"/>
  <c r="G365" i="157"/>
  <c r="E267" i="157"/>
  <c r="H19" i="157"/>
  <c r="J341" i="157"/>
  <c r="D343" i="157"/>
  <c r="G246" i="157"/>
  <c r="D180" i="157"/>
  <c r="F390" i="157"/>
  <c r="C66" i="157"/>
  <c r="F95" i="157"/>
  <c r="H390" i="157"/>
  <c r="E57" i="157"/>
  <c r="E304" i="157"/>
  <c r="G395" i="157"/>
  <c r="F438" i="157"/>
  <c r="I261" i="157"/>
  <c r="G300" i="157"/>
  <c r="G378" i="157"/>
  <c r="E64" i="157"/>
  <c r="F450" i="157"/>
  <c r="F394" i="157"/>
  <c r="J148" i="157"/>
  <c r="G22" i="157"/>
  <c r="J131" i="157"/>
  <c r="G240" i="157"/>
  <c r="J117" i="157"/>
  <c r="F190" i="157"/>
  <c r="H142" i="157"/>
  <c r="F305" i="157"/>
  <c r="E139" i="157"/>
  <c r="F271" i="157"/>
  <c r="G186" i="157"/>
  <c r="D219" i="157"/>
  <c r="J405" i="157"/>
  <c r="J429" i="157"/>
  <c r="G118" i="157"/>
  <c r="F43" i="157"/>
  <c r="G119" i="157"/>
  <c r="I23" i="157"/>
  <c r="C356" i="157"/>
  <c r="F225" i="157"/>
  <c r="E133" i="157"/>
  <c r="G86" i="157"/>
  <c r="E435" i="157"/>
  <c r="H372" i="157"/>
  <c r="D155" i="157"/>
  <c r="C159" i="157"/>
  <c r="G198" i="157"/>
  <c r="C176" i="157"/>
  <c r="E344" i="157"/>
  <c r="H175" i="157"/>
  <c r="H125" i="157"/>
  <c r="I300" i="157"/>
  <c r="H436" i="157"/>
  <c r="C207" i="157"/>
  <c r="F19" i="157"/>
  <c r="D115" i="157"/>
  <c r="I47" i="157"/>
  <c r="H237" i="157"/>
  <c r="I184" i="157"/>
  <c r="H265" i="157"/>
  <c r="C196" i="157"/>
  <c r="E293" i="157"/>
  <c r="D173" i="157"/>
  <c r="C343" i="157"/>
  <c r="D193" i="157"/>
  <c r="D20" i="157"/>
  <c r="D131" i="157"/>
  <c r="C82" i="157"/>
  <c r="E132" i="157"/>
  <c r="E23" i="157"/>
  <c r="J147" i="157"/>
  <c r="G219" i="157"/>
  <c r="F219" i="157"/>
  <c r="D47" i="157"/>
  <c r="G433" i="157"/>
  <c r="E365" i="157"/>
  <c r="F295" i="157"/>
  <c r="G413" i="157"/>
  <c r="I376" i="157"/>
  <c r="I156" i="157"/>
  <c r="F349" i="157"/>
  <c r="F382" i="157"/>
  <c r="F82" i="157"/>
  <c r="D360" i="157"/>
  <c r="J313" i="157"/>
  <c r="D8" i="157"/>
  <c r="J246" i="157"/>
  <c r="F284" i="157"/>
  <c r="H92" i="157"/>
  <c r="G434" i="157"/>
  <c r="I329" i="157"/>
  <c r="F399" i="157"/>
  <c r="E358" i="157"/>
  <c r="E97" i="157"/>
  <c r="F45" i="157"/>
  <c r="E416" i="157"/>
  <c r="J250" i="157"/>
  <c r="C199" i="157"/>
  <c r="I199" i="157"/>
  <c r="C402" i="157"/>
  <c r="E392" i="157"/>
  <c r="C420" i="157"/>
  <c r="G14" i="157"/>
  <c r="H121" i="157"/>
  <c r="J236" i="157"/>
  <c r="H245" i="157"/>
  <c r="F433" i="157"/>
  <c r="G315" i="157"/>
  <c r="H46" i="157"/>
  <c r="H205" i="157"/>
  <c r="G260" i="157"/>
  <c r="D96" i="157"/>
  <c r="J154" i="157"/>
  <c r="F232" i="157"/>
  <c r="J69" i="157"/>
  <c r="F239" i="157"/>
  <c r="D129" i="157"/>
  <c r="F336" i="157"/>
  <c r="D27" i="157"/>
  <c r="P11" i="153"/>
  <c r="Q11" i="153" s="1"/>
  <c r="F151" i="157"/>
  <c r="D67" i="157"/>
  <c r="C276" i="157"/>
  <c r="I200" i="157"/>
  <c r="I390" i="157"/>
  <c r="H422" i="157"/>
  <c r="C409" i="157"/>
  <c r="J82" i="157"/>
  <c r="J245" i="157"/>
  <c r="C133" i="157"/>
  <c r="G146" i="157"/>
  <c r="J365" i="157"/>
  <c r="E228" i="157"/>
  <c r="F230" i="157"/>
  <c r="P11" i="141"/>
  <c r="Q11" i="141" s="1"/>
  <c r="G443" i="157"/>
  <c r="C427" i="157"/>
  <c r="E13" i="157"/>
  <c r="H6" i="157"/>
  <c r="D324" i="157"/>
  <c r="H351" i="157"/>
  <c r="F311" i="157"/>
  <c r="H402" i="157"/>
  <c r="E426" i="157"/>
  <c r="J348" i="157"/>
  <c r="I311" i="157"/>
  <c r="I277" i="157"/>
  <c r="G253" i="157"/>
  <c r="P11" i="121"/>
  <c r="Q11" i="121" s="1"/>
  <c r="D42" i="157"/>
  <c r="J451" i="157"/>
  <c r="D104" i="157"/>
  <c r="F194" i="157"/>
  <c r="F21" i="157"/>
  <c r="C302" i="157"/>
  <c r="G297" i="157"/>
  <c r="P11" i="134"/>
  <c r="Q11" i="134" s="1"/>
  <c r="J248" i="157"/>
  <c r="I357" i="157"/>
  <c r="F325" i="157"/>
  <c r="H292" i="157"/>
  <c r="G437" i="157"/>
  <c r="D205" i="157"/>
  <c r="E282" i="157"/>
  <c r="G123" i="157"/>
  <c r="I95" i="157"/>
  <c r="I21" i="157"/>
  <c r="G57" i="157"/>
  <c r="D344" i="157"/>
  <c r="C418" i="157"/>
  <c r="G121" i="157"/>
  <c r="F197" i="157"/>
  <c r="H219" i="157"/>
  <c r="C202" i="157"/>
  <c r="G133" i="157"/>
  <c r="E330" i="157"/>
  <c r="D356" i="157"/>
  <c r="D338" i="157"/>
  <c r="H208" i="157"/>
  <c r="D276" i="157"/>
  <c r="I107" i="157"/>
  <c r="E405" i="157"/>
  <c r="E138" i="157"/>
  <c r="G149" i="157"/>
  <c r="C235" i="157"/>
  <c r="F111" i="157"/>
  <c r="E402" i="157"/>
  <c r="J247" i="157"/>
  <c r="J391" i="157"/>
  <c r="J138" i="157"/>
  <c r="D352" i="157"/>
  <c r="J53" i="157"/>
  <c r="I188" i="157"/>
  <c r="D43" i="157"/>
  <c r="H153" i="157"/>
  <c r="G196" i="157"/>
  <c r="P10" i="153"/>
  <c r="I337" i="157"/>
  <c r="D14" i="157"/>
  <c r="F338" i="157"/>
  <c r="J395" i="157"/>
  <c r="F186" i="157"/>
  <c r="I28" i="157"/>
  <c r="E173" i="157"/>
  <c r="C116" i="157"/>
  <c r="I372" i="157"/>
  <c r="F140" i="157"/>
  <c r="F310" i="157"/>
  <c r="C386" i="157"/>
  <c r="E452" i="157"/>
  <c r="J358" i="157"/>
  <c r="H193" i="157"/>
  <c r="G106" i="157"/>
  <c r="C340" i="157"/>
  <c r="J356" i="157"/>
  <c r="E26" i="157"/>
  <c r="J329" i="157"/>
  <c r="H327" i="157"/>
  <c r="D158" i="157"/>
  <c r="G185" i="157"/>
  <c r="D448" i="157"/>
  <c r="E52" i="157"/>
  <c r="H229" i="157"/>
  <c r="D362" i="157"/>
  <c r="F207" i="157"/>
  <c r="H426" i="157"/>
  <c r="J263" i="157"/>
  <c r="J106" i="157"/>
  <c r="C399" i="157"/>
  <c r="H116" i="157"/>
  <c r="C348" i="157"/>
  <c r="I354" i="157"/>
  <c r="C25" i="157"/>
  <c r="E292" i="157"/>
  <c r="G135" i="157"/>
  <c r="E424" i="157"/>
  <c r="C403" i="157"/>
  <c r="I321" i="157"/>
  <c r="H146" i="157"/>
  <c r="F41" i="157"/>
  <c r="J418" i="157"/>
  <c r="D123" i="157"/>
  <c r="E167" i="157"/>
  <c r="H391" i="157"/>
  <c r="G383" i="157"/>
  <c r="H176" i="157"/>
  <c r="E446" i="157"/>
  <c r="C153" i="157"/>
  <c r="J21" i="157"/>
  <c r="F393" i="157"/>
  <c r="P10" i="128"/>
  <c r="C18" i="157"/>
  <c r="E274" i="157"/>
  <c r="J78" i="157"/>
  <c r="E108" i="157"/>
  <c r="H350" i="157"/>
  <c r="J186" i="157"/>
  <c r="F163" i="157"/>
  <c r="J392" i="157"/>
  <c r="D226" i="157"/>
  <c r="C16" i="157"/>
  <c r="C376" i="157"/>
  <c r="P10" i="150"/>
  <c r="J207" i="157"/>
  <c r="I353" i="157"/>
  <c r="I185" i="157"/>
  <c r="D315" i="157"/>
  <c r="I403" i="157"/>
  <c r="J127" i="157"/>
  <c r="P11" i="126"/>
  <c r="Q11" i="126" s="1"/>
  <c r="D424" i="157"/>
  <c r="H447" i="157"/>
  <c r="I228" i="157"/>
  <c r="E11" i="157"/>
  <c r="D108" i="157"/>
  <c r="E80" i="157"/>
  <c r="C405" i="157"/>
  <c r="I116" i="157"/>
  <c r="F387" i="157"/>
  <c r="E374" i="157"/>
  <c r="H82" i="157"/>
  <c r="G311" i="157"/>
  <c r="D87" i="157"/>
  <c r="J12" i="157"/>
  <c r="I10" i="156"/>
  <c r="C216" i="157"/>
  <c r="P11" i="123"/>
  <c r="D136" i="157"/>
  <c r="E146" i="157"/>
  <c r="F364" i="157"/>
  <c r="J132" i="157"/>
  <c r="C413" i="157"/>
  <c r="G70" i="157"/>
  <c r="P11" i="148"/>
  <c r="Q11" i="148" s="1"/>
  <c r="E438" i="157"/>
  <c r="G48" i="157"/>
  <c r="C265" i="157"/>
  <c r="J264" i="157"/>
  <c r="I302" i="157"/>
  <c r="E283" i="157"/>
  <c r="E314" i="157"/>
  <c r="C293" i="157"/>
  <c r="H182" i="157"/>
  <c r="D31" i="157"/>
  <c r="H163" i="157"/>
  <c r="G241" i="157"/>
  <c r="E151" i="157"/>
  <c r="D278" i="157"/>
  <c r="F175" i="157"/>
  <c r="E366" i="157"/>
  <c r="J408" i="157"/>
  <c r="H461" i="157"/>
  <c r="D46" i="157"/>
  <c r="C150" i="157"/>
  <c r="E20" i="157"/>
  <c r="C125" i="157"/>
  <c r="I441" i="157"/>
  <c r="I457" i="157"/>
  <c r="D245" i="157"/>
  <c r="J182" i="157"/>
  <c r="G59" i="157"/>
  <c r="P10" i="116"/>
  <c r="G332" i="157"/>
  <c r="D394" i="157"/>
  <c r="G379" i="157"/>
  <c r="H96" i="157"/>
  <c r="H455" i="157"/>
  <c r="C430" i="157"/>
  <c r="E286" i="157"/>
  <c r="E331" i="157"/>
  <c r="E294" i="157"/>
  <c r="C324" i="157"/>
  <c r="E240" i="157"/>
  <c r="E378" i="157"/>
  <c r="F199" i="157"/>
  <c r="E56" i="157"/>
  <c r="D83" i="157"/>
  <c r="I146" i="157"/>
  <c r="D296" i="157"/>
  <c r="J16" i="157"/>
  <c r="G95" i="157"/>
  <c r="J393" i="157"/>
  <c r="F61" i="157"/>
  <c r="F145" i="157"/>
  <c r="G284" i="157"/>
  <c r="D328" i="157"/>
  <c r="I80" i="157"/>
  <c r="E46" i="157"/>
  <c r="H218" i="157"/>
  <c r="C450" i="157"/>
  <c r="G11" i="157"/>
  <c r="J55" i="157"/>
  <c r="E157" i="157"/>
  <c r="H74" i="157"/>
  <c r="D268" i="157"/>
  <c r="E59" i="157"/>
  <c r="J185" i="157"/>
  <c r="C331" i="157"/>
  <c r="H286" i="157"/>
  <c r="I102" i="157"/>
  <c r="E118" i="157"/>
  <c r="D450" i="157"/>
  <c r="C329" i="157"/>
  <c r="G46" i="157"/>
  <c r="D397" i="157"/>
  <c r="I157" i="157"/>
  <c r="F454" i="157"/>
  <c r="G259" i="157"/>
  <c r="D262" i="157"/>
  <c r="H321" i="157"/>
  <c r="E51" i="157"/>
  <c r="G426" i="157"/>
  <c r="G17" i="157"/>
  <c r="C197" i="157"/>
  <c r="E27" i="157"/>
  <c r="J171" i="157"/>
  <c r="P11" i="112"/>
  <c r="Q11" i="112" s="1"/>
  <c r="G441" i="157"/>
  <c r="D451" i="157"/>
  <c r="H285" i="157"/>
  <c r="C365" i="157"/>
  <c r="H35" i="157"/>
  <c r="J328" i="157"/>
  <c r="F274" i="157"/>
  <c r="P10" i="129"/>
  <c r="J165" i="157"/>
  <c r="J251" i="157"/>
  <c r="I248" i="157"/>
  <c r="C174" i="157"/>
  <c r="E83" i="157"/>
  <c r="E396" i="157"/>
  <c r="E170" i="157"/>
  <c r="I247" i="157"/>
  <c r="H215" i="157"/>
  <c r="C304" i="157"/>
  <c r="F378" i="157"/>
  <c r="H143" i="157"/>
  <c r="I193" i="157"/>
  <c r="I279" i="157"/>
  <c r="I335" i="157"/>
  <c r="D86" i="157"/>
  <c r="H457" i="157"/>
  <c r="G461" i="157"/>
  <c r="I398" i="157"/>
  <c r="C286" i="157"/>
  <c r="D128" i="157"/>
  <c r="C81" i="157"/>
  <c r="J445" i="157"/>
  <c r="I195" i="157"/>
  <c r="I312" i="157"/>
  <c r="G190" i="157"/>
  <c r="F51" i="157"/>
  <c r="J122" i="157"/>
  <c r="E430" i="157"/>
  <c r="D77" i="157"/>
  <c r="E223" i="157"/>
  <c r="F333" i="157"/>
  <c r="H437" i="157"/>
  <c r="E247" i="157"/>
  <c r="J57" i="157"/>
  <c r="J424" i="157"/>
  <c r="D252" i="157"/>
  <c r="E437" i="157"/>
  <c r="I451" i="157"/>
  <c r="I255" i="157"/>
  <c r="G442" i="157"/>
  <c r="F189" i="157"/>
  <c r="F214" i="157"/>
  <c r="J59" i="157"/>
  <c r="G117" i="157"/>
  <c r="C327" i="157"/>
  <c r="J437" i="157"/>
  <c r="I326" i="157"/>
  <c r="F386" i="157"/>
  <c r="I263" i="157"/>
  <c r="C7" i="157"/>
  <c r="E92" i="157"/>
  <c r="F261" i="157"/>
  <c r="H52" i="157"/>
  <c r="H201" i="157"/>
  <c r="G444" i="157"/>
  <c r="I85" i="157"/>
  <c r="I104" i="157"/>
  <c r="C101" i="157"/>
  <c r="D400" i="157"/>
  <c r="J285" i="157"/>
  <c r="H248" i="157"/>
  <c r="D330" i="157"/>
  <c r="E245" i="157"/>
  <c r="F81" i="157"/>
  <c r="I280" i="157"/>
  <c r="I435" i="157"/>
  <c r="J114" i="157"/>
  <c r="G43" i="157"/>
  <c r="J311" i="157"/>
  <c r="F275" i="157"/>
  <c r="J125" i="157"/>
  <c r="F182" i="157"/>
  <c r="I365" i="157"/>
  <c r="D225" i="157"/>
  <c r="E226" i="157"/>
  <c r="E144" i="157"/>
  <c r="C102" i="157"/>
  <c r="I11" i="157"/>
  <c r="J30" i="157"/>
  <c r="D154" i="157"/>
  <c r="D359" i="157"/>
  <c r="F25" i="157"/>
  <c r="C285" i="157"/>
  <c r="E284" i="157"/>
  <c r="H29" i="157"/>
  <c r="D365" i="157"/>
  <c r="F320" i="157"/>
  <c r="J383" i="157"/>
  <c r="F54" i="157"/>
  <c r="C275" i="157"/>
  <c r="E252" i="157"/>
  <c r="H353" i="157"/>
  <c r="G457" i="157"/>
  <c r="D358" i="157"/>
  <c r="C234" i="157"/>
  <c r="C147" i="157"/>
  <c r="J88" i="157"/>
  <c r="I90" i="157"/>
  <c r="D191" i="157"/>
  <c r="D52" i="157"/>
  <c r="G62" i="157"/>
  <c r="I25" i="157"/>
  <c r="I137" i="157"/>
  <c r="D149" i="157"/>
  <c r="D280" i="157"/>
  <c r="G354" i="157"/>
  <c r="I350" i="157"/>
  <c r="I73" i="157"/>
  <c r="C387" i="157"/>
  <c r="C104" i="157"/>
  <c r="C270" i="157"/>
  <c r="C342" i="157"/>
  <c r="C37" i="157"/>
  <c r="G199" i="157"/>
  <c r="D95" i="157"/>
  <c r="G84" i="157"/>
  <c r="G266" i="157"/>
  <c r="G446" i="157"/>
  <c r="C298" i="157"/>
  <c r="G436" i="157"/>
  <c r="I72" i="157"/>
  <c r="J81" i="157"/>
  <c r="D106" i="157"/>
  <c r="H39" i="157"/>
  <c r="I241" i="157"/>
  <c r="G204" i="157"/>
  <c r="D247" i="157"/>
  <c r="D197" i="157"/>
  <c r="D383" i="157"/>
  <c r="H439" i="157"/>
  <c r="J84" i="157"/>
  <c r="G40" i="157"/>
  <c r="H94" i="157"/>
  <c r="D282" i="157"/>
  <c r="H424" i="157"/>
  <c r="J162" i="157"/>
  <c r="J345" i="157"/>
  <c r="G344" i="157"/>
  <c r="D292" i="157"/>
  <c r="J340" i="157"/>
  <c r="F303" i="157"/>
  <c r="G274" i="157"/>
  <c r="J210" i="157"/>
  <c r="I176" i="157"/>
  <c r="E54" i="157"/>
  <c r="C312" i="157"/>
  <c r="D404" i="157"/>
  <c r="D224" i="157"/>
  <c r="D342" i="157"/>
  <c r="C247" i="157"/>
  <c r="E250" i="157"/>
  <c r="E149" i="157"/>
  <c r="C115" i="157"/>
  <c r="J259" i="157"/>
  <c r="D335" i="157"/>
  <c r="I459" i="157"/>
  <c r="H30" i="157"/>
  <c r="F326" i="157"/>
  <c r="I381" i="157"/>
  <c r="C80" i="157"/>
  <c r="E21" i="157"/>
  <c r="E12" i="157"/>
  <c r="C297" i="157"/>
  <c r="H206" i="157"/>
  <c r="J295" i="157"/>
  <c r="E354" i="157"/>
  <c r="J457" i="157"/>
  <c r="C282" i="157"/>
  <c r="H381" i="157"/>
  <c r="G309" i="157"/>
  <c r="C61" i="157"/>
  <c r="J40" i="157"/>
  <c r="D452" i="157"/>
  <c r="I36" i="157"/>
  <c r="G380" i="157"/>
  <c r="I254" i="157"/>
  <c r="D325" i="157"/>
  <c r="D327" i="157"/>
  <c r="I159" i="157"/>
  <c r="J199" i="157"/>
  <c r="G210" i="157"/>
  <c r="J229" i="157"/>
  <c r="J11" i="157"/>
  <c r="G232" i="157"/>
  <c r="I266" i="157"/>
  <c r="C351" i="157"/>
  <c r="I122" i="157"/>
  <c r="D428" i="157"/>
  <c r="G125" i="157"/>
  <c r="C379" i="157"/>
  <c r="G19" i="157"/>
  <c r="I428" i="157"/>
  <c r="D366" i="157"/>
  <c r="E33" i="157"/>
  <c r="F42" i="157"/>
  <c r="D227" i="157"/>
  <c r="E383" i="157"/>
  <c r="C213" i="157"/>
  <c r="E63" i="157"/>
  <c r="F282" i="157"/>
  <c r="F431" i="157"/>
  <c r="E251" i="157"/>
  <c r="C322" i="157"/>
  <c r="D53" i="157"/>
  <c r="G6" i="157"/>
  <c r="G226" i="157"/>
  <c r="J220" i="157"/>
  <c r="F287" i="157"/>
  <c r="G21" i="157"/>
  <c r="E291" i="157"/>
  <c r="P11" i="116"/>
  <c r="Q11" i="116" s="1"/>
  <c r="I397" i="157"/>
  <c r="H364" i="157"/>
  <c r="C360" i="157"/>
  <c r="C355" i="157"/>
  <c r="E169" i="157"/>
  <c r="G195" i="157"/>
  <c r="F18" i="157"/>
  <c r="H388" i="157"/>
  <c r="H306" i="157"/>
  <c r="E203" i="157"/>
  <c r="G222" i="157"/>
  <c r="I181" i="157"/>
  <c r="G10" i="157"/>
  <c r="H27" i="157"/>
  <c r="F259" i="157"/>
  <c r="C269" i="157"/>
  <c r="G143" i="157"/>
  <c r="I432" i="157"/>
  <c r="F417" i="157"/>
  <c r="H397" i="157"/>
  <c r="C255" i="157"/>
  <c r="I214" i="157"/>
  <c r="P11" i="109"/>
  <c r="Q11" i="109" s="1"/>
  <c r="H25" i="157"/>
  <c r="J228" i="157"/>
  <c r="D200" i="157"/>
  <c r="F170" i="157"/>
  <c r="E47" i="157"/>
  <c r="D183" i="157"/>
  <c r="E231" i="157"/>
  <c r="C228" i="157"/>
  <c r="F409" i="157"/>
  <c r="F428" i="157"/>
  <c r="D198" i="157"/>
  <c r="D326" i="157"/>
  <c r="E254" i="157"/>
  <c r="F361" i="157"/>
  <c r="H268" i="157"/>
  <c r="E49" i="157"/>
  <c r="J54" i="157"/>
  <c r="E50" i="157"/>
  <c r="D169" i="157"/>
  <c r="J58" i="157"/>
  <c r="J45" i="157"/>
  <c r="J155" i="157"/>
  <c r="J188" i="157"/>
  <c r="C321" i="157"/>
  <c r="C414" i="157"/>
  <c r="I79" i="157"/>
  <c r="E73" i="157"/>
  <c r="C346" i="157"/>
  <c r="J312" i="157"/>
  <c r="J390" i="157"/>
  <c r="E18" i="157"/>
  <c r="F323" i="157"/>
  <c r="D336" i="157"/>
  <c r="F410" i="157"/>
  <c r="F370" i="157"/>
  <c r="I231" i="157"/>
  <c r="H395" i="157"/>
  <c r="G267" i="157"/>
  <c r="H213" i="157"/>
  <c r="D63" i="157"/>
  <c r="H13" i="157"/>
  <c r="C118" i="157"/>
  <c r="E434" i="157"/>
  <c r="C14" i="157"/>
  <c r="P10" i="144"/>
  <c r="D125" i="157"/>
  <c r="G305" i="157"/>
  <c r="H188" i="157"/>
  <c r="D402" i="157"/>
  <c r="G359" i="157"/>
  <c r="E391" i="157"/>
  <c r="C253" i="157"/>
  <c r="H72" i="157"/>
  <c r="F238" i="157"/>
  <c r="I455" i="157"/>
  <c r="J440" i="157"/>
  <c r="D429" i="157"/>
  <c r="G157" i="157"/>
  <c r="F122" i="157"/>
  <c r="F241" i="157"/>
  <c r="F412" i="157"/>
  <c r="E164" i="157"/>
  <c r="E441" i="157"/>
  <c r="C260" i="157"/>
  <c r="F281" i="157"/>
  <c r="J214" i="157"/>
  <c r="I161" i="157"/>
  <c r="F342" i="157"/>
  <c r="J436" i="157"/>
  <c r="H224" i="157"/>
  <c r="D372" i="157"/>
  <c r="J388" i="157"/>
  <c r="D188" i="157"/>
  <c r="I158" i="157"/>
  <c r="D364" i="157"/>
  <c r="I418" i="157"/>
  <c r="F211" i="157"/>
  <c r="J461" i="157"/>
  <c r="I178" i="157"/>
  <c r="D54" i="157"/>
  <c r="E32" i="157"/>
  <c r="F23" i="157"/>
  <c r="E425" i="157"/>
  <c r="J11" i="156"/>
  <c r="D153" i="157"/>
  <c r="F373" i="157"/>
  <c r="P11" i="122"/>
  <c r="Q11" i="122" s="1"/>
  <c r="E379" i="157"/>
  <c r="C432" i="157"/>
  <c r="E279" i="157"/>
  <c r="D368" i="157"/>
  <c r="F315" i="157"/>
  <c r="H204" i="157"/>
  <c r="J134" i="157"/>
  <c r="D380" i="157"/>
  <c r="H325" i="157"/>
  <c r="H460" i="157"/>
  <c r="G447" i="157"/>
  <c r="C227" i="157"/>
  <c r="F135" i="157"/>
  <c r="G25" i="157"/>
  <c r="E77" i="157"/>
  <c r="G419" i="157"/>
  <c r="J218" i="157"/>
  <c r="I284" i="157"/>
  <c r="F68" i="157"/>
  <c r="D291" i="157"/>
  <c r="F79" i="157"/>
  <c r="G216" i="157"/>
  <c r="E431" i="157"/>
  <c r="G400" i="157"/>
  <c r="E361" i="157"/>
  <c r="F397" i="157"/>
  <c r="J36" i="157"/>
  <c r="H375" i="157"/>
  <c r="I296" i="157"/>
  <c r="H190" i="157"/>
  <c r="J194" i="157"/>
  <c r="E459" i="157"/>
  <c r="D177" i="157"/>
  <c r="D182" i="157"/>
  <c r="G285" i="157"/>
  <c r="J17" i="157"/>
  <c r="G71" i="157"/>
  <c r="I37" i="157"/>
  <c r="E188" i="157"/>
  <c r="G150" i="157"/>
  <c r="E217" i="157"/>
  <c r="H165" i="157"/>
  <c r="E328" i="157"/>
  <c r="G453" i="157"/>
  <c r="C382" i="157"/>
  <c r="P10" i="124"/>
  <c r="J368" i="157"/>
  <c r="H363" i="157"/>
  <c r="J434" i="157"/>
  <c r="E7" i="157"/>
  <c r="J237" i="157"/>
  <c r="D103" i="157"/>
  <c r="D333" i="157"/>
  <c r="I50" i="157"/>
  <c r="F362" i="157"/>
  <c r="G283" i="157"/>
  <c r="J304" i="157"/>
  <c r="D141" i="157"/>
  <c r="D445" i="157"/>
  <c r="P10" i="106"/>
  <c r="P10" i="136"/>
  <c r="E352" i="157"/>
  <c r="D304" i="157"/>
  <c r="H62" i="157"/>
  <c r="H276" i="157"/>
  <c r="C429" i="157"/>
  <c r="J241" i="157"/>
  <c r="D412" i="157"/>
  <c r="D419" i="157"/>
  <c r="H67" i="157"/>
  <c r="E140" i="157"/>
  <c r="E91" i="157"/>
  <c r="D17" i="157"/>
  <c r="J197" i="157"/>
  <c r="E214" i="157"/>
  <c r="H377" i="157"/>
  <c r="D363" i="157"/>
  <c r="C287" i="157"/>
  <c r="H132" i="157"/>
  <c r="F381" i="157"/>
  <c r="H373" i="157"/>
  <c r="H269" i="157"/>
  <c r="I45" i="157"/>
  <c r="H337" i="157"/>
  <c r="J394" i="157"/>
  <c r="H155" i="157"/>
  <c r="I148" i="157"/>
  <c r="H236" i="157"/>
  <c r="H110" i="157"/>
  <c r="H26" i="157"/>
  <c r="I423" i="157"/>
  <c r="C291" i="157"/>
  <c r="E235" i="157"/>
  <c r="E19" i="157"/>
  <c r="J150" i="157"/>
  <c r="E350" i="157"/>
  <c r="I42" i="157"/>
  <c r="P10" i="143"/>
  <c r="G299" i="157"/>
  <c r="C400" i="157"/>
  <c r="D88" i="157"/>
  <c r="J290" i="157"/>
  <c r="H389" i="157"/>
  <c r="H80" i="157"/>
  <c r="E123" i="157"/>
  <c r="E34" i="157"/>
  <c r="E262" i="157"/>
  <c r="G111" i="157"/>
  <c r="H394" i="157"/>
  <c r="G314" i="157"/>
  <c r="F31" i="157"/>
  <c r="E408" i="157"/>
  <c r="C175" i="157"/>
  <c r="D446" i="157"/>
  <c r="E207" i="157"/>
  <c r="D102" i="157"/>
  <c r="F460" i="157"/>
  <c r="J112" i="157"/>
  <c r="D80" i="157"/>
  <c r="E212" i="157"/>
  <c r="C259" i="157"/>
  <c r="H255" i="157"/>
  <c r="J339" i="157"/>
  <c r="H131" i="157"/>
  <c r="C451" i="157"/>
  <c r="H233" i="157"/>
  <c r="C417" i="157"/>
  <c r="P11" i="120"/>
  <c r="G100" i="157"/>
  <c r="D157" i="157"/>
  <c r="I86" i="157"/>
  <c r="I55" i="157"/>
  <c r="I89" i="157"/>
  <c r="E199" i="157"/>
  <c r="H304" i="157"/>
  <c r="H264" i="157"/>
  <c r="P10" i="146"/>
  <c r="E225" i="157"/>
  <c r="F70" i="157"/>
  <c r="J378" i="157"/>
  <c r="F329" i="157"/>
  <c r="I208" i="157"/>
  <c r="E179" i="157"/>
  <c r="C140" i="157"/>
  <c r="J47" i="157"/>
  <c r="H374" i="157"/>
  <c r="C445" i="157"/>
  <c r="H324" i="157"/>
  <c r="I378" i="157"/>
  <c r="E427" i="157"/>
  <c r="C323" i="157"/>
  <c r="E263" i="157"/>
  <c r="I422" i="157"/>
  <c r="I34" i="157"/>
  <c r="G337" i="157"/>
  <c r="G164" i="157"/>
  <c r="F168" i="157"/>
  <c r="H18" i="157"/>
  <c r="C380" i="157"/>
  <c r="H136" i="157"/>
  <c r="E122" i="157"/>
  <c r="F134" i="157"/>
  <c r="F411" i="157"/>
  <c r="D426" i="157"/>
  <c r="I388" i="157"/>
  <c r="J76" i="157"/>
  <c r="G32" i="157"/>
  <c r="I138" i="157"/>
  <c r="H242" i="157"/>
  <c r="F389" i="157"/>
  <c r="F354" i="157"/>
  <c r="C15" i="157"/>
  <c r="J302" i="157"/>
  <c r="F237" i="157"/>
  <c r="D406" i="157"/>
  <c r="I139" i="157"/>
  <c r="J402" i="157"/>
  <c r="F442" i="157"/>
  <c r="G24" i="157"/>
  <c r="H240" i="157"/>
  <c r="F46" i="157"/>
  <c r="C13" i="157"/>
  <c r="J377" i="157"/>
  <c r="E99" i="157"/>
  <c r="H341" i="157"/>
  <c r="J215" i="157"/>
  <c r="E93" i="157"/>
  <c r="H124" i="157"/>
  <c r="I267" i="157"/>
  <c r="E158" i="157"/>
  <c r="E312" i="157"/>
  <c r="H256" i="157"/>
  <c r="J243" i="157"/>
  <c r="C220" i="157"/>
  <c r="H257" i="157"/>
  <c r="C141" i="157"/>
  <c r="G331" i="157"/>
  <c r="G238" i="157"/>
  <c r="E285" i="157"/>
  <c r="C433" i="157"/>
  <c r="C46" i="157"/>
  <c r="F101" i="157"/>
  <c r="G271" i="157"/>
  <c r="J323" i="157"/>
  <c r="I77" i="157"/>
  <c r="D418" i="157"/>
  <c r="E442" i="157"/>
  <c r="I400" i="157"/>
  <c r="F277" i="157"/>
  <c r="C23" i="156"/>
  <c r="I444" i="157"/>
  <c r="D263" i="157"/>
  <c r="G109" i="157"/>
  <c r="C256" i="157"/>
  <c r="G320" i="157"/>
  <c r="G281" i="157"/>
  <c r="G387" i="157"/>
  <c r="E205" i="157"/>
  <c r="C369" i="157"/>
  <c r="E67" i="157"/>
  <c r="D460" i="157"/>
  <c r="G131" i="157"/>
  <c r="H210" i="157"/>
  <c r="I17" i="157"/>
  <c r="E89" i="157"/>
  <c r="F29" i="157"/>
  <c r="E100" i="157"/>
  <c r="G404" i="157"/>
  <c r="C226" i="157"/>
  <c r="P11" i="113"/>
  <c r="Q11" i="113" s="1"/>
  <c r="H430" i="157"/>
  <c r="P11" i="107"/>
  <c r="Q11" i="107" s="1"/>
  <c r="H427" i="157"/>
  <c r="I395" i="157"/>
  <c r="J367" i="157"/>
  <c r="I197" i="157"/>
  <c r="I285" i="157"/>
  <c r="E301" i="157"/>
  <c r="C186" i="157"/>
  <c r="J317" i="157"/>
  <c r="D134" i="157"/>
  <c r="J90" i="157"/>
  <c r="F164" i="157"/>
  <c r="F106" i="157"/>
  <c r="F6" i="157"/>
  <c r="J459" i="157"/>
  <c r="D302" i="157"/>
  <c r="P11" i="118"/>
  <c r="Q11" i="118" s="1"/>
  <c r="I194" i="157"/>
  <c r="C28" i="157"/>
  <c r="H187" i="157"/>
  <c r="J366" i="157"/>
  <c r="J400" i="157"/>
  <c r="D81" i="157"/>
  <c r="C22" i="157"/>
  <c r="D166" i="157"/>
  <c r="F184" i="157"/>
  <c r="C35" i="157"/>
  <c r="C91" i="157"/>
  <c r="C142" i="157"/>
  <c r="C318" i="157"/>
  <c r="P11" i="145"/>
  <c r="Q11" i="145" s="1"/>
  <c r="F24" i="157"/>
  <c r="H76" i="157"/>
  <c r="D21" i="157"/>
  <c r="J375" i="157"/>
  <c r="H198" i="157"/>
  <c r="I251" i="157"/>
  <c r="C54" i="157"/>
  <c r="J18" i="157"/>
  <c r="H89" i="157"/>
  <c r="F56" i="157"/>
  <c r="E143" i="157"/>
  <c r="H49" i="157"/>
  <c r="J25" i="157"/>
  <c r="F347" i="157"/>
  <c r="I27" i="157"/>
  <c r="P11" i="142"/>
  <c r="Q11" i="142" s="1"/>
  <c r="F114" i="157"/>
  <c r="C444" i="157"/>
  <c r="H212" i="157"/>
  <c r="D100" i="157"/>
  <c r="F141" i="157"/>
  <c r="J204" i="157"/>
  <c r="E329" i="157"/>
  <c r="F443" i="157"/>
  <c r="C36" i="157"/>
  <c r="I165" i="157"/>
  <c r="C231" i="157"/>
  <c r="I152" i="157"/>
  <c r="J410" i="157"/>
  <c r="D354" i="157"/>
  <c r="F72" i="157"/>
  <c r="D49" i="157"/>
  <c r="G389" i="157"/>
  <c r="F268" i="157"/>
  <c r="G288" i="157"/>
  <c r="I174" i="157"/>
  <c r="H150" i="157"/>
  <c r="G333" i="157"/>
  <c r="C244" i="157"/>
  <c r="H354" i="157"/>
  <c r="H316" i="157"/>
  <c r="D192" i="157"/>
  <c r="H60" i="157"/>
  <c r="J91" i="157"/>
  <c r="E305" i="157"/>
  <c r="J139" i="157"/>
  <c r="J75" i="157"/>
  <c r="F421" i="157"/>
  <c r="C67" i="157"/>
  <c r="C358" i="157"/>
  <c r="D13" i="157"/>
  <c r="F75" i="157"/>
  <c r="C296" i="157"/>
  <c r="G422" i="157"/>
  <c r="D78" i="157"/>
  <c r="G77" i="157"/>
  <c r="G270" i="157"/>
  <c r="C126" i="157"/>
  <c r="H330" i="157"/>
  <c r="D202" i="157"/>
  <c r="E368" i="157"/>
  <c r="J224" i="157"/>
  <c r="C337" i="157"/>
  <c r="I404" i="157"/>
  <c r="C49" i="157"/>
  <c r="P11" i="111"/>
  <c r="Q11" i="111" s="1"/>
  <c r="J98" i="157"/>
  <c r="F294" i="157"/>
  <c r="I237" i="157"/>
  <c r="J206" i="157"/>
  <c r="C313" i="157"/>
  <c r="I319" i="157"/>
  <c r="C128" i="157"/>
  <c r="G392" i="157"/>
  <c r="D220" i="157"/>
  <c r="F392" i="157"/>
  <c r="H273" i="157"/>
  <c r="J176" i="157"/>
  <c r="G74" i="157"/>
  <c r="I135" i="157"/>
  <c r="F439" i="157"/>
  <c r="C237" i="157"/>
  <c r="G415" i="157"/>
  <c r="H81" i="157"/>
  <c r="F266" i="157"/>
  <c r="E112" i="157"/>
  <c r="I234" i="157"/>
  <c r="E448" i="157"/>
  <c r="C447" i="157"/>
  <c r="J421" i="157"/>
  <c r="H336" i="157"/>
  <c r="J60" i="157"/>
  <c r="D124" i="157"/>
  <c r="F402" i="157"/>
  <c r="G460" i="157"/>
  <c r="H418" i="157"/>
  <c r="H320" i="157"/>
  <c r="J120" i="157"/>
  <c r="H86" i="157"/>
  <c r="C151" i="157"/>
  <c r="C21" i="157"/>
  <c r="D289" i="157"/>
  <c r="H296" i="157"/>
  <c r="G324" i="157"/>
  <c r="I48" i="157"/>
  <c r="E386" i="157"/>
  <c r="I383" i="157"/>
  <c r="E165" i="157"/>
  <c r="J442" i="157"/>
  <c r="J287" i="157"/>
  <c r="E88" i="157"/>
  <c r="I129" i="157"/>
  <c r="J87" i="157"/>
  <c r="F434" i="157"/>
  <c r="G175" i="157"/>
  <c r="H66" i="157"/>
  <c r="C203" i="157"/>
  <c r="E96" i="157"/>
  <c r="F88" i="157"/>
  <c r="G98" i="157"/>
  <c r="G393" i="157"/>
  <c r="P10" i="141"/>
  <c r="D388" i="157"/>
  <c r="E412" i="157"/>
  <c r="P10" i="115"/>
  <c r="C319" i="157"/>
  <c r="P10" i="117"/>
  <c r="E43" i="157"/>
  <c r="H103" i="157"/>
  <c r="F155" i="157"/>
  <c r="C325" i="157"/>
  <c r="J370" i="157"/>
  <c r="D11" i="157"/>
  <c r="G90" i="157"/>
  <c r="J376" i="157"/>
  <c r="H65" i="157"/>
  <c r="C461" i="157"/>
  <c r="I59" i="157"/>
  <c r="E258" i="157"/>
  <c r="E337" i="157"/>
  <c r="J380" i="157"/>
  <c r="H454" i="157"/>
  <c r="C452" i="157"/>
  <c r="C221" i="157"/>
  <c r="I16" i="157"/>
  <c r="G73" i="157"/>
  <c r="J279" i="157"/>
  <c r="C84" i="157"/>
  <c r="H16" i="157"/>
  <c r="E152" i="157"/>
  <c r="H281" i="157"/>
  <c r="D116" i="157"/>
  <c r="H382" i="157"/>
  <c r="I304" i="157"/>
  <c r="E79" i="157"/>
  <c r="D132" i="157"/>
  <c r="C328" i="157"/>
  <c r="H17" i="157"/>
  <c r="D121" i="157"/>
  <c r="E184" i="157"/>
  <c r="H158" i="157"/>
  <c r="F39" i="157"/>
  <c r="G61" i="157"/>
  <c r="E423" i="157"/>
  <c r="D85" i="157"/>
  <c r="I134" i="157"/>
  <c r="C410" i="157"/>
  <c r="J119" i="157"/>
  <c r="J403" i="157"/>
  <c r="J327" i="157"/>
  <c r="H371" i="157"/>
  <c r="G293" i="157"/>
  <c r="P10" i="119"/>
  <c r="G407" i="157"/>
  <c r="H133" i="157"/>
  <c r="I426" i="157"/>
  <c r="I363" i="157"/>
  <c r="D68" i="157"/>
  <c r="F204" i="157"/>
  <c r="D430" i="157"/>
  <c r="H355" i="157"/>
  <c r="D55" i="157"/>
  <c r="E327" i="157"/>
  <c r="F133" i="157"/>
  <c r="G91" i="157"/>
  <c r="C453" i="157"/>
  <c r="E160" i="157"/>
  <c r="C120" i="157"/>
  <c r="D109" i="157"/>
  <c r="E171" i="157"/>
  <c r="E168" i="157"/>
  <c r="I7" i="157"/>
  <c r="D171" i="157"/>
  <c r="D321" i="157"/>
  <c r="J360" i="157"/>
  <c r="I259" i="157"/>
  <c r="I446" i="157"/>
  <c r="E355" i="157"/>
  <c r="I167" i="157"/>
  <c r="I253" i="157"/>
  <c r="C224" i="157"/>
  <c r="G132" i="157"/>
  <c r="H28" i="157"/>
  <c r="E230" i="157"/>
  <c r="E333" i="157"/>
  <c r="J262" i="157"/>
  <c r="J126" i="157"/>
  <c r="J189" i="157"/>
  <c r="F20" i="157"/>
  <c r="C178" i="157"/>
  <c r="C338" i="157"/>
  <c r="E410" i="157"/>
  <c r="D351" i="157"/>
  <c r="E404" i="157"/>
  <c r="I220" i="157"/>
  <c r="J359" i="157"/>
  <c r="E44" i="157"/>
  <c r="G97" i="157"/>
  <c r="G364" i="157"/>
  <c r="F283" i="157"/>
  <c r="E296" i="157"/>
  <c r="G370" i="157"/>
  <c r="F84" i="157"/>
  <c r="F40" i="157"/>
  <c r="J70" i="157"/>
  <c r="C419" i="157"/>
  <c r="J230" i="157"/>
  <c r="D9" i="157"/>
  <c r="D456" i="157"/>
  <c r="D246" i="157"/>
  <c r="H214" i="157"/>
  <c r="G231" i="157"/>
  <c r="P10" i="132"/>
  <c r="H429" i="157"/>
  <c r="J170" i="157"/>
  <c r="C263" i="157"/>
  <c r="G338" i="157"/>
  <c r="I52" i="157"/>
  <c r="J397" i="157"/>
  <c r="F339" i="157"/>
  <c r="D349" i="157"/>
  <c r="H112" i="157"/>
  <c r="G203" i="157"/>
  <c r="F458" i="157"/>
  <c r="E218" i="157"/>
  <c r="H97" i="157"/>
  <c r="P10" i="138"/>
  <c r="J234" i="157"/>
  <c r="H68" i="157"/>
  <c r="I292" i="157"/>
  <c r="P11" i="150"/>
  <c r="Q11" i="150" s="1"/>
  <c r="F452" i="157"/>
  <c r="C353" i="157"/>
  <c r="J439" i="157"/>
  <c r="H108" i="157"/>
  <c r="I11" i="156"/>
  <c r="F85" i="157"/>
  <c r="G263" i="157"/>
  <c r="H101" i="157"/>
  <c r="D185" i="157"/>
  <c r="F216" i="157"/>
  <c r="F91" i="157"/>
  <c r="J419" i="157"/>
  <c r="I240" i="157"/>
  <c r="G377" i="157"/>
  <c r="D36" i="157"/>
  <c r="H338" i="157"/>
  <c r="D331" i="157"/>
  <c r="I131" i="157"/>
  <c r="H378" i="157"/>
  <c r="G108" i="157"/>
  <c r="C390" i="157"/>
  <c r="G391" i="157"/>
  <c r="G424" i="157"/>
  <c r="H262" i="157"/>
  <c r="H415" i="157"/>
  <c r="F251" i="157"/>
  <c r="D45" i="157"/>
  <c r="C218" i="157"/>
  <c r="I205" i="157"/>
  <c r="C167" i="157"/>
  <c r="D405" i="157"/>
  <c r="G206" i="157"/>
  <c r="G458" i="157"/>
  <c r="C225" i="157"/>
  <c r="D6" i="157"/>
  <c r="G398" i="157"/>
  <c r="J196" i="157"/>
  <c r="G67" i="157"/>
  <c r="H333" i="157"/>
  <c r="C188" i="157"/>
  <c r="F384" i="157"/>
  <c r="J8" i="157"/>
  <c r="E357" i="157"/>
  <c r="E87" i="157"/>
  <c r="H156" i="157"/>
  <c r="G30" i="157"/>
  <c r="C179" i="157"/>
  <c r="F48" i="157"/>
  <c r="P11" i="105"/>
  <c r="Q11" i="105" s="1"/>
  <c r="G454" i="157"/>
  <c r="E28" i="157"/>
  <c r="D241" i="157"/>
  <c r="J321" i="157"/>
  <c r="P11" i="106"/>
  <c r="Q11" i="106" s="1"/>
  <c r="F440" i="157"/>
  <c r="J217" i="157"/>
  <c r="G80" i="157"/>
  <c r="G202" i="157"/>
  <c r="C268" i="157"/>
  <c r="H408" i="157"/>
  <c r="C41" i="157"/>
  <c r="I44" i="157"/>
  <c r="E372" i="157"/>
  <c r="C195" i="157"/>
  <c r="C209" i="157"/>
  <c r="G247" i="157"/>
  <c r="C208" i="157"/>
  <c r="C394" i="157"/>
  <c r="G215" i="157"/>
  <c r="D458" i="157"/>
  <c r="C215" i="157"/>
  <c r="F76" i="157"/>
  <c r="C70" i="157"/>
  <c r="H71" i="157"/>
  <c r="H431" i="157"/>
  <c r="E113" i="157"/>
  <c r="J168" i="157"/>
  <c r="H162" i="157"/>
  <c r="F254" i="157"/>
  <c r="F166" i="157"/>
  <c r="J242" i="157"/>
  <c r="G79" i="157"/>
  <c r="E338" i="157"/>
  <c r="F153" i="157"/>
  <c r="I196" i="157"/>
  <c r="G279" i="157"/>
  <c r="G248" i="157"/>
  <c r="E150" i="157"/>
  <c r="J310" i="157"/>
  <c r="C426" i="157"/>
  <c r="P10" i="134"/>
  <c r="I141" i="157"/>
  <c r="G420" i="157"/>
  <c r="J65" i="157"/>
  <c r="F80" i="157"/>
  <c r="F38" i="157"/>
  <c r="G114" i="157"/>
  <c r="D232" i="157"/>
  <c r="F314" i="157"/>
  <c r="C378" i="157"/>
  <c r="J280" i="157"/>
  <c r="I145" i="157"/>
  <c r="H356" i="157"/>
  <c r="H410" i="157"/>
  <c r="P10" i="155"/>
  <c r="D70" i="157"/>
  <c r="C347" i="157"/>
  <c r="E242" i="157"/>
  <c r="H289" i="157"/>
  <c r="E65" i="157"/>
  <c r="F137" i="157"/>
  <c r="E356" i="157"/>
  <c r="H310" i="157"/>
  <c r="H434" i="157"/>
  <c r="H239" i="157"/>
  <c r="I40" i="157"/>
  <c r="G273" i="157"/>
  <c r="E456" i="157"/>
  <c r="J420" i="157"/>
  <c r="F414" i="157"/>
  <c r="F248" i="157"/>
  <c r="C305" i="157"/>
  <c r="J438" i="157"/>
  <c r="I301" i="157"/>
  <c r="I346" i="157"/>
  <c r="C315" i="157"/>
  <c r="E295" i="157"/>
  <c r="E209" i="157"/>
  <c r="H87" i="157"/>
  <c r="J407" i="157"/>
  <c r="D140" i="157"/>
  <c r="E189" i="157"/>
  <c r="D167" i="157"/>
  <c r="G334" i="157"/>
  <c r="I177" i="157"/>
  <c r="D396" i="157"/>
  <c r="F96" i="157"/>
  <c r="E76" i="157"/>
  <c r="G7" i="157"/>
  <c r="C109" i="157"/>
  <c r="D127" i="157"/>
  <c r="C398" i="157"/>
  <c r="J6" i="157"/>
  <c r="I257" i="157"/>
  <c r="C442" i="157"/>
  <c r="P10" i="126"/>
  <c r="D163" i="157"/>
  <c r="J232" i="157"/>
  <c r="F99" i="157"/>
  <c r="I29" i="157"/>
  <c r="G236" i="157"/>
  <c r="J192" i="157"/>
  <c r="D398" i="157"/>
  <c r="G28" i="157"/>
  <c r="I142" i="157"/>
  <c r="C434" i="157"/>
  <c r="J354" i="157"/>
  <c r="G307" i="157"/>
  <c r="J93" i="157"/>
  <c r="C425" i="157"/>
  <c r="I416" i="157"/>
  <c r="G275" i="157"/>
  <c r="I334" i="157"/>
  <c r="F453" i="157"/>
  <c r="J73" i="157"/>
  <c r="P10" i="152"/>
  <c r="F47" i="157"/>
  <c r="J239" i="157"/>
  <c r="P10" i="111"/>
  <c r="J396" i="157"/>
  <c r="E105" i="157"/>
  <c r="G450" i="157"/>
  <c r="D142" i="157"/>
  <c r="I325" i="157"/>
  <c r="E14" i="157"/>
  <c r="C375" i="157"/>
  <c r="H216" i="157"/>
  <c r="D442" i="157"/>
  <c r="P10" i="148"/>
  <c r="I108" i="157"/>
  <c r="J34" i="157"/>
  <c r="H117" i="157"/>
  <c r="J260" i="157"/>
  <c r="C6" i="157"/>
  <c r="J258" i="157"/>
  <c r="C170" i="157"/>
  <c r="F270" i="157"/>
  <c r="E261" i="157"/>
  <c r="H295" i="157"/>
  <c r="C83" i="157"/>
  <c r="G88" i="157"/>
  <c r="J116" i="157"/>
  <c r="G336" i="157"/>
  <c r="C77" i="157"/>
  <c r="I269" i="157"/>
  <c r="E17" i="157"/>
  <c r="G136" i="157"/>
  <c r="D39" i="157"/>
  <c r="H42" i="157"/>
  <c r="H48" i="157"/>
  <c r="E90" i="157"/>
  <c r="G182" i="157"/>
  <c r="D369" i="157"/>
  <c r="F459" i="157"/>
  <c r="D75" i="157"/>
  <c r="D135" i="157"/>
  <c r="G18" i="157"/>
  <c r="I166" i="157"/>
  <c r="C95" i="157"/>
  <c r="I26" i="157"/>
  <c r="E155" i="157"/>
  <c r="C308" i="157"/>
  <c r="D201" i="157"/>
  <c r="G357" i="157"/>
  <c r="J374" i="157"/>
  <c r="G439" i="157"/>
  <c r="D38" i="157"/>
  <c r="H416" i="157"/>
  <c r="D270" i="157"/>
  <c r="E325" i="157"/>
  <c r="I434" i="157"/>
  <c r="G319" i="157"/>
  <c r="C392" i="157"/>
  <c r="F371" i="157"/>
  <c r="I88" i="157"/>
  <c r="J33" i="157"/>
  <c r="C79" i="157"/>
  <c r="C248" i="157"/>
  <c r="F16" i="157"/>
  <c r="H44" i="157"/>
  <c r="G209" i="157"/>
  <c r="H127" i="157"/>
  <c r="I155" i="157"/>
  <c r="I358" i="157"/>
  <c r="J281" i="157"/>
  <c r="C368" i="157"/>
  <c r="I213" i="157"/>
  <c r="D99" i="157"/>
  <c r="J146" i="157"/>
  <c r="D401" i="157"/>
  <c r="E323" i="157"/>
  <c r="H370" i="157"/>
  <c r="F44" i="157"/>
  <c r="P11" i="137"/>
  <c r="Q11" i="137" s="1"/>
  <c r="E287" i="157"/>
  <c r="I225" i="157"/>
  <c r="C314" i="157"/>
  <c r="E24" i="157"/>
  <c r="C22" i="156"/>
  <c r="D272" i="157"/>
  <c r="E255" i="157"/>
  <c r="I256" i="157"/>
  <c r="H172" i="157"/>
  <c r="D18" i="157"/>
  <c r="E16" i="157"/>
  <c r="F154" i="157"/>
  <c r="F159" i="157"/>
  <c r="D285" i="157"/>
  <c r="E449" i="157"/>
  <c r="F293" i="157"/>
  <c r="I227" i="157"/>
  <c r="F318" i="157"/>
  <c r="J399" i="157"/>
  <c r="G416" i="157"/>
  <c r="E432" i="157"/>
  <c r="D145" i="157"/>
  <c r="C100" i="157"/>
  <c r="I407" i="157"/>
  <c r="F313" i="157"/>
  <c r="C292" i="157"/>
  <c r="D211" i="157"/>
  <c r="C69" i="157"/>
  <c r="C223" i="157"/>
  <c r="J96" i="157"/>
  <c r="I429" i="157"/>
  <c r="I281" i="157"/>
  <c r="D382" i="157"/>
  <c r="G356" i="157"/>
  <c r="H115" i="157"/>
  <c r="I41" i="157"/>
  <c r="F100" i="157"/>
  <c r="H192" i="157"/>
  <c r="H37" i="157"/>
  <c r="C155" i="157"/>
  <c r="I393" i="157"/>
  <c r="F117" i="157"/>
  <c r="G227" i="157"/>
  <c r="C288" i="157"/>
  <c r="I163" i="157"/>
  <c r="P11" i="110"/>
  <c r="Q11" i="110" s="1"/>
  <c r="E111" i="157"/>
  <c r="E216" i="157"/>
  <c r="E129" i="157"/>
  <c r="G255" i="157"/>
  <c r="G163" i="157"/>
  <c r="J37" i="157"/>
  <c r="D443" i="157"/>
  <c r="J373" i="157"/>
  <c r="D212" i="157"/>
  <c r="G208" i="157"/>
  <c r="J80" i="157"/>
  <c r="F192" i="157"/>
  <c r="H151" i="157"/>
  <c r="P10" i="133"/>
  <c r="H396" i="157"/>
  <c r="C59" i="157"/>
  <c r="H70" i="157"/>
  <c r="F388" i="157"/>
  <c r="G120" i="157"/>
  <c r="I440" i="157"/>
  <c r="F115" i="157"/>
  <c r="I449" i="157"/>
  <c r="C274" i="157"/>
  <c r="P10" i="108"/>
  <c r="I56" i="157"/>
  <c r="G218" i="157"/>
  <c r="C157" i="157"/>
  <c r="H413" i="157"/>
  <c r="E309" i="157"/>
  <c r="J151" i="157"/>
  <c r="H405" i="157"/>
  <c r="C201" i="157"/>
  <c r="I171" i="157"/>
  <c r="C56" i="157"/>
  <c r="E246" i="157"/>
  <c r="F27" i="157"/>
  <c r="D283" i="157"/>
  <c r="G201" i="157"/>
  <c r="G363" i="157"/>
  <c r="G372" i="157"/>
  <c r="C250" i="157"/>
  <c r="D389" i="157"/>
  <c r="D72" i="157"/>
  <c r="I366" i="157"/>
  <c r="G217" i="157"/>
  <c r="J425" i="157"/>
  <c r="H41" i="157"/>
  <c r="C460" i="157"/>
  <c r="J291" i="157"/>
  <c r="D118" i="157"/>
  <c r="I230" i="157"/>
  <c r="D271" i="157"/>
  <c r="I160" i="157"/>
  <c r="D147" i="157"/>
  <c r="J300" i="157"/>
  <c r="E335" i="157"/>
  <c r="F265" i="157"/>
  <c r="H299" i="157"/>
  <c r="I385" i="157"/>
  <c r="D26" i="157"/>
  <c r="G385" i="157"/>
  <c r="H8" i="157"/>
  <c r="E75" i="157"/>
  <c r="E289" i="157"/>
  <c r="E148" i="157"/>
  <c r="D413" i="157"/>
  <c r="J252" i="157"/>
  <c r="G368" i="157"/>
  <c r="J288" i="157"/>
  <c r="G212" i="157"/>
  <c r="C258" i="157"/>
  <c r="G435" i="157"/>
  <c r="F206" i="157"/>
  <c r="J296" i="157"/>
  <c r="E373" i="157"/>
  <c r="I189" i="157"/>
  <c r="H290" i="157"/>
  <c r="G176" i="157"/>
  <c r="J336" i="157"/>
  <c r="D439" i="157"/>
  <c r="F456" i="157"/>
  <c r="I64" i="157"/>
  <c r="D288" i="157"/>
  <c r="G137" i="157"/>
  <c r="H75" i="157"/>
  <c r="I215" i="157"/>
  <c r="D84" i="157"/>
  <c r="G417" i="157"/>
  <c r="G35" i="157"/>
  <c r="F188" i="157"/>
  <c r="C415" i="157"/>
  <c r="G322" i="157"/>
  <c r="I370" i="157"/>
  <c r="C89" i="157"/>
  <c r="G60" i="157"/>
  <c r="J253" i="157"/>
  <c r="H369" i="157"/>
  <c r="C184" i="157"/>
  <c r="J386" i="157"/>
  <c r="H349" i="157"/>
  <c r="E172" i="157"/>
  <c r="E69" i="157"/>
  <c r="D307" i="157"/>
  <c r="C60" i="157"/>
  <c r="P11" i="119"/>
  <c r="Q11" i="119" s="1"/>
  <c r="C8" i="157"/>
  <c r="I268" i="157"/>
  <c r="J415" i="157"/>
  <c r="F249" i="157"/>
  <c r="P11" i="128"/>
  <c r="Q11" i="128" s="1"/>
  <c r="F28" i="157"/>
  <c r="E376" i="157"/>
  <c r="H84" i="157"/>
  <c r="H200" i="157"/>
  <c r="G39" i="157"/>
  <c r="F112" i="157"/>
  <c r="E428" i="157"/>
  <c r="C370" i="157"/>
  <c r="D73" i="157"/>
  <c r="C246" i="157"/>
  <c r="H134" i="157"/>
  <c r="D384" i="157"/>
  <c r="I282" i="157"/>
  <c r="G317" i="157"/>
  <c r="D255" i="157"/>
  <c r="H185" i="157"/>
  <c r="F138" i="157"/>
  <c r="H425" i="157"/>
  <c r="F174" i="157"/>
  <c r="E259" i="157"/>
  <c r="G341" i="157"/>
  <c r="G360" i="157"/>
  <c r="D172" i="157"/>
  <c r="I153" i="157"/>
  <c r="J446" i="157"/>
  <c r="E280" i="157"/>
  <c r="J95" i="157"/>
  <c r="J167" i="157"/>
  <c r="D76" i="157"/>
  <c r="G405" i="157"/>
  <c r="I22" i="157"/>
  <c r="C78" i="157"/>
  <c r="J342" i="157"/>
  <c r="G147" i="157"/>
  <c r="D284" i="157"/>
  <c r="J203" i="157"/>
  <c r="H419" i="157"/>
  <c r="H252" i="157"/>
  <c r="F257" i="157"/>
  <c r="G403" i="157"/>
  <c r="J23" i="157"/>
  <c r="E193" i="157"/>
  <c r="F183" i="157"/>
  <c r="H318" i="157"/>
  <c r="D28" i="157"/>
  <c r="F104" i="157"/>
  <c r="G396" i="157"/>
  <c r="G349" i="157"/>
  <c r="H428" i="157"/>
  <c r="J50" i="157"/>
  <c r="E269" i="157"/>
  <c r="E299" i="157"/>
  <c r="H266" i="157"/>
  <c r="H111" i="157"/>
  <c r="H197" i="157"/>
  <c r="D238" i="157"/>
  <c r="I413" i="157"/>
  <c r="D65" i="157"/>
  <c r="G33" i="157"/>
  <c r="H433" i="157"/>
  <c r="H227" i="157"/>
  <c r="I119" i="157"/>
  <c r="G92" i="157"/>
  <c r="J39" i="157"/>
  <c r="I18" i="157"/>
  <c r="G367" i="157"/>
  <c r="C217" i="157"/>
  <c r="F340" i="157"/>
  <c r="G105" i="157"/>
  <c r="G8" i="157"/>
  <c r="C367" i="157"/>
  <c r="H407" i="157"/>
  <c r="G113" i="157"/>
  <c r="C146" i="157"/>
  <c r="D98" i="157"/>
  <c r="I15" i="157"/>
  <c r="D310" i="157"/>
  <c r="D411" i="157"/>
  <c r="E153" i="157"/>
  <c r="D261" i="157"/>
  <c r="J211" i="157"/>
  <c r="G197" i="157"/>
  <c r="G138" i="157"/>
  <c r="E429" i="157"/>
  <c r="E6" i="157"/>
  <c r="I411" i="157"/>
  <c r="E191" i="157"/>
  <c r="D457" i="157"/>
  <c r="F398" i="157"/>
  <c r="F132" i="157"/>
  <c r="D337" i="157"/>
  <c r="H181" i="157"/>
  <c r="P10" i="127"/>
  <c r="I24" i="157"/>
  <c r="C371" i="157"/>
  <c r="P11" i="129"/>
  <c r="Q11" i="129" s="1"/>
  <c r="C364" i="157"/>
  <c r="I375" i="157"/>
  <c r="J455" i="157"/>
  <c r="C29" i="157"/>
  <c r="J181" i="157"/>
  <c r="I103" i="157"/>
  <c r="G329" i="157"/>
  <c r="F103" i="157"/>
  <c r="G411" i="157"/>
  <c r="G134" i="157"/>
  <c r="F67" i="157"/>
  <c r="G430" i="157"/>
  <c r="G47" i="157"/>
  <c r="I391" i="157"/>
  <c r="F344" i="157"/>
  <c r="G394" i="157"/>
  <c r="I20" i="157"/>
  <c r="G179" i="157"/>
  <c r="G228" i="157"/>
  <c r="H361" i="157"/>
  <c r="D421" i="157"/>
  <c r="I386" i="157"/>
  <c r="I192" i="157"/>
  <c r="H359" i="157"/>
  <c r="F380" i="157"/>
  <c r="I359" i="157"/>
  <c r="C316" i="157"/>
  <c r="G335" i="157"/>
  <c r="H280" i="157"/>
  <c r="J292" i="157"/>
  <c r="D203" i="157"/>
  <c r="I110" i="157"/>
  <c r="J318" i="157"/>
  <c r="D29" i="157"/>
  <c r="H183" i="157"/>
  <c r="D178" i="157"/>
  <c r="I264" i="157"/>
  <c r="J361" i="157"/>
  <c r="P11" i="152"/>
  <c r="Q11" i="152" s="1"/>
  <c r="E196" i="157"/>
  <c r="F69" i="157"/>
  <c r="E308" i="157"/>
  <c r="H209" i="157"/>
  <c r="I32" i="157"/>
  <c r="I454" i="157"/>
  <c r="E321" i="157"/>
  <c r="C185" i="157"/>
  <c r="G410" i="157"/>
  <c r="J152" i="157"/>
  <c r="J299" i="157"/>
  <c r="J7" i="157"/>
  <c r="G115" i="157"/>
  <c r="F152" i="157"/>
  <c r="J433" i="157"/>
  <c r="J159" i="157"/>
  <c r="D64" i="157"/>
  <c r="E369" i="157"/>
  <c r="H347" i="157"/>
  <c r="J27" i="157"/>
  <c r="F209" i="157"/>
  <c r="E211" i="157"/>
  <c r="F327" i="157"/>
  <c r="C311" i="157"/>
  <c r="H362" i="157"/>
  <c r="G220" i="157"/>
  <c r="G42" i="157"/>
  <c r="C401" i="157"/>
  <c r="G141" i="157"/>
  <c r="F330" i="157"/>
  <c r="I433" i="157"/>
  <c r="F136" i="157"/>
  <c r="J411" i="157"/>
  <c r="D308" i="157"/>
  <c r="E367" i="157"/>
  <c r="F74" i="157"/>
  <c r="J20" i="157"/>
  <c r="G301" i="157"/>
  <c r="E181" i="157"/>
  <c r="G230" i="157"/>
  <c r="J64" i="157"/>
  <c r="D320" i="157"/>
  <c r="C249" i="157"/>
  <c r="E114" i="157"/>
  <c r="H357" i="157"/>
  <c r="E440" i="157"/>
  <c r="C240" i="157"/>
  <c r="D353" i="157"/>
  <c r="D305" i="157"/>
  <c r="H98" i="157"/>
  <c r="C149" i="157"/>
  <c r="P10" i="114"/>
  <c r="C17" i="157"/>
  <c r="H199" i="157"/>
  <c r="H309" i="157"/>
  <c r="F363" i="157"/>
  <c r="E273" i="157"/>
  <c r="F90" i="157"/>
  <c r="G358" i="157"/>
  <c r="G75" i="157"/>
  <c r="D223" i="157"/>
  <c r="D218" i="157"/>
  <c r="C212" i="157"/>
  <c r="P11" i="130"/>
  <c r="Q11" i="130" s="1"/>
  <c r="D17" i="156"/>
  <c r="C166" i="157"/>
  <c r="F124" i="157"/>
  <c r="J83" i="157"/>
  <c r="E166" i="157"/>
  <c r="D59" i="157"/>
  <c r="E324" i="157"/>
  <c r="G401" i="157"/>
  <c r="C295" i="157"/>
  <c r="I151" i="157"/>
  <c r="E260" i="157"/>
  <c r="E270" i="157"/>
  <c r="C152" i="157"/>
  <c r="C131" i="157"/>
  <c r="I101" i="157"/>
  <c r="C123" i="157"/>
  <c r="F22" i="157"/>
  <c r="G374" i="157"/>
  <c r="J284" i="157"/>
  <c r="J124" i="157"/>
  <c r="D461" i="157"/>
  <c r="D62" i="157"/>
  <c r="E29" i="157"/>
  <c r="F176" i="157"/>
  <c r="J350" i="157"/>
  <c r="F127" i="157"/>
  <c r="I124" i="157"/>
  <c r="F9" i="157"/>
  <c r="J293" i="157"/>
  <c r="C27" i="157"/>
  <c r="C271" i="157"/>
  <c r="C191" i="157"/>
  <c r="G126" i="157"/>
  <c r="C289" i="157"/>
  <c r="H453" i="157"/>
  <c r="H392" i="157"/>
  <c r="C206" i="157"/>
  <c r="J41" i="157"/>
  <c r="D170" i="157"/>
  <c r="G188" i="157"/>
  <c r="G174" i="157"/>
  <c r="C238" i="157"/>
  <c r="P10" i="118"/>
  <c r="C424" i="157"/>
  <c r="J74" i="157"/>
  <c r="F408" i="157"/>
  <c r="J62" i="157"/>
  <c r="F341" i="157"/>
  <c r="C416" i="157"/>
  <c r="H61" i="157"/>
  <c r="F229" i="157"/>
  <c r="J175" i="157"/>
  <c r="D187" i="157"/>
  <c r="F65" i="157"/>
  <c r="I331" i="157"/>
  <c r="H412" i="157"/>
  <c r="J297" i="157"/>
  <c r="G427" i="157"/>
  <c r="J149" i="157"/>
  <c r="H238" i="157"/>
  <c r="G45" i="157"/>
  <c r="G15" i="157"/>
  <c r="J417" i="157"/>
  <c r="G428" i="157"/>
  <c r="C183" i="157"/>
  <c r="H274" i="157"/>
  <c r="H345" i="157"/>
  <c r="D222" i="157"/>
  <c r="C38" i="157"/>
  <c r="G101" i="157"/>
  <c r="E68" i="157"/>
  <c r="C264" i="157"/>
  <c r="I406" i="157"/>
  <c r="C300" i="157"/>
  <c r="D216" i="157"/>
  <c r="P11" i="146"/>
  <c r="Q11" i="146" s="1"/>
  <c r="D24" i="157"/>
  <c r="G414" i="157"/>
  <c r="D251" i="157"/>
  <c r="D447" i="157"/>
  <c r="G286" i="157"/>
  <c r="J66" i="157"/>
  <c r="H401" i="157"/>
  <c r="H9" i="157"/>
  <c r="C171" i="157"/>
  <c r="I310" i="157"/>
  <c r="C307" i="157"/>
  <c r="F118" i="157"/>
  <c r="H157" i="157"/>
  <c r="F221" i="157"/>
  <c r="E436" i="157"/>
  <c r="F52" i="157"/>
  <c r="H22" i="157"/>
  <c r="C310" i="157"/>
  <c r="G318" i="157"/>
  <c r="E126" i="157"/>
  <c r="F66" i="157"/>
  <c r="F108" i="157"/>
  <c r="J123" i="157"/>
  <c r="I320" i="157"/>
  <c r="D111" i="157"/>
  <c r="J10" i="156"/>
  <c r="J12" i="156" s="1"/>
  <c r="D266" i="157"/>
  <c r="F253" i="157"/>
  <c r="D455" i="157"/>
  <c r="D214" i="157"/>
  <c r="P11" i="144"/>
  <c r="Q11" i="144" s="1"/>
  <c r="D306" i="157"/>
  <c r="C11" i="157"/>
  <c r="I239" i="157"/>
  <c r="F267" i="157"/>
  <c r="E420" i="157"/>
  <c r="E349" i="157"/>
  <c r="C229" i="157"/>
  <c r="C441" i="157"/>
  <c r="J416" i="157"/>
  <c r="C134" i="157"/>
  <c r="C139" i="157"/>
  <c r="D215" i="157"/>
  <c r="J270" i="157"/>
  <c r="C320" i="157"/>
  <c r="G296" i="157"/>
  <c r="E303" i="157"/>
  <c r="D74" i="157"/>
  <c r="D375" i="157"/>
  <c r="H246" i="157"/>
  <c r="F59" i="157"/>
  <c r="C283" i="157"/>
  <c r="F291" i="157"/>
  <c r="H368" i="157"/>
  <c r="J102" i="157"/>
  <c r="P11" i="149"/>
  <c r="Q11" i="149" s="1"/>
  <c r="I74" i="157"/>
  <c r="I421" i="157"/>
  <c r="J193" i="157"/>
  <c r="D267" i="157"/>
  <c r="C103" i="157"/>
  <c r="I425" i="157"/>
  <c r="G221" i="157"/>
  <c r="H317" i="157"/>
  <c r="D371" i="157"/>
  <c r="C129" i="157"/>
  <c r="D415" i="157"/>
  <c r="F233" i="157"/>
  <c r="C397" i="157"/>
  <c r="F203" i="157"/>
  <c r="D33" i="157"/>
  <c r="E317" i="157"/>
  <c r="C135" i="157"/>
  <c r="F285" i="157"/>
  <c r="J431" i="157"/>
  <c r="G280" i="157"/>
  <c r="J179" i="157"/>
  <c r="I49" i="157"/>
  <c r="J444" i="157"/>
  <c r="H148" i="157"/>
  <c r="E353" i="157"/>
  <c r="G448" i="157"/>
  <c r="J22" i="157"/>
  <c r="C412" i="157"/>
  <c r="J441" i="157"/>
  <c r="C26" i="157"/>
  <c r="J235" i="157"/>
  <c r="D119" i="157"/>
  <c r="G72" i="157"/>
  <c r="H145" i="157"/>
  <c r="J453" i="157"/>
  <c r="J256" i="157"/>
  <c r="F213" i="157"/>
  <c r="E244" i="157"/>
  <c r="I46" i="157"/>
  <c r="F89" i="157"/>
  <c r="J141" i="157"/>
  <c r="C168" i="157"/>
  <c r="H339" i="157"/>
  <c r="J266" i="157"/>
  <c r="E41" i="157"/>
  <c r="I271" i="157"/>
  <c r="I323" i="157"/>
  <c r="H95" i="157"/>
  <c r="D22" i="157"/>
  <c r="C336" i="157"/>
  <c r="C74" i="157"/>
  <c r="C254" i="157"/>
  <c r="F35" i="157"/>
  <c r="G245" i="157"/>
  <c r="E401" i="157"/>
  <c r="H177" i="157"/>
  <c r="E439" i="157"/>
  <c r="G278" i="157"/>
  <c r="D332" i="157"/>
  <c r="F148" i="157"/>
  <c r="C86" i="157"/>
  <c r="D347" i="157"/>
  <c r="F93" i="157"/>
  <c r="G408" i="157"/>
  <c r="F425" i="157"/>
  <c r="C361" i="157"/>
  <c r="D97" i="157"/>
  <c r="C39" i="157"/>
  <c r="D79" i="157"/>
  <c r="H43" i="157"/>
  <c r="E180" i="157"/>
  <c r="D422" i="157"/>
  <c r="F87" i="157"/>
  <c r="F348" i="157"/>
  <c r="C266" i="157"/>
  <c r="F245" i="157"/>
  <c r="F202" i="157"/>
  <c r="E103" i="157"/>
  <c r="G295" i="157"/>
  <c r="I430" i="157"/>
  <c r="I170" i="157"/>
  <c r="P10" i="151"/>
  <c r="H435" i="157"/>
  <c r="G127" i="157"/>
  <c r="G440" i="157"/>
  <c r="J110" i="157"/>
  <c r="H167" i="157"/>
  <c r="D174" i="157"/>
  <c r="G184" i="157"/>
  <c r="E343" i="157"/>
  <c r="J460" i="157"/>
  <c r="D50" i="157"/>
  <c r="I70" i="157"/>
  <c r="H459" i="157"/>
  <c r="E320" i="157"/>
  <c r="I342" i="157"/>
  <c r="I399" i="157"/>
  <c r="I121" i="157"/>
  <c r="I364" i="157"/>
  <c r="F10" i="157"/>
  <c r="G346" i="157"/>
  <c r="D329" i="157"/>
  <c r="G171" i="157"/>
  <c r="C233" i="157"/>
  <c r="D16" i="156"/>
  <c r="J201" i="157"/>
  <c r="G68" i="157"/>
  <c r="C98" i="157"/>
  <c r="I246" i="157"/>
  <c r="F374" i="157"/>
  <c r="C363" i="157"/>
  <c r="J275" i="157"/>
  <c r="E458" i="157"/>
  <c r="I303" i="157"/>
  <c r="H348" i="157"/>
  <c r="E187" i="157"/>
  <c r="F185" i="157"/>
  <c r="H254" i="157"/>
  <c r="E272" i="157"/>
  <c r="G432" i="157"/>
  <c r="J261" i="157"/>
  <c r="E8" i="157"/>
  <c r="E381" i="157"/>
  <c r="G243" i="157"/>
  <c r="F173" i="157"/>
  <c r="D242" i="157"/>
  <c r="C440" i="157"/>
  <c r="C16" i="156"/>
  <c r="I341" i="157"/>
  <c r="H305" i="157"/>
  <c r="C372" i="157"/>
  <c r="G390" i="157"/>
  <c r="I343" i="157"/>
  <c r="D186" i="157"/>
  <c r="I332" i="157"/>
  <c r="G211" i="157"/>
  <c r="G456" i="157"/>
  <c r="J319" i="157"/>
  <c r="P11" i="132"/>
  <c r="Q11" i="132" s="1"/>
  <c r="C309" i="157"/>
  <c r="H367" i="157"/>
  <c r="H438" i="157"/>
  <c r="D346" i="157"/>
  <c r="J240" i="157"/>
  <c r="H421" i="157"/>
  <c r="P11" i="108"/>
  <c r="Q11" i="108" s="1"/>
  <c r="H414" i="157"/>
  <c r="G85" i="157"/>
  <c r="E134" i="157"/>
  <c r="D150" i="157"/>
  <c r="E319" i="157"/>
  <c r="H270" i="157"/>
  <c r="H11" i="157"/>
  <c r="E253" i="157"/>
  <c r="D298" i="157"/>
  <c r="H456" i="157"/>
  <c r="P11" i="133"/>
  <c r="Q11" i="133" s="1"/>
  <c r="I382" i="157"/>
  <c r="I223" i="157"/>
  <c r="H328" i="157"/>
  <c r="E398" i="157"/>
  <c r="I226" i="157"/>
  <c r="D161" i="157"/>
  <c r="C163" i="157"/>
  <c r="D91" i="157"/>
  <c r="J344" i="157"/>
  <c r="F113" i="157"/>
  <c r="G152" i="157"/>
  <c r="C431" i="157"/>
  <c r="F357" i="157"/>
  <c r="H171" i="157"/>
  <c r="H36" i="157"/>
  <c r="G65" i="157"/>
  <c r="H159" i="157"/>
  <c r="C457" i="157"/>
  <c r="C158" i="157"/>
  <c r="J191" i="157"/>
  <c r="J52" i="157"/>
  <c r="J337" i="157"/>
  <c r="I93" i="157"/>
  <c r="H301" i="157"/>
  <c r="I448" i="157"/>
  <c r="G56" i="157"/>
  <c r="F247" i="157"/>
  <c r="J142" i="157"/>
  <c r="I379" i="157"/>
  <c r="G397" i="157"/>
  <c r="H122" i="157"/>
  <c r="G156" i="157"/>
  <c r="F352" i="157"/>
  <c r="P10" i="142"/>
  <c r="D114" i="157"/>
  <c r="I97" i="157"/>
  <c r="F286" i="157"/>
  <c r="H83" i="157"/>
  <c r="F200" i="157"/>
  <c r="E161" i="157"/>
  <c r="E37" i="157"/>
  <c r="D41" i="157"/>
  <c r="H102" i="157"/>
  <c r="J254" i="157"/>
  <c r="I66" i="157"/>
  <c r="H251" i="157"/>
  <c r="F360" i="157"/>
  <c r="F413" i="157"/>
  <c r="F290" i="157"/>
  <c r="C354" i="157"/>
  <c r="I162" i="157"/>
  <c r="F179" i="157"/>
  <c r="I389" i="157"/>
  <c r="J200" i="157"/>
  <c r="P10" i="149"/>
  <c r="H202" i="157"/>
  <c r="P10" i="109"/>
  <c r="F343" i="157"/>
  <c r="J10" i="157"/>
  <c r="I360" i="157"/>
  <c r="E74" i="157"/>
  <c r="D390" i="157"/>
  <c r="G148" i="157"/>
  <c r="C162" i="157"/>
  <c r="H231" i="157"/>
  <c r="I14" i="157"/>
  <c r="G347" i="157"/>
  <c r="G323" i="157"/>
  <c r="H34" i="157"/>
  <c r="I272" i="157"/>
  <c r="G277" i="157"/>
  <c r="G122" i="157"/>
  <c r="I278" i="157"/>
  <c r="D195" i="157"/>
  <c r="I450" i="157"/>
  <c r="C40" i="157"/>
  <c r="I361" i="157"/>
  <c r="F422" i="157"/>
  <c r="F215" i="157"/>
  <c r="E86" i="157"/>
  <c r="E313" i="157"/>
  <c r="J423" i="157"/>
  <c r="I115" i="157"/>
  <c r="D420" i="157"/>
  <c r="E414" i="157"/>
  <c r="G213" i="157"/>
  <c r="P11" i="136"/>
  <c r="Q11" i="136" s="1"/>
  <c r="I243" i="157"/>
  <c r="F345" i="157"/>
  <c r="I136" i="157"/>
  <c r="I38" i="157"/>
  <c r="F158" i="157"/>
  <c r="F223" i="157"/>
  <c r="I216" i="157"/>
  <c r="E109" i="157"/>
  <c r="F156" i="157"/>
  <c r="D243" i="157"/>
  <c r="F391" i="157"/>
  <c r="G144" i="157"/>
  <c r="D133" i="157"/>
  <c r="C136" i="157"/>
  <c r="J24" i="157"/>
  <c r="D240" i="157"/>
  <c r="F385" i="157"/>
  <c r="D281" i="157"/>
  <c r="J414" i="157"/>
  <c r="J35" i="157"/>
  <c r="E72" i="157"/>
  <c r="G409" i="157"/>
  <c r="J372" i="157"/>
  <c r="F120" i="157"/>
  <c r="F63" i="157"/>
  <c r="F130" i="157"/>
  <c r="G76" i="157"/>
  <c r="E388" i="157"/>
  <c r="J338" i="157"/>
  <c r="F322" i="157"/>
  <c r="J97" i="157"/>
  <c r="H297" i="157"/>
  <c r="E347" i="157"/>
  <c r="H443" i="157"/>
  <c r="J115" i="157"/>
  <c r="C130" i="157"/>
  <c r="I245" i="157"/>
  <c r="E159" i="157"/>
  <c r="I209" i="157"/>
  <c r="C407" i="157"/>
  <c r="J412" i="157"/>
  <c r="G242" i="157"/>
  <c r="C406" i="157"/>
  <c r="J219" i="157"/>
  <c r="G151" i="157"/>
  <c r="G265" i="157"/>
  <c r="C169" i="157"/>
  <c r="H20" i="157"/>
  <c r="E117" i="157"/>
  <c r="D228" i="157"/>
  <c r="J265" i="157"/>
  <c r="H432" i="157"/>
  <c r="H331" i="157"/>
  <c r="H307" i="157"/>
  <c r="D10" i="157"/>
  <c r="I244" i="157"/>
  <c r="E445" i="157"/>
  <c r="H449" i="157"/>
  <c r="D19" i="157"/>
  <c r="G189" i="157"/>
  <c r="H105" i="157"/>
  <c r="C132" i="157"/>
  <c r="H379" i="157"/>
  <c r="J347" i="157"/>
  <c r="H376" i="157"/>
  <c r="H15" i="157"/>
  <c r="G229" i="157"/>
  <c r="D323" i="157"/>
  <c r="I191" i="157"/>
  <c r="G173" i="157"/>
  <c r="G223" i="157"/>
  <c r="F328" i="157"/>
  <c r="D61" i="157"/>
  <c r="E443" i="157"/>
  <c r="E419" i="157"/>
  <c r="I127" i="157"/>
  <c r="C349" i="157"/>
  <c r="J103" i="157"/>
  <c r="E264" i="157"/>
  <c r="G53" i="157"/>
  <c r="D206" i="157"/>
  <c r="I453" i="157"/>
  <c r="J143" i="157"/>
  <c r="C449" i="157"/>
  <c r="I92" i="157"/>
  <c r="I317" i="157"/>
  <c r="C51" i="157"/>
  <c r="H300" i="157"/>
  <c r="J225" i="157"/>
  <c r="F262" i="157"/>
  <c r="P11" i="135"/>
  <c r="Q11" i="135" s="1"/>
  <c r="H226" i="157"/>
  <c r="I318" i="157"/>
  <c r="G194" i="157"/>
  <c r="I427" i="157"/>
  <c r="J274" i="157"/>
  <c r="J38" i="157"/>
  <c r="H441" i="157"/>
  <c r="G110" i="157"/>
  <c r="D217" i="157"/>
  <c r="G154" i="157"/>
  <c r="H448" i="157"/>
  <c r="J303" i="157"/>
  <c r="H100" i="157"/>
  <c r="H384" i="157"/>
  <c r="H184" i="157"/>
  <c r="C366" i="157"/>
  <c r="F243" i="157"/>
  <c r="I265" i="157"/>
  <c r="C182" i="157"/>
  <c r="I133" i="157"/>
  <c r="D348" i="157"/>
  <c r="K11" i="156" l="1"/>
  <c r="D11" i="156"/>
  <c r="E23" i="156"/>
  <c r="P12" i="132"/>
  <c r="Q12" i="132" s="1"/>
  <c r="Q10" i="132"/>
  <c r="P12" i="116"/>
  <c r="Q12" i="116" s="1"/>
  <c r="Q10" i="116"/>
  <c r="Q10" i="139"/>
  <c r="P12" i="139"/>
  <c r="Q12" i="139" s="1"/>
  <c r="P12" i="151"/>
  <c r="Q12" i="151" s="1"/>
  <c r="Q10" i="151"/>
  <c r="P12" i="127"/>
  <c r="Q12" i="127" s="1"/>
  <c r="Q10" i="127"/>
  <c r="Q10" i="124"/>
  <c r="P12" i="124"/>
  <c r="Q12" i="124" s="1"/>
  <c r="Q10" i="129"/>
  <c r="P12" i="129"/>
  <c r="Q12" i="129" s="1"/>
  <c r="Q10" i="137"/>
  <c r="P12" i="137"/>
  <c r="Q12" i="137" s="1"/>
  <c r="P12" i="122"/>
  <c r="Q12" i="122" s="1"/>
  <c r="Q10" i="122"/>
  <c r="P12" i="138"/>
  <c r="Q12" i="138" s="1"/>
  <c r="Q10" i="138"/>
  <c r="P12" i="136"/>
  <c r="Q12" i="136" s="1"/>
  <c r="Q10" i="136"/>
  <c r="C11" i="156"/>
  <c r="E17" i="156"/>
  <c r="C10" i="156"/>
  <c r="E16" i="156"/>
  <c r="C18" i="156"/>
  <c r="C12" i="156" s="1"/>
  <c r="C13" i="156" s="1"/>
  <c r="P12" i="114"/>
  <c r="Q12" i="114" s="1"/>
  <c r="Q10" i="114"/>
  <c r="P12" i="134"/>
  <c r="Q12" i="134" s="1"/>
  <c r="Q10" i="134"/>
  <c r="P12" i="106"/>
  <c r="Q12" i="106" s="1"/>
  <c r="Q10" i="106"/>
  <c r="Q11" i="123"/>
  <c r="P12" i="123"/>
  <c r="Q12" i="123" s="1"/>
  <c r="Q10" i="108"/>
  <c r="P12" i="108"/>
  <c r="Q12" i="108" s="1"/>
  <c r="P12" i="112"/>
  <c r="Q12" i="112" s="1"/>
  <c r="Q10" i="112"/>
  <c r="C24" i="156"/>
  <c r="E22" i="156"/>
  <c r="Q10" i="111"/>
  <c r="P12" i="111"/>
  <c r="Q12" i="111" s="1"/>
  <c r="P12" i="155"/>
  <c r="Q12" i="155" s="1"/>
  <c r="Q10" i="155"/>
  <c r="I12" i="156"/>
  <c r="K10" i="156"/>
  <c r="K12" i="156" s="1"/>
  <c r="P12" i="146"/>
  <c r="Q12" i="146" s="1"/>
  <c r="Q10" i="146"/>
  <c r="Q10" i="128"/>
  <c r="P12" i="128"/>
  <c r="Q12" i="128" s="1"/>
  <c r="Q10" i="131"/>
  <c r="P12" i="131"/>
  <c r="Q12" i="131" s="1"/>
  <c r="P12" i="121"/>
  <c r="Q12" i="121" s="1"/>
  <c r="Q10" i="121"/>
  <c r="Q11" i="120"/>
  <c r="P12" i="120"/>
  <c r="Q12" i="120" s="1"/>
  <c r="P12" i="152"/>
  <c r="Q12" i="152" s="1"/>
  <c r="Q10" i="152"/>
  <c r="P12" i="142"/>
  <c r="Q12" i="142" s="1"/>
  <c r="Q10" i="142"/>
  <c r="Q10" i="144"/>
  <c r="P12" i="144"/>
  <c r="Q12" i="144" s="1"/>
  <c r="D24" i="156"/>
  <c r="D18" i="156"/>
  <c r="D10" i="156"/>
  <c r="P12" i="117"/>
  <c r="Q12" i="117" s="1"/>
  <c r="Q10" i="117"/>
  <c r="P12" i="135"/>
  <c r="Q12" i="135" s="1"/>
  <c r="Q10" i="135"/>
  <c r="Q10" i="110"/>
  <c r="P12" i="110"/>
  <c r="Q12" i="110" s="1"/>
  <c r="Q10" i="125"/>
  <c r="P12" i="125"/>
  <c r="Q12" i="125" s="1"/>
  <c r="P12" i="141"/>
  <c r="Q12" i="141" s="1"/>
  <c r="Q10" i="141"/>
  <c r="Q10" i="148"/>
  <c r="P12" i="148"/>
  <c r="Q12" i="148" s="1"/>
  <c r="P12" i="150"/>
  <c r="Q12" i="150" s="1"/>
  <c r="Q10" i="150"/>
  <c r="P12" i="130"/>
  <c r="Q12" i="130" s="1"/>
  <c r="Q10" i="130"/>
  <c r="Q10" i="118"/>
  <c r="P12" i="118"/>
  <c r="Q12" i="118" s="1"/>
  <c r="P12" i="126"/>
  <c r="Q12" i="126" s="1"/>
  <c r="Q10" i="126"/>
  <c r="P12" i="119"/>
  <c r="Q12" i="119" s="1"/>
  <c r="Q10" i="119"/>
  <c r="Q10" i="115"/>
  <c r="P12" i="115"/>
  <c r="Q12" i="115" s="1"/>
  <c r="Q10" i="145"/>
  <c r="P12" i="145"/>
  <c r="Q12" i="145" s="1"/>
  <c r="P12" i="140"/>
  <c r="Q12" i="140" s="1"/>
  <c r="Q10" i="140"/>
  <c r="P12" i="109"/>
  <c r="Q12" i="109" s="1"/>
  <c r="Q10" i="109"/>
  <c r="P12" i="143"/>
  <c r="Q12" i="143" s="1"/>
  <c r="Q10" i="143"/>
  <c r="Q10" i="153"/>
  <c r="P12" i="153"/>
  <c r="Q12" i="153" s="1"/>
  <c r="Q10" i="105"/>
  <c r="P12" i="105"/>
  <c r="Q12" i="105" s="1"/>
  <c r="Q10" i="113"/>
  <c r="P12" i="113"/>
  <c r="Q12" i="113" s="1"/>
  <c r="P12" i="149"/>
  <c r="Q12" i="149" s="1"/>
  <c r="Q10" i="149"/>
  <c r="Q10" i="133"/>
  <c r="P12" i="133"/>
  <c r="Q12" i="133" s="1"/>
  <c r="P12" i="154"/>
  <c r="Q12" i="154" s="1"/>
  <c r="Q10" i="154"/>
  <c r="P12" i="147"/>
  <c r="Q12" i="147" s="1"/>
  <c r="Q10" i="147"/>
  <c r="P12" i="107"/>
  <c r="Q12" i="107" s="1"/>
  <c r="Q10" i="107"/>
  <c r="E11" i="156" l="1"/>
  <c r="E24" i="156"/>
  <c r="E10" i="156"/>
  <c r="E18" i="156"/>
  <c r="E12" i="156" s="1"/>
  <c r="E13" i="156" s="1"/>
  <c r="D12" i="156"/>
  <c r="D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<sst xmlns="http://schemas.openxmlformats.org/spreadsheetml/2006/main" count="5391" uniqueCount="332">
  <si>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</si>
  <si>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</si>
  <si>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</si>
  <si>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</si>
  <si>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</si>
  <si>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</si>
  <si>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</si>
  <si>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</si>
  <si>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</si>
  <si>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</si>
  <si>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</si>
  <si>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</si>
  <si>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</si>
  <si>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</si>
  <si>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</si>
  <si>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</si>
  <si>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</si>
  <si>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</si>
  <si>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</si>
  <si>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</si>
  <si>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</si>
  <si>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</si>
  <si>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</si>
  <si>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</si>
  <si>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</si>
  <si>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</si>
  <si>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</si>
  <si>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</si>
  <si>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</si>
  <si>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</si>
  <si>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</si>
  <si>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</si>
  <si>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</si>
  <si>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</si>
  <si>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</si>
  <si>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</si>
  <si>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</si>
  <si>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</si>
  <si>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</si>
  <si>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</si>
  <si>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</si>
  <si>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</si>
  <si>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</si>
  <si>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</si>
  <si>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</si>
  <si>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</si>
  <si>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</si>
  <si>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</si>
  <si>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</si>
  <si>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</si>
  <si>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</si>
  <si>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</si>
  <si>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</si>
  <si>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</si>
  <si>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</si>
  <si>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</si>
  <si>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</si>
  <si>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</si>
  <si>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</si>
  <si>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</si>
  <si>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</si>
  <si>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</si>
  <si>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</si>
  <si>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</si>
  <si>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</si>
  <si>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</si>
  <si>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</si>
  <si>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</si>
  <si>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</si>
  <si>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</si>
  <si>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</si>
  <si>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</si>
  <si>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</si>
  <si>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</si>
  <si>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</si>
  <si>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</si>
  <si>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</si>
  <si>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</si>
  <si>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</si>
  <si>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</si>
  <si>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</si>
  <si>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</si>
  <si>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</si>
  <si>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</si>
  <si>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</si>
  <si>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</si>
  <si>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</si>
  <si>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</si>
  <si>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</si>
  <si>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</si>
  <si>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</si>
  <si>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</si>
  <si>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</si>
  <si>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</si>
  <si>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</si>
  <si>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</si>
  <si>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</si>
  <si>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</si>
  <si>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</si>
  <si>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</si>
  <si>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</si>
  <si>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</si>
  <si>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</si>
  <si>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</si>
  <si>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</si>
  <si>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</si>
  <si>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</si>
  <si>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</si>
  <si>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</si>
  <si>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</si>
  <si>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</si>
  <si>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</si>
  <si>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</si>
  <si>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</si>
  <si>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</si>
  <si>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</si>
  <si>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</si>
  <si>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</si>
  <si>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</si>
  <si>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</si>
  <si>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</si>
  <si>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</si>
  <si>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</si>
  <si>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</si>
  <si>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</si>
  <si>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</si>
  <si>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</si>
  <si>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</si>
  <si>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</si>
  <si>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</si>
  <si>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</si>
  <si>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</si>
  <si>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</si>
  <si>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</si>
  <si>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</si>
  <si>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</si>
  <si>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</si>
  <si>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</si>
  <si>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</si>
  <si>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</si>
  <si>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</si>
  <si>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</si>
  <si>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</si>
  <si>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</si>
  <si>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</si>
  <si>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</si>
  <si>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</si>
  <si>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</si>
  <si>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</si>
  <si>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</si>
  <si>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</si>
  <si>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</si>
  <si>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</si>
  <si>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</si>
  <si>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</si>
  <si>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</si>
  <si>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</si>
  <si>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</si>
  <si>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</si>
  <si>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</si>
  <si>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</si>
  <si>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</si>
  <si>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</si>
  <si>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</si>
  <si>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</si>
  <si>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</si>
  <si>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</si>
  <si>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</si>
  <si>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</si>
  <si>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</si>
  <si>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</si>
  <si>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</si>
  <si>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</si>
  <si>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</si>
  <si>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</si>
  <si>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</si>
  <si>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</si>
  <si>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</si>
  <si>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</si>
  <si>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</si>
  <si>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</si>
  <si>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</si>
  <si>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</si>
  <si>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</si>
  <si>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</si>
  <si>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</si>
  <si>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</si>
  <si>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</si>
  <si>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</si>
  <si>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</si>
  <si>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</si>
  <si>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</si>
  <si>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</si>
  <si>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</si>
  <si>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</si>
  <si>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</si>
  <si>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</si>
  <si>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</si>
  <si>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</si>
  <si>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</si>
  <si>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</si>
  <si>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</si>
  <si>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</si>
  <si>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</si>
  <si>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</si>
  <si>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</si>
  <si>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</si>
  <si>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</si>
  <si>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</si>
  <si>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</si>
  <si>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</si>
  <si>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</si>
  <si>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</si>
  <si>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</si>
  <si>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</si>
  <si>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</si>
  <si>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</si>
  <si>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</si>
  <si>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</si>
  <si>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</si>
  <si>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</si>
  <si>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</si>
  <si>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</si>
  <si>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</si>
  <si>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</si>
  <si>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</si>
  <si>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</si>
  <si>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</si>
  <si>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</si>
  <si>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</si>
  <si>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</si>
  <si>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</si>
  <si>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</si>
  <si>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</si>
  <si>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DEHK HK</t>
  </si>
  <si>
    <t>G</t>
  </si>
  <si>
    <t>DIAM Singapore</t>
  </si>
  <si>
    <t>DIAM SINGAPORE</t>
  </si>
  <si>
    <t>Sephora</t>
  </si>
  <si>
    <t>SEPHORA</t>
  </si>
  <si>
    <t>E</t>
  </si>
  <si>
    <t>Fenty</t>
  </si>
  <si>
    <t>FENTY</t>
  </si>
  <si>
    <t>Herbeast/Komfymed/Chaling</t>
  </si>
  <si>
    <t>SEPHORA-Exclusive brands</t>
  </si>
  <si>
    <t>Benefit/Fresh/Guerlain/Kenzo/Givenchy</t>
  </si>
  <si>
    <t>LVMH</t>
  </si>
  <si>
    <t>Burberry/Gucci/Lancaster</t>
  </si>
  <si>
    <t>Coty</t>
  </si>
  <si>
    <t>ETERNAL( Laura Mercier)</t>
  </si>
  <si>
    <t>ETERNAL</t>
  </si>
  <si>
    <t>Perfect Diary</t>
  </si>
  <si>
    <t>Clinique/BB/MAC/Estee Lauder</t>
  </si>
  <si>
    <t>L‘oreal</t>
  </si>
  <si>
    <t>L‘oreal(PACK)</t>
  </si>
  <si>
    <t>Hourglass</t>
  </si>
  <si>
    <t>Hourglass</t>
    <phoneticPr fontId="21"/>
  </si>
  <si>
    <t>Perfect Diary</t>
    <phoneticPr fontId="21"/>
  </si>
  <si>
    <t>Estee Lauder</t>
    <phoneticPr fontId="21"/>
  </si>
  <si>
    <t>Estee Lauder</t>
  </si>
  <si>
    <t>ARMANI</t>
  </si>
  <si>
    <t>G</t>
    <phoneticPr fontId="21"/>
  </si>
  <si>
    <t>Galenic</t>
  </si>
  <si>
    <t>YAMEI(Trading)</t>
  </si>
  <si>
    <t>YAMEI(Trading)</t>
    <phoneticPr fontId="21"/>
  </si>
  <si>
    <t>E</t>
    <phoneticPr fontId="21"/>
  </si>
  <si>
    <t>SKII</t>
    <phoneticPr fontId="21"/>
  </si>
  <si>
    <t>Clarins</t>
    <phoneticPr fontId="21"/>
  </si>
  <si>
    <t>Clarins</t>
    <phoneticPr fontId="21"/>
  </si>
  <si>
    <t>P&amp;G</t>
    <phoneticPr fontId="21"/>
  </si>
  <si>
    <t>SKII</t>
  </si>
  <si>
    <t>P&amp;G</t>
  </si>
  <si>
    <t>Clarins</t>
  </si>
  <si>
    <t>Total amount 2027</t>
    <phoneticPr fontId="21"/>
  </si>
  <si>
    <t>Total amount 2027</t>
    <phoneticPr fontId="21"/>
  </si>
  <si>
    <t>Total amount 2027</t>
    <phoneticPr fontId="21"/>
  </si>
  <si>
    <t>Total amount 2027</t>
    <phoneticPr fontId="21"/>
  </si>
  <si>
    <t>Chanel</t>
    <phoneticPr fontId="21"/>
  </si>
  <si>
    <t>Chanel</t>
    <phoneticPr fontId="21"/>
  </si>
  <si>
    <t>E</t>
    <phoneticPr fontId="21"/>
  </si>
  <si>
    <t>Chanel</t>
  </si>
  <si>
    <t>Nars</t>
    <phoneticPr fontId="21"/>
  </si>
  <si>
    <t>Nars</t>
    <phoneticPr fontId="21"/>
  </si>
  <si>
    <t>Youpure</t>
  </si>
  <si>
    <t>Youpure</t>
    <phoneticPr fontId="21"/>
  </si>
  <si>
    <t>Nars</t>
  </si>
  <si>
    <t>ARMANI</t>
    <phoneticPr fontId="21"/>
  </si>
  <si>
    <t>Shein</t>
  </si>
  <si>
    <t>Shein</t>
    <phoneticPr fontId="21"/>
  </si>
  <si>
    <t>Joocyee</t>
  </si>
  <si>
    <t>Joocyee</t>
    <phoneticPr fontId="21"/>
  </si>
  <si>
    <t>Guyu</t>
    <phoneticPr fontId="21"/>
  </si>
  <si>
    <t>Guyu</t>
  </si>
  <si>
    <t>Red Chamber</t>
  </si>
  <si>
    <t>Red Chamber</t>
    <phoneticPr fontId="21"/>
  </si>
  <si>
    <t>RITUALS</t>
  </si>
  <si>
    <t>DIOR</t>
    <phoneticPr fontId="21"/>
  </si>
  <si>
    <t>Dior</t>
    <phoneticPr fontId="21"/>
  </si>
  <si>
    <t>Sephora</t>
    <phoneticPr fontId="21"/>
  </si>
  <si>
    <t>Fenty</t>
    <phoneticPr fontId="21"/>
  </si>
  <si>
    <t>Sephora-Exclusive brands</t>
    <phoneticPr fontId="21"/>
  </si>
  <si>
    <t>Rituals</t>
    <phoneticPr fontId="21"/>
  </si>
  <si>
    <t>Sephora-Exclusive brands</t>
  </si>
  <si>
    <t>Rituals</t>
  </si>
  <si>
    <t>DIOR</t>
  </si>
  <si>
    <t>Dior</t>
  </si>
  <si>
    <t xml:space="preserve"> </t>
    <phoneticPr fontId="21"/>
  </si>
  <si>
    <t>SKII</t>
    <phoneticPr fontId="21"/>
  </si>
  <si>
    <t>SKII</t>
    <phoneticPr fontId="21"/>
  </si>
  <si>
    <t>Chanel</t>
    <phoneticPr fontId="21"/>
  </si>
  <si>
    <t>G</t>
    <phoneticPr fontId="21"/>
  </si>
  <si>
    <t>Caitang</t>
    <phoneticPr fontId="21"/>
  </si>
  <si>
    <t>E</t>
    <phoneticPr fontId="21"/>
  </si>
  <si>
    <t>Marie Dalgar</t>
    <phoneticPr fontId="21"/>
  </si>
  <si>
    <t>Perfect Diary</t>
    <phoneticPr fontId="21"/>
  </si>
  <si>
    <t>Marie Dalgar</t>
  </si>
  <si>
    <t>CLARINS</t>
  </si>
  <si>
    <t>ABH</t>
  </si>
  <si>
    <t>ABH</t>
    <phoneticPr fontId="21"/>
  </si>
  <si>
    <t>Evelom</t>
  </si>
  <si>
    <t>Evelom</t>
    <phoneticPr fontId="21"/>
  </si>
  <si>
    <t>Chaling</t>
  </si>
  <si>
    <t>Chaling</t>
    <phoneticPr fontId="21"/>
  </si>
  <si>
    <t>KOMFYMED</t>
  </si>
  <si>
    <t>Sephora Team</t>
  </si>
  <si>
    <t>Sephora Team</t>
    <phoneticPr fontId="21"/>
  </si>
  <si>
    <t>Coty Team</t>
  </si>
  <si>
    <t>LVMH+Exclusive Team</t>
  </si>
  <si>
    <t>Estee Lauder
Group</t>
  </si>
  <si>
    <t>US Group D3</t>
  </si>
  <si>
    <t>French Group</t>
  </si>
  <si>
    <t>Diam Japan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</si>
</sst>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</numFmts>
  <fonts count="64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7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</cellStyleXfs>
  <cellXfs count="212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16" fillId="8" borderId="6" xfId="536" applyFont="1" applyFill="1" applyBorder="1" applyAlignment="1" applyProtection="1">
      <alignment horizontal="center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3" fontId="1" fillId="8" borderId="6" xfId="536" applyNumberFormat="1" applyFont="1" applyFill="1" applyBorder="1" applyAlignment="1" applyProtection="1">
      <alignment horizontal="right"/>
      <protection locked="0"/>
    </xf>
    <xf numFmtId="188" fontId="59" fillId="0" borderId="0" xfId="536" applyFont="1" applyAlignment="1" applyProtection="1">
      <alignment horizontal="center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7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3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="" xmlns:a16="http://schemas.microsoft.com/office/drawing/2014/main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23">
      <pivotArea type="all" dataOnly="0" outline="0" fieldPosition="0"/>
    </format>
    <format dxfId="22">
      <pivotArea field="0" type="button" dataOnly="0" labelOnly="1" outline="0" axis="axisCol" fieldPosition="0"/>
    </format>
    <format dxfId="21">
      <pivotArea type="topRight" dataOnly="0" labelOnly="1" outline="0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field="0" type="button" dataOnly="0" labelOnly="1" outline="0" axis="axisCol" fieldPosition="0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Col="1" outline="0" fieldPosition="0"/>
    </format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37">
      <pivotArea type="all" dataOnly="0" outline="0" fieldPosition="0"/>
    </format>
    <format dxfId="36">
      <pivotArea field="0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Col="1" outline="0" fieldPosition="0"/>
    </format>
    <format dxfId="32">
      <pivotArea type="all" dataOnly="0" outline="0" fieldPosition="0"/>
    </format>
    <format dxfId="31">
      <pivotArea field="0" type="button" dataOnly="0" labelOnly="1" outline="0" axis="axisCol" fieldPosition="0"/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0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107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Diam CHINA</v>
      </c>
      <c r="D2" s="37" t="str">
        <f>VLOOKUP(C2, parameters!A:B, 2,0)</f>
        <v>DDC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0</v>
      </c>
      <c r="D10" s="33">
        <f t="shared" ref="D10:E10" ca="1" si="0">+D16-D22</f>
        <v>93.912000000000006</v>
      </c>
      <c r="E10" s="33">
        <f t="shared" ca="1" si="0"/>
        <v>93.912000000000006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369.92100000000005</v>
      </c>
      <c r="D11" s="33">
        <f t="shared" ca="1" si="1"/>
        <v>184.99999999999818</v>
      </c>
      <c r="E11" s="184">
        <f t="shared" ca="1" si="1"/>
        <v>554.92099999999664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369.92100000000005</v>
      </c>
      <c r="D12" s="35">
        <f t="shared" ca="1" si="1"/>
        <v>278.91199999999844</v>
      </c>
      <c r="E12" s="35">
        <f t="shared" ca="1" si="1"/>
        <v>648.8329999999969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0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0</v>
      </c>
      <c r="D16" s="33" cm="1">
        <f t="array" aca="1" ref="D16" ca="1">INDIRECT(ADDRESS(11,8,,,$C$4))</f>
        <v>93.912000000000006</v>
      </c>
      <c r="E16" s="33">
        <f ca="1">SUM(C16:D16)</f>
        <v>93.912000000000006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1560.5729000000001</v>
      </c>
      <c r="D17" s="33" cm="1">
        <f t="array" aca="1" ref="D17" ca="1">INDIRECT(ADDRESS(18,11,,,$C$4))</f>
        <v>8638.7999999999993</v>
      </c>
      <c r="E17" s="33">
        <f ca="1">SUM(C17:D17)</f>
        <v>10199.372899999998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1560.5729000000001</v>
      </c>
      <c r="D18" s="35">
        <f t="shared" ref="D18:E18" ca="1" si="3">SUM(D16:D17)</f>
        <v>8732.7119999999995</v>
      </c>
      <c r="E18" s="35">
        <f t="shared" ca="1" si="3"/>
        <v>10293.284899999999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1190.6519000000001</v>
      </c>
      <c r="D23" s="33" cm="1">
        <f t="array" aca="1" ref="D23" ca="1">INDIRECT(ADDRESS(18,11,,,$D$4))</f>
        <v>8453.8000000000011</v>
      </c>
      <c r="E23" s="33">
        <f ca="1">SUM(C23:D23)</f>
        <v>9644.4519000000018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1190.6519000000001</v>
      </c>
      <c r="D24" s="35">
        <f t="shared" ref="D24:E24" ca="1" si="5">SUM(D22:D23)</f>
        <v>8453.8000000000011</v>
      </c>
      <c r="E24" s="35">
        <f t="shared" ca="1" si="5"/>
        <v>9644.4519000000018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DEHK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DEHK HK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8538.7999999999993</v>
      </c>
      <c r="I6" s="45" cm="1">
        <f t="array" aca="1" ref="I6" ca="1">INDIRECT(ADDRESS($A6,I$4,,,$B6))</f>
        <v>8538.7999999999993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Singapore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SINGAPORE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100</v>
      </c>
      <c r="I7" s="45" cm="1">
        <f t="array" aca="1" ref="I7" ca="1">INDIRECT(ADDRESS($A7,I$4,,,$B7))</f>
        <v>100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Sephora</v>
      </c>
      <c r="D8" s="45" t="str" cm="1">
        <f t="array" aca="1" ref="D8" ca="1">INDIRECT(ADDRESS($A8,D$4,,,$B8))</f>
        <v>External</v>
      </c>
      <c r="E8" s="45" t="str" cm="1">
        <f t="array" aca="1" ref="E8" ca="1">INDIRECT(ADDRESS($A8,E$4,,,$B8))</f>
        <v>SEPHORA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E</v>
      </c>
      <c r="H8" s="45" cm="1">
        <f t="array" aca="1" ref="H8" ca="1">INDIRECT(ADDRESS($A8,H$4,,,$B8))</f>
        <v>309.45399999999995</v>
      </c>
      <c r="I8" s="45" cm="1">
        <f t="array" aca="1" ref="I8" ca="1">INDIRECT(ADDRESS($A8,I$4,,,$B8))</f>
        <v>309.45399999999995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Burberry/Gucci/Lancaster</v>
      </c>
      <c r="D9" s="45" t="str" cm="1">
        <f t="array" aca="1" ref="D9" ca="1">INDIRECT(ADDRESS($A9,D$4,,,$B9))</f>
        <v>External</v>
      </c>
      <c r="E9" s="45" t="str" cm="1">
        <f t="array" aca="1" ref="E9" ca="1">INDIRECT(ADDRESS($A9,E$4,,,$B9))</f>
        <v>Coty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E</v>
      </c>
      <c r="H9" s="45" cm="1">
        <f t="array" aca="1" ref="H9" ca="1">INDIRECT(ADDRESS($A9,H$4,,,$B9))</f>
        <v>141.95699999999999</v>
      </c>
      <c r="I9" s="45" cm="1">
        <f t="array" aca="1" ref="I9" ca="1">INDIRECT(ADDRESS($A9,I$4,,,$B9))</f>
        <v>141.95699999999999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Fenty</v>
      </c>
      <c r="D10" s="45" t="str" cm="1">
        <f t="array" aca="1" ref="D10" ca="1">INDIRECT(ADDRESS($A10,D$4,,,$B10))</f>
        <v>External</v>
      </c>
      <c r="E10" s="45" t="str" cm="1">
        <f t="array" aca="1" ref="E10" ca="1">INDIRECT(ADDRESS($A10,E$4,,,$B10))</f>
        <v>FENTY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E</v>
      </c>
      <c r="H10" s="45" cm="1">
        <f t="array" aca="1" ref="H10" ca="1">INDIRECT(ADDRESS($A10,H$4,,,$B10))</f>
        <v>6.7080000000000002</v>
      </c>
      <c r="I10" s="45" cm="1">
        <f t="array" aca="1" ref="I10" ca="1">INDIRECT(ADDRESS($A10,I$4,,,$B10))</f>
        <v>6.7080000000000002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Herbeast/Komfymed/Chaling</v>
      </c>
      <c r="D11" s="45" t="str" cm="1">
        <f t="array" aca="1" ref="D11" ca="1">INDIRECT(ADDRESS($A11,D$4,,,$B11))</f>
        <v>External</v>
      </c>
      <c r="E11" s="45" t="str" cm="1">
        <f t="array" aca="1" ref="E11" ca="1">INDIRECT(ADDRESS($A11,E$4,,,$B11))</f>
        <v>SEPHORA-Exclusive brands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E</v>
      </c>
      <c r="H11" s="45" cm="1">
        <f t="array" aca="1" ref="H11" ca="1">INDIRECT(ADDRESS($A11,H$4,,,$B11))</f>
        <v>10.366</v>
      </c>
      <c r="I11" s="45" cm="1">
        <f t="array" aca="1" ref="I11" ca="1">INDIRECT(ADDRESS($A11,I$4,,,$B11))</f>
        <v>10.366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Benefit/Fresh/Guerlain/Kenzo/Givenchy</v>
      </c>
      <c r="D12" s="45" t="str" cm="1">
        <f t="array" aca="1" ref="D12" ca="1">INDIRECT(ADDRESS($A12,D$4,,,$B12))</f>
        <v>External</v>
      </c>
      <c r="E12" s="45" t="str" cm="1">
        <f t="array" aca="1" ref="E12" ca="1">INDIRECT(ADDRESS($A12,E$4,,,$B12))</f>
        <v>LVMH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E</v>
      </c>
      <c r="H12" s="45" cm="1">
        <f t="array" aca="1" ref="H12" ca="1">INDIRECT(ADDRESS($A12,H$4,,,$B12))</f>
        <v>153.92590000000001</v>
      </c>
      <c r="I12" s="45" cm="1">
        <f t="array" aca="1" ref="I12" ca="1">INDIRECT(ADDRESS($A12,I$4,,,$B12))</f>
        <v>153.92590000000001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>ETERNAL( Laura Mercier)</v>
      </c>
      <c r="D13" s="45" t="str" cm="1">
        <f t="array" aca="1" ref="D13" ca="1">INDIRECT(ADDRESS($A13,D$4,,,$B13))</f>
        <v>External</v>
      </c>
      <c r="E13" s="45" t="str" cm="1">
        <f t="array" aca="1" ref="E13" ca="1">INDIRECT(ADDRESS($A13,E$4,,,$B13))</f>
        <v>ETERNAL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E</v>
      </c>
      <c r="H13" s="45" cm="1">
        <f t="array" aca="1" ref="H13" ca="1">INDIRECT(ADDRESS($A13,H$4,,,$B13))</f>
        <v>6.2510000000000003</v>
      </c>
      <c r="I13" s="45" cm="1">
        <f t="array" aca="1" ref="I13" ca="1">INDIRECT(ADDRESS($A13,I$4,,,$B13))</f>
        <v>6.2510000000000003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Perfect Diary</v>
      </c>
      <c r="D14" s="45" t="str" cm="1">
        <f t="array" aca="1" ref="D14" ca="1">INDIRECT(ADDRESS($A14,D$4,,,$B14))</f>
        <v>External</v>
      </c>
      <c r="E14" s="45" t="str" cm="1">
        <f t="array" aca="1" ref="E14" ca="1">INDIRECT(ADDRESS($A14,E$4,,,$B14))</f>
        <v>Perfect Diary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E</v>
      </c>
      <c r="H14" s="45" cm="1">
        <f t="array" aca="1" ref="H14" ca="1">INDIRECT(ADDRESS($A14,H$4,,,$B14))</f>
        <v>14.456</v>
      </c>
      <c r="I14" s="45" cm="1">
        <f t="array" aca="1" ref="I14" ca="1">INDIRECT(ADDRESS($A14,I$4,,,$B14))</f>
        <v>14.456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Clinique/BB/MAC/Estee Lauder</v>
      </c>
      <c r="D15" s="45" t="str" cm="1">
        <f t="array" aca="1" ref="D15" ca="1">INDIRECT(ADDRESS($A15,D$4,,,$B15))</f>
        <v>External</v>
      </c>
      <c r="E15" s="45" t="str" cm="1">
        <f t="array" aca="1" ref="E15" ca="1">INDIRECT(ADDRESS($A15,E$4,,,$B15))</f>
        <v>Estee Lauder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E</v>
      </c>
      <c r="H15" s="45" cm="1">
        <f t="array" aca="1" ref="H15" ca="1">INDIRECT(ADDRESS($A15,H$4,,,$B15))</f>
        <v>6.75</v>
      </c>
      <c r="I15" s="45" cm="1">
        <f t="array" aca="1" ref="I15" ca="1">INDIRECT(ADDRESS($A15,I$4,,,$B15))</f>
        <v>6.75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Hourglass</v>
      </c>
      <c r="D16" s="45" t="str" cm="1">
        <f t="array" aca="1" ref="D16" ca="1">INDIRECT(ADDRESS($A16,D$4,,,$B16))</f>
        <v>External</v>
      </c>
      <c r="E16" s="45" t="str" cm="1">
        <f t="array" aca="1" ref="E16" ca="1">INDIRECT(ADDRESS($A16,E$4,,,$B16))</f>
        <v>Hourglass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E</v>
      </c>
      <c r="H16" s="45" cm="1">
        <f t="array" aca="1" ref="H16" ca="1">INDIRECT(ADDRESS($A16,H$4,,,$B16))</f>
        <v>360</v>
      </c>
      <c r="I16" s="45" cm="1">
        <f t="array" aca="1" ref="I16" ca="1">INDIRECT(ADDRESS($A16,I$4,,,$B16))</f>
        <v>360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ARMANI</v>
      </c>
      <c r="D17" s="45" t="str" cm="1">
        <f t="array" aca="1" ref="D17" ca="1">INDIRECT(ADDRESS($A17,D$4,,,$B17))</f>
        <v>External</v>
      </c>
      <c r="E17" s="45" t="str" cm="1">
        <f t="array" aca="1" ref="E17" ca="1">INDIRECT(ADDRESS($A17,E$4,,,$B17))</f>
        <v>ARMANI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9.9209999999999994</v>
      </c>
      <c r="I17" s="45" cm="1">
        <f t="array" aca="1" ref="I17" ca="1">INDIRECT(ADDRESS($A17,I$4,,,$B17))</f>
        <v>9.9209999999999994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Galenic</v>
      </c>
      <c r="D18" s="45" t="str" cm="1">
        <f t="array" aca="1" ref="D18" ca="1">INDIRECT(ADDRESS($A18,D$4,,,$B18))</f>
        <v>External</v>
      </c>
      <c r="E18" s="45" t="str" cm="1">
        <f t="array" aca="1" ref="E18" ca="1">INDIRECT(ADDRESS($A18,E$4,,,$B18))</f>
        <v>Galenic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E</v>
      </c>
      <c r="H18" s="45" cm="1">
        <f t="array" aca="1" ref="H18" ca="1">INDIRECT(ADDRESS($A18,H$4,,,$B18))</f>
        <v>23</v>
      </c>
      <c r="I18" s="45" cm="1">
        <f t="array" aca="1" ref="I18" ca="1">INDIRECT(ADDRESS($A18,I$4,,,$B18))</f>
        <v>23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YAMEI(Trading)</v>
      </c>
      <c r="D19" s="45" t="str" cm="1">
        <f t="array" aca="1" ref="D19" ca="1">INDIRECT(ADDRESS($A19,D$4,,,$B19))</f>
        <v>External</v>
      </c>
      <c r="E19" s="45" t="str" cm="1">
        <f t="array" aca="1" ref="E19" ca="1">INDIRECT(ADDRESS($A19,E$4,,,$B19))</f>
        <v>YAMEI(Trading)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E</v>
      </c>
      <c r="H19" s="45" cm="1">
        <f t="array" aca="1" ref="H19" ca="1">INDIRECT(ADDRESS($A19,H$4,,,$B19))</f>
        <v>170</v>
      </c>
      <c r="I19" s="45" cm="1">
        <f t="array" aca="1" ref="I19" ca="1">INDIRECT(ADDRESS($A19,I$4,,,$B19))</f>
        <v>170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L‘oreal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L‘oreal(PACK)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E</v>
      </c>
      <c r="H20" s="45" cm="1">
        <f t="array" aca="1" ref="H20" ca="1">INDIRECT(ADDRESS($A20,H$4,,,$B20))</f>
        <v>347.78399999999999</v>
      </c>
      <c r="I20" s="45" cm="1">
        <f t="array" aca="1" ref="I20" ca="1">INDIRECT(ADDRESS($A20,I$4,,,$B20))</f>
        <v>347.78399999999999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cm="1">
        <f t="array" aca="1" ref="C21" ca="1">INDIRECT(ADDRESS($A21,C$4,,,$B21))</f>
        <v>0</v>
      </c>
      <c r="D21" s="45" cm="1">
        <f t="array" aca="1" ref="D21" ca="1">INDIRECT(ADDRESS($A21,D$4,,,$B21))</f>
        <v>0</v>
      </c>
      <c r="E21" s="45" cm="1">
        <f t="array" aca="1" ref="E21" ca="1">INDIRECT(ADDRESS($A21,E$4,,,$B21))</f>
        <v>0</v>
      </c>
      <c r="F21" s="45" cm="1">
        <f t="array" aca="1" ref="F21" ca="1">INDIRECT(ADDRESS($A21,F$4,,,$B21))</f>
        <v>0</v>
      </c>
      <c r="G21" s="45" cm="1">
        <f t="array" aca="1" ref="G21" ca="1">INDIRECT(ADDRESS($A21,G$4,,,$B21))</f>
        <v>0</v>
      </c>
      <c r="H21" s="45" cm="1">
        <f t="array" aca="1" ref="H21" ca="1">INDIRECT(ADDRESS($A21,H$4,,,$B21))</f>
        <v>0</v>
      </c>
      <c r="I21" s="45" cm="1">
        <f t="array" aca="1" ref="I21" ca="1">INDIRECT(ADDRESS($A21,I$4,,,$B21))</f>
        <v>0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cm="1">
        <f t="array" aca="1" ref="C22" ca="1">INDIRECT(ADDRESS($A22,C$4,,,$B22))</f>
        <v>0</v>
      </c>
      <c r="D22" s="45" cm="1">
        <f t="array" aca="1" ref="D22" ca="1">INDIRECT(ADDRESS($A22,D$4,,,$B22))</f>
        <v>0</v>
      </c>
      <c r="E22" s="45" cm="1">
        <f t="array" aca="1" ref="E22" ca="1">INDIRECT(ADDRESS($A22,E$4,,,$B22))</f>
        <v>0</v>
      </c>
      <c r="F22" s="45" cm="1">
        <f t="array" aca="1" ref="F22" ca="1">INDIRECT(ADDRESS($A22,F$4,,,$B22))</f>
        <v>0</v>
      </c>
      <c r="G22" s="45" cm="1">
        <f t="array" aca="1" ref="G22" ca="1">INDIRECT(ADDRESS($A22,G$4,,,$B22))</f>
        <v>0</v>
      </c>
      <c r="H22" s="45" cm="1">
        <f t="array" aca="1" ref="H22" ca="1">INDIRECT(ADDRESS($A22,H$4,,,$B22))</f>
        <v>0</v>
      </c>
      <c r="I22" s="45" cm="1">
        <f t="array" aca="1" ref="I22" ca="1">INDIRECT(ADDRESS($A22,I$4,,,$B22))</f>
        <v>0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cm="1">
        <f t="array" aca="1" ref="C23" ca="1">INDIRECT(ADDRESS($A23,C$4,,,$B23))</f>
        <v>0</v>
      </c>
      <c r="D23" s="45" cm="1">
        <f t="array" aca="1" ref="D23" ca="1">INDIRECT(ADDRESS($A23,D$4,,,$B23))</f>
        <v>0</v>
      </c>
      <c r="E23" s="45" cm="1">
        <f t="array" aca="1" ref="E23" ca="1">INDIRECT(ADDRESS($A23,E$4,,,$B23))</f>
        <v>0</v>
      </c>
      <c r="F23" s="45" cm="1">
        <f t="array" aca="1" ref="F23" ca="1">INDIRECT(ADDRESS($A23,F$4,,,$B23))</f>
        <v>0</v>
      </c>
      <c r="G23" s="45" cm="1">
        <f t="array" aca="1" ref="G23" ca="1">INDIRECT(ADDRESS($A23,G$4,,,$B23))</f>
        <v>0</v>
      </c>
      <c r="H23" s="45" cm="1">
        <f t="array" aca="1" ref="H23" ca="1">INDIRECT(ADDRESS($A23,H$4,,,$B23))</f>
        <v>0</v>
      </c>
      <c r="I23" s="45" cm="1">
        <f t="array" aca="1" ref="I23" ca="1">INDIRECT(ADDRESS($A23,I$4,,,$B23))</f>
        <v>0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cm="1">
        <f t="array" aca="1" ref="C24" ca="1">INDIRECT(ADDRESS($A24,C$4,,,$B24))</f>
        <v>0</v>
      </c>
      <c r="D24" s="45" cm="1">
        <f t="array" aca="1" ref="D24" ca="1">INDIRECT(ADDRESS($A24,D$4,,,$B24))</f>
        <v>0</v>
      </c>
      <c r="E24" s="45" cm="1">
        <f t="array" aca="1" ref="E24" ca="1">INDIRECT(ADDRESS($A24,E$4,,,$B24))</f>
        <v>0</v>
      </c>
      <c r="F24" s="45" cm="1">
        <f t="array" aca="1" ref="F24" ca="1">INDIRECT(ADDRESS($A24,F$4,,,$B24))</f>
        <v>0</v>
      </c>
      <c r="G24" s="45" cm="1">
        <f t="array" aca="1" ref="G24" ca="1">INDIRECT(ADDRESS($A24,G$4,,,$B24))</f>
        <v>0</v>
      </c>
      <c r="H24" s="45" cm="1">
        <f t="array" aca="1" ref="H24" ca="1">INDIRECT(ADDRESS($A24,H$4,,,$B24))</f>
        <v>0</v>
      </c>
      <c r="I24" s="45" cm="1">
        <f t="array" aca="1" ref="I24" ca="1">INDIRECT(ADDRESS($A24,I$4,,,$B24))</f>
        <v>0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cm="1">
        <f t="array" aca="1" ref="C25" ca="1">INDIRECT(ADDRESS($A25,C$4,,,$B25))</f>
        <v>0</v>
      </c>
      <c r="D25" s="45" cm="1">
        <f t="array" aca="1" ref="D25" ca="1">INDIRECT(ADDRESS($A25,D$4,,,$B25))</f>
        <v>0</v>
      </c>
      <c r="E25" s="45" cm="1">
        <f t="array" aca="1" ref="E25" ca="1">INDIRECT(ADDRESS($A25,E$4,,,$B25))</f>
        <v>0</v>
      </c>
      <c r="F25" s="45" cm="1">
        <f t="array" aca="1" ref="F25" ca="1">INDIRECT(ADDRESS($A25,F$4,,,$B25))</f>
        <v>0</v>
      </c>
      <c r="G25" s="45" cm="1">
        <f t="array" aca="1" ref="G25" ca="1">INDIRECT(ADDRESS($A25,G$4,,,$B25))</f>
        <v>0</v>
      </c>
      <c r="H25" s="45" cm="1">
        <f t="array" aca="1" ref="H25" ca="1">INDIRECT(ADDRESS($A25,H$4,,,$B25))</f>
        <v>0</v>
      </c>
      <c r="I25" s="45" cm="1">
        <f t="array" aca="1" ref="I25" ca="1">INDIRECT(ADDRESS($A25,I$4,,,$B25))</f>
        <v>0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cm="1">
        <f t="array" aca="1" ref="C26" ca="1">INDIRECT(ADDRESS($A26,C$4,,,$B26))</f>
        <v>0</v>
      </c>
      <c r="D26" s="45" cm="1">
        <f t="array" aca="1" ref="D26" ca="1">INDIRECT(ADDRESS($A26,D$4,,,$B26))</f>
        <v>0</v>
      </c>
      <c r="E26" s="45" cm="1">
        <f t="array" aca="1" ref="E26" ca="1">INDIRECT(ADDRESS($A26,E$4,,,$B26))</f>
        <v>0</v>
      </c>
      <c r="F26" s="45" cm="1">
        <f t="array" aca="1" ref="F26" ca="1">INDIRECT(ADDRESS($A26,F$4,,,$B26))</f>
        <v>0</v>
      </c>
      <c r="G26" s="45" cm="1">
        <f t="array" aca="1" ref="G26" ca="1">INDIRECT(ADDRESS($A26,G$4,,,$B26))</f>
        <v>0</v>
      </c>
      <c r="H26" s="45" cm="1">
        <f t="array" aca="1" ref="H26" ca="1">INDIRECT(ADDRESS($A26,H$4,,,$B26))</f>
        <v>0</v>
      </c>
      <c r="I26" s="45" cm="1">
        <f t="array" aca="1" ref="I26" ca="1">INDIRECT(ADDRESS($A26,I$4,,,$B26))</f>
        <v>0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cm="1">
        <f t="array" aca="1" ref="C27" ca="1">INDIRECT(ADDRESS($A27,C$4,,,$B27))</f>
        <v>0</v>
      </c>
      <c r="D27" s="45" cm="1">
        <f t="array" aca="1" ref="D27" ca="1">INDIRECT(ADDRESS($A27,D$4,,,$B27))</f>
        <v>0</v>
      </c>
      <c r="E27" s="45" cm="1">
        <f t="array" aca="1" ref="E27" ca="1">INDIRECT(ADDRESS($A27,E$4,,,$B27))</f>
        <v>0</v>
      </c>
      <c r="F27" s="45" cm="1">
        <f t="array" aca="1" ref="F27" ca="1">INDIRECT(ADDRESS($A27,F$4,,,$B27))</f>
        <v>0</v>
      </c>
      <c r="G27" s="45" cm="1">
        <f t="array" aca="1" ref="G27" ca="1">INDIRECT(ADDRESS($A27,G$4,,,$B27))</f>
        <v>0</v>
      </c>
      <c r="H27" s="45" cm="1">
        <f t="array" aca="1" ref="H27" ca="1">INDIRECT(ADDRESS($A27,H$4,,,$B27))</f>
        <v>0</v>
      </c>
      <c r="I27" s="45" cm="1">
        <f t="array" aca="1" ref="I27" ca="1">INDIRECT(ADDRESS($A27,I$4,,,$B27))</f>
        <v>0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cm="1">
        <f t="array" aca="1" ref="C28" ca="1">INDIRECT(ADDRESS($A28,C$4,,,$B28))</f>
        <v>0</v>
      </c>
      <c r="D28" s="45" cm="1">
        <f t="array" aca="1" ref="D28" ca="1">INDIRECT(ADDRESS($A28,D$4,,,$B28))</f>
        <v>0</v>
      </c>
      <c r="E28" s="45" cm="1">
        <f t="array" aca="1" ref="E28" ca="1">INDIRECT(ADDRESS($A28,E$4,,,$B28))</f>
        <v>0</v>
      </c>
      <c r="F28" s="45" cm="1">
        <f t="array" aca="1" ref="F28" ca="1">INDIRECT(ADDRESS($A28,F$4,,,$B28))</f>
        <v>0</v>
      </c>
      <c r="G28" s="45" cm="1">
        <f t="array" aca="1" ref="G28" ca="1">INDIRECT(ADDRESS($A28,G$4,,,$B28))</f>
        <v>0</v>
      </c>
      <c r="H28" s="45" cm="1">
        <f t="array" aca="1" ref="H28" ca="1">INDIRECT(ADDRESS($A28,H$4,,,$B28))</f>
        <v>0</v>
      </c>
      <c r="I28" s="45" cm="1">
        <f t="array" aca="1" ref="I28" ca="1">INDIRECT(ADDRESS($A28,I$4,,,$B28))</f>
        <v>0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cm="1">
        <f t="array" aca="1" ref="C29" ca="1">INDIRECT(ADDRESS($A29,C$4,,,$B29))</f>
        <v>0</v>
      </c>
      <c r="D29" s="45" cm="1">
        <f t="array" aca="1" ref="D29" ca="1">INDIRECT(ADDRESS($A29,D$4,,,$B29))</f>
        <v>0</v>
      </c>
      <c r="E29" s="45" cm="1">
        <f t="array" aca="1" ref="E29" ca="1">INDIRECT(ADDRESS($A29,E$4,,,$B29))</f>
        <v>0</v>
      </c>
      <c r="F29" s="45" cm="1">
        <f t="array" aca="1" ref="F29" ca="1">INDIRECT(ADDRESS($A29,F$4,,,$B29))</f>
        <v>0</v>
      </c>
      <c r="G29" s="45" cm="1">
        <f t="array" aca="1" ref="G29" ca="1">INDIRECT(ADDRESS($A29,G$4,,,$B29))</f>
        <v>0</v>
      </c>
      <c r="H29" s="45" cm="1">
        <f t="array" aca="1" ref="H29" ca="1">INDIRECT(ADDRESS($A29,H$4,,,$B29))</f>
        <v>0</v>
      </c>
      <c r="I29" s="45" cm="1">
        <f t="array" aca="1" ref="I29" ca="1">INDIRECT(ADDRESS($A29,I$4,,,$B29))</f>
        <v>0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cm="1">
        <f t="array" aca="1" ref="C30" ca="1">INDIRECT(ADDRESS($A30,C$4,,,$B30))</f>
        <v>0</v>
      </c>
      <c r="D30" s="45" cm="1">
        <f t="array" aca="1" ref="D30" ca="1">INDIRECT(ADDRESS($A30,D$4,,,$B30))</f>
        <v>0</v>
      </c>
      <c r="E30" s="45" cm="1">
        <f t="array" aca="1" ref="E30" ca="1">INDIRECT(ADDRESS($A30,E$4,,,$B30))</f>
        <v>0</v>
      </c>
      <c r="F30" s="45" cm="1">
        <f t="array" aca="1" ref="F30" ca="1">INDIRECT(ADDRESS($A30,F$4,,,$B30))</f>
        <v>0</v>
      </c>
      <c r="G30" s="45" cm="1">
        <f t="array" aca="1" ref="G30" ca="1">INDIRECT(ADDRESS($A30,G$4,,,$B30))</f>
        <v>0</v>
      </c>
      <c r="H30" s="45" cm="1">
        <f t="array" aca="1" ref="H30" ca="1">INDIRECT(ADDRESS($A30,H$4,,,$B30))</f>
        <v>0</v>
      </c>
      <c r="I30" s="45" cm="1">
        <f t="array" aca="1" ref="I30" ca="1">INDIRECT(ADDRESS($A30,I$4,,,$B30))</f>
        <v>0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cm="1">
        <f t="array" aca="1" ref="C31" ca="1">INDIRECT(ADDRESS($A31,C$4,,,$B31))</f>
        <v>0</v>
      </c>
      <c r="D31" s="45" cm="1">
        <f t="array" aca="1" ref="D31" ca="1">INDIRECT(ADDRESS($A31,D$4,,,$B31))</f>
        <v>0</v>
      </c>
      <c r="E31" s="45" cm="1">
        <f t="array" aca="1" ref="E31" ca="1">INDIRECT(ADDRESS($A31,E$4,,,$B31))</f>
        <v>0</v>
      </c>
      <c r="F31" s="45" cm="1">
        <f t="array" aca="1" ref="F31" ca="1">INDIRECT(ADDRESS($A31,F$4,,,$B31))</f>
        <v>0</v>
      </c>
      <c r="G31" s="45" cm="1">
        <f t="array" aca="1" ref="G31" ca="1">INDIRECT(ADDRESS($A31,G$4,,,$B31))</f>
        <v>0</v>
      </c>
      <c r="H31" s="45" cm="1">
        <f t="array" aca="1" ref="H31" ca="1">INDIRECT(ADDRESS($A31,H$4,,,$B31))</f>
        <v>0</v>
      </c>
      <c r="I31" s="45" cm="1">
        <f t="array" aca="1" ref="I31" ca="1">INDIRECT(ADDRESS($A31,I$4,,,$B31))</f>
        <v>0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cm="1">
        <f t="array" aca="1" ref="C32" ca="1">INDIRECT(ADDRESS($A32,C$4,,,$B32))</f>
        <v>0</v>
      </c>
      <c r="D32" s="45" cm="1">
        <f t="array" aca="1" ref="D32" ca="1">INDIRECT(ADDRESS($A32,D$4,,,$B32))</f>
        <v>0</v>
      </c>
      <c r="E32" s="45" cm="1">
        <f t="array" aca="1" ref="E32" ca="1">INDIRECT(ADDRESS($A32,E$4,,,$B32))</f>
        <v>0</v>
      </c>
      <c r="F32" s="45" cm="1">
        <f t="array" aca="1" ref="F32" ca="1">INDIRECT(ADDRESS($A32,F$4,,,$B32))</f>
        <v>0</v>
      </c>
      <c r="G32" s="45" cm="1">
        <f t="array" aca="1" ref="G32" ca="1">INDIRECT(ADDRESS($A32,G$4,,,$B32))</f>
        <v>0</v>
      </c>
      <c r="H32" s="45" cm="1">
        <f t="array" aca="1" ref="H32" ca="1">INDIRECT(ADDRESS($A32,H$4,,,$B32))</f>
        <v>0</v>
      </c>
      <c r="I32" s="45" cm="1">
        <f t="array" aca="1" ref="I32" ca="1">INDIRECT(ADDRESS($A32,I$4,,,$B32))</f>
        <v>0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cm="1">
        <f t="array" aca="1" ref="C33" ca="1">INDIRECT(ADDRESS($A33,C$4,,,$B33))</f>
        <v>0</v>
      </c>
      <c r="D33" s="45" cm="1">
        <f t="array" aca="1" ref="D33" ca="1">INDIRECT(ADDRESS($A33,D$4,,,$B33))</f>
        <v>0</v>
      </c>
      <c r="E33" s="45" cm="1">
        <f t="array" aca="1" ref="E33" ca="1">INDIRECT(ADDRESS($A33,E$4,,,$B33))</f>
        <v>0</v>
      </c>
      <c r="F33" s="45" cm="1">
        <f t="array" aca="1" ref="F33" ca="1">INDIRECT(ADDRESS($A33,F$4,,,$B33))</f>
        <v>0</v>
      </c>
      <c r="G33" s="45" cm="1">
        <f t="array" aca="1" ref="G33" ca="1">INDIRECT(ADDRESS($A33,G$4,,,$B33))</f>
        <v>0</v>
      </c>
      <c r="H33" s="45" cm="1">
        <f t="array" aca="1" ref="H33" ca="1">INDIRECT(ADDRESS($A33,H$4,,,$B33))</f>
        <v>0</v>
      </c>
      <c r="I33" s="45" cm="1">
        <f t="array" aca="1" ref="I33" ca="1">INDIRECT(ADDRESS($A33,I$4,,,$B33))</f>
        <v>0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cm="1">
        <f t="array" aca="1" ref="C34" ca="1">INDIRECT(ADDRESS($A34,C$4,,,$B34))</f>
        <v>0</v>
      </c>
      <c r="D34" s="45" cm="1">
        <f t="array" aca="1" ref="D34" ca="1">INDIRECT(ADDRESS($A34,D$4,,,$B34))</f>
        <v>0</v>
      </c>
      <c r="E34" s="45" cm="1">
        <f t="array" aca="1" ref="E34" ca="1">INDIRECT(ADDRESS($A34,E$4,,,$B34))</f>
        <v>0</v>
      </c>
      <c r="F34" s="45" cm="1">
        <f t="array" aca="1" ref="F34" ca="1">INDIRECT(ADDRESS($A34,F$4,,,$B34))</f>
        <v>0</v>
      </c>
      <c r="G34" s="45" cm="1">
        <f t="array" aca="1" ref="G34" ca="1">INDIRECT(ADDRESS($A34,G$4,,,$B34))</f>
        <v>0</v>
      </c>
      <c r="H34" s="45" cm="1">
        <f t="array" aca="1" ref="H34" ca="1">INDIRECT(ADDRESS($A34,H$4,,,$B34))</f>
        <v>0</v>
      </c>
      <c r="I34" s="45" cm="1">
        <f t="array" aca="1" ref="I34" ca="1">INDIRECT(ADDRESS($A34,I$4,,,$B34))</f>
        <v>0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cm="1">
        <f t="array" aca="1" ref="C35" ca="1">INDIRECT(ADDRESS($A35,C$4,,,$B35))</f>
        <v>0</v>
      </c>
      <c r="D35" s="45" cm="1">
        <f t="array" aca="1" ref="D35" ca="1">INDIRECT(ADDRESS($A35,D$4,,,$B35))</f>
        <v>0</v>
      </c>
      <c r="E35" s="45" cm="1">
        <f t="array" aca="1" ref="E35" ca="1">INDIRECT(ADDRESS($A35,E$4,,,$B35))</f>
        <v>0</v>
      </c>
      <c r="F35" s="45" cm="1">
        <f t="array" aca="1" ref="F35" ca="1">INDIRECT(ADDRESS($A35,F$4,,,$B35))</f>
        <v>0</v>
      </c>
      <c r="G35" s="45" cm="1">
        <f t="array" aca="1" ref="G35" ca="1">INDIRECT(ADDRESS($A35,G$4,,,$B35))</f>
        <v>0</v>
      </c>
      <c r="H35" s="45" cm="1">
        <f t="array" aca="1" ref="H35" ca="1">INDIRECT(ADDRESS($A35,H$4,,,$B35))</f>
        <v>0</v>
      </c>
      <c r="I35" s="45" cm="1">
        <f t="array" aca="1" ref="I35" ca="1">INDIRECT(ADDRESS($A35,I$4,,,$B35))</f>
        <v>0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cm="1">
        <f t="array" aca="1" ref="C36" ca="1">INDIRECT(ADDRESS($A36,C$4,,,$B36))</f>
        <v>0</v>
      </c>
      <c r="D36" s="45" cm="1">
        <f t="array" aca="1" ref="D36" ca="1">INDIRECT(ADDRESS($A36,D$4,,,$B36))</f>
        <v>0</v>
      </c>
      <c r="E36" s="45" cm="1">
        <f t="array" aca="1" ref="E36" ca="1">INDIRECT(ADDRESS($A36,E$4,,,$B36))</f>
        <v>0</v>
      </c>
      <c r="F36" s="45" cm="1">
        <f t="array" aca="1" ref="F36" ca="1">INDIRECT(ADDRESS($A36,F$4,,,$B36))</f>
        <v>0</v>
      </c>
      <c r="G36" s="45" cm="1">
        <f t="array" aca="1" ref="G36" ca="1">INDIRECT(ADDRESS($A36,G$4,,,$B36))</f>
        <v>0</v>
      </c>
      <c r="H36" s="45" cm="1">
        <f t="array" aca="1" ref="H36" ca="1">INDIRECT(ADDRESS($A36,H$4,,,$B36))</f>
        <v>0</v>
      </c>
      <c r="I36" s="45" cm="1">
        <f t="array" aca="1" ref="I36" ca="1">INDIRECT(ADDRESS($A36,I$4,,,$B36))</f>
        <v>0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cm="1">
        <f t="array" aca="1" ref="C37" ca="1">INDIRECT(ADDRESS($A37,C$4,,,$B37))</f>
        <v>0</v>
      </c>
      <c r="D37" s="45" cm="1">
        <f t="array" aca="1" ref="D37" ca="1">INDIRECT(ADDRESS($A37,D$4,,,$B37))</f>
        <v>0</v>
      </c>
      <c r="E37" s="45" cm="1">
        <f t="array" aca="1" ref="E37" ca="1">INDIRECT(ADDRESS($A37,E$4,,,$B37))</f>
        <v>0</v>
      </c>
      <c r="F37" s="45" cm="1">
        <f t="array" aca="1" ref="F37" ca="1">INDIRECT(ADDRESS($A37,F$4,,,$B37))</f>
        <v>0</v>
      </c>
      <c r="G37" s="45" cm="1">
        <f t="array" aca="1" ref="G37" ca="1">INDIRECT(ADDRESS($A37,G$4,,,$B37))</f>
        <v>0</v>
      </c>
      <c r="H37" s="45" cm="1">
        <f t="array" aca="1" ref="H37" ca="1">INDIRECT(ADDRESS($A37,H$4,,,$B37))</f>
        <v>0</v>
      </c>
      <c r="I37" s="45" cm="1">
        <f t="array" aca="1" ref="I37" ca="1">INDIRECT(ADDRESS($A37,I$4,,,$B37))</f>
        <v>0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cm="1">
        <f t="array" aca="1" ref="C38" ca="1">INDIRECT(ADDRESS($A38,C$4,,,$B38))</f>
        <v>0</v>
      </c>
      <c r="D38" s="45" cm="1">
        <f t="array" aca="1" ref="D38" ca="1">INDIRECT(ADDRESS($A38,D$4,,,$B38))</f>
        <v>0</v>
      </c>
      <c r="E38" s="45" cm="1">
        <f t="array" aca="1" ref="E38" ca="1">INDIRECT(ADDRESS($A38,E$4,,,$B38))</f>
        <v>0</v>
      </c>
      <c r="F38" s="45" cm="1">
        <f t="array" aca="1" ref="F38" ca="1">INDIRECT(ADDRESS($A38,F$4,,,$B38))</f>
        <v>0</v>
      </c>
      <c r="G38" s="45" cm="1">
        <f t="array" aca="1" ref="G38" ca="1">INDIRECT(ADDRESS($A38,G$4,,,$B38))</f>
        <v>0</v>
      </c>
      <c r="H38" s="45" cm="1">
        <f t="array" aca="1" ref="H38" ca="1">INDIRECT(ADDRESS($A38,H$4,,,$B38))</f>
        <v>0</v>
      </c>
      <c r="I38" s="45" cm="1">
        <f t="array" aca="1" ref="I38" ca="1">INDIRECT(ADDRESS($A38,I$4,,,$B38))</f>
        <v>0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cm="1">
        <f t="array" aca="1" ref="C39" ca="1">INDIRECT(ADDRESS($A39,C$4,,,$B39))</f>
        <v>0</v>
      </c>
      <c r="D39" s="45" cm="1">
        <f t="array" aca="1" ref="D39" ca="1">INDIRECT(ADDRESS($A39,D$4,,,$B39))</f>
        <v>0</v>
      </c>
      <c r="E39" s="45" cm="1">
        <f t="array" aca="1" ref="E39" ca="1">INDIRECT(ADDRESS($A39,E$4,,,$B39))</f>
        <v>0</v>
      </c>
      <c r="F39" s="45" cm="1">
        <f t="array" aca="1" ref="F39" ca="1">INDIRECT(ADDRESS($A39,F$4,,,$B39))</f>
        <v>0</v>
      </c>
      <c r="G39" s="45" cm="1">
        <f t="array" aca="1" ref="G39" ca="1">INDIRECT(ADDRESS($A39,G$4,,,$B39))</f>
        <v>0</v>
      </c>
      <c r="H39" s="45" cm="1">
        <f t="array" aca="1" ref="H39" ca="1">INDIRECT(ADDRESS($A39,H$4,,,$B39))</f>
        <v>0</v>
      </c>
      <c r="I39" s="45" cm="1">
        <f t="array" aca="1" ref="I39" ca="1">INDIRECT(ADDRESS($A39,I$4,,,$B39))</f>
        <v>0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DEHK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DEHK HK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8353.8000000000011</v>
      </c>
      <c r="I234" s="45" cm="1">
        <f t="array" aca="1" ref="I234" ca="1">INDIRECT(ADDRESS($A234,I$4,,,$B234))</f>
        <v>8353.8000000000011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Singapore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SINGAPORE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100</v>
      </c>
      <c r="I235" s="45" cm="1">
        <f t="array" aca="1" ref="I235" ca="1">INDIRECT(ADDRESS($A235,I$4,,,$B235))</f>
        <v>100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Sephora</v>
      </c>
      <c r="D236" s="45" t="str" cm="1">
        <f t="array" aca="1" ref="D236" ca="1">INDIRECT(ADDRESS($A236,D$4,,,$B236))</f>
        <v>External</v>
      </c>
      <c r="E236" s="45" t="str" cm="1">
        <f t="array" aca="1" ref="E236" ca="1">INDIRECT(ADDRESS($A236,E$4,,,$B236))</f>
        <v>SEPHORA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E</v>
      </c>
      <c r="H236" s="45" cm="1">
        <f t="array" aca="1" ref="H236" ca="1">INDIRECT(ADDRESS($A236,H$4,,,$B236))</f>
        <v>292.45400000000001</v>
      </c>
      <c r="I236" s="45" cm="1">
        <f t="array" aca="1" ref="I236" ca="1">INDIRECT(ADDRESS($A236,I$4,,,$B236))</f>
        <v>292.45400000000001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Burberry/Gucci/Lancaster</v>
      </c>
      <c r="D237" s="45" t="str" cm="1">
        <f t="array" aca="1" ref="D237" ca="1">INDIRECT(ADDRESS($A237,D$4,,,$B237))</f>
        <v>External</v>
      </c>
      <c r="E237" s="45" t="str" cm="1">
        <f t="array" aca="1" ref="E237" ca="1">INDIRECT(ADDRESS($A237,E$4,,,$B237))</f>
        <v>Coty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E</v>
      </c>
      <c r="H237" s="45" cm="1">
        <f t="array" aca="1" ref="H237" ca="1">INDIRECT(ADDRESS($A237,H$4,,,$B237))</f>
        <v>132.95699999999999</v>
      </c>
      <c r="I237" s="45" cm="1">
        <f t="array" aca="1" ref="I237" ca="1">INDIRECT(ADDRESS($A237,I$4,,,$B237))</f>
        <v>132.95699999999999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Fenty</v>
      </c>
      <c r="D238" s="45" t="str" cm="1">
        <f t="array" aca="1" ref="D238" ca="1">INDIRECT(ADDRESS($A238,D$4,,,$B238))</f>
        <v>External</v>
      </c>
      <c r="E238" s="45" t="str" cm="1">
        <f t="array" aca="1" ref="E238" ca="1">INDIRECT(ADDRESS($A238,E$4,,,$B238))</f>
        <v>FENTY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E</v>
      </c>
      <c r="H238" s="45" cm="1">
        <f t="array" aca="1" ref="H238" ca="1">INDIRECT(ADDRESS($A238,H$4,,,$B238))</f>
        <v>3.7079999999999984</v>
      </c>
      <c r="I238" s="45" cm="1">
        <f t="array" aca="1" ref="I238" ca="1">INDIRECT(ADDRESS($A238,I$4,,,$B238))</f>
        <v>3.7079999999999984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Herbeast/Komfymed/Chaling</v>
      </c>
      <c r="D239" s="45" t="str" cm="1">
        <f t="array" aca="1" ref="D239" ca="1">INDIRECT(ADDRESS($A239,D$4,,,$B239))</f>
        <v>External</v>
      </c>
      <c r="E239" s="45" t="str" cm="1">
        <f t="array" aca="1" ref="E239" ca="1">INDIRECT(ADDRESS($A239,E$4,,,$B239))</f>
        <v>SEPHORA-Exclusive brands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E</v>
      </c>
      <c r="H239" s="45" cm="1">
        <f t="array" aca="1" ref="H239" ca="1">INDIRECT(ADDRESS($A239,H$4,,,$B239))</f>
        <v>10.366</v>
      </c>
      <c r="I239" s="45" cm="1">
        <f t="array" aca="1" ref="I239" ca="1">INDIRECT(ADDRESS($A239,I$4,,,$B239))</f>
        <v>10.366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Benefit/Fresh/Guerlain/Kenzo/Givenchy</v>
      </c>
      <c r="D240" s="45" t="str" cm="1">
        <f t="array" aca="1" ref="D240" ca="1">INDIRECT(ADDRESS($A240,D$4,,,$B240))</f>
        <v>External</v>
      </c>
      <c r="E240" s="45" t="str" cm="1">
        <f t="array" aca="1" ref="E240" ca="1">INDIRECT(ADDRESS($A240,E$4,,,$B240))</f>
        <v>LVMH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E</v>
      </c>
      <c r="H240" s="45" cm="1">
        <f t="array" aca="1" ref="H240" ca="1">INDIRECT(ADDRESS($A240,H$4,,,$B240))</f>
        <v>153.92590000000001</v>
      </c>
      <c r="I240" s="45" cm="1">
        <f t="array" aca="1" ref="I240" ca="1">INDIRECT(ADDRESS($A240,I$4,,,$B240))</f>
        <v>153.92590000000001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>ETERNAL( Laura Mercier)</v>
      </c>
      <c r="D241" s="45" t="str" cm="1">
        <f t="array" aca="1" ref="D241" ca="1">INDIRECT(ADDRESS($A241,D$4,,,$B241))</f>
        <v>External</v>
      </c>
      <c r="E241" s="45" t="str" cm="1">
        <f t="array" aca="1" ref="E241" ca="1">INDIRECT(ADDRESS($A241,E$4,,,$B241))</f>
        <v>ETERNAL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E</v>
      </c>
      <c r="H241" s="45" cm="1">
        <f t="array" aca="1" ref="H241" ca="1">INDIRECT(ADDRESS($A241,H$4,,,$B241))</f>
        <v>6.2510000000000003</v>
      </c>
      <c r="I241" s="45" cm="1">
        <f t="array" aca="1" ref="I241" ca="1">INDIRECT(ADDRESS($A241,I$4,,,$B241))</f>
        <v>6.2510000000000003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Perfect Diary</v>
      </c>
      <c r="D242" s="45" t="str" cm="1">
        <f t="array" aca="1" ref="D242" ca="1">INDIRECT(ADDRESS($A242,D$4,,,$B242))</f>
        <v>External</v>
      </c>
      <c r="E242" s="45" t="str" cm="1">
        <f t="array" aca="1" ref="E242" ca="1">INDIRECT(ADDRESS($A242,E$4,,,$B242))</f>
        <v>Perfect Diary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E</v>
      </c>
      <c r="H242" s="45" cm="1">
        <f t="array" aca="1" ref="H242" ca="1">INDIRECT(ADDRESS($A242,H$4,,,$B242))</f>
        <v>14.456</v>
      </c>
      <c r="I242" s="45" cm="1">
        <f t="array" aca="1" ref="I242" ca="1">INDIRECT(ADDRESS($A242,I$4,,,$B242))</f>
        <v>14.456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Clinique/BB/MAC/Estee Lauder</v>
      </c>
      <c r="D243" s="45" t="str" cm="1">
        <f t="array" aca="1" ref="D243" ca="1">INDIRECT(ADDRESS($A243,D$4,,,$B243))</f>
        <v>External</v>
      </c>
      <c r="E243" s="45" t="str" cm="1">
        <f t="array" aca="1" ref="E243" ca="1">INDIRECT(ADDRESS($A243,E$4,,,$B243))</f>
        <v>Estee Lauder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E</v>
      </c>
      <c r="H243" s="45" cm="1">
        <f t="array" aca="1" ref="H243" ca="1">INDIRECT(ADDRESS($A243,H$4,,,$B243))</f>
        <v>6.75</v>
      </c>
      <c r="I243" s="45" cm="1">
        <f t="array" aca="1" ref="I243" ca="1">INDIRECT(ADDRESS($A243,I$4,,,$B243))</f>
        <v>6.75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Hourglass</v>
      </c>
      <c r="D244" s="45" t="str" cm="1">
        <f t="array" aca="1" ref="D244" ca="1">INDIRECT(ADDRESS($A244,D$4,,,$B244))</f>
        <v>External</v>
      </c>
      <c r="E244" s="45" t="str" cm="1">
        <f t="array" aca="1" ref="E244" ca="1">INDIRECT(ADDRESS($A244,E$4,,,$B244))</f>
        <v>Hourglass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E</v>
      </c>
      <c r="H244" s="45" cm="1">
        <f t="array" aca="1" ref="H244" ca="1">INDIRECT(ADDRESS($A244,H$4,,,$B244))</f>
        <v>360</v>
      </c>
      <c r="I244" s="45" cm="1">
        <f t="array" aca="1" ref="I244" ca="1">INDIRECT(ADDRESS($A244,I$4,,,$B244))</f>
        <v>360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L‘oreal</v>
      </c>
      <c r="D245" s="45" t="str" cm="1">
        <f t="array" aca="1" ref="D245" ca="1">INDIRECT(ADDRESS($A245,D$4,,,$B245))</f>
        <v>External</v>
      </c>
      <c r="E245" s="45" t="str" cm="1">
        <f t="array" aca="1" ref="E245" ca="1">INDIRECT(ADDRESS($A245,E$4,,,$B245))</f>
        <v>L‘oreal(PACK)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E</v>
      </c>
      <c r="H245" s="45" cm="1">
        <f t="array" aca="1" ref="H245" ca="1">INDIRECT(ADDRESS($A245,H$4,,,$B245))</f>
        <v>209.78399999999999</v>
      </c>
      <c r="I245" s="45" cm="1">
        <f t="array" aca="1" ref="I245" ca="1">INDIRECT(ADDRESS($A245,I$4,,,$B245))</f>
        <v>209.78399999999999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cm="1">
        <f t="array" aca="1" ref="C246" ca="1">INDIRECT(ADDRESS($A246,C$4,,,$B246))</f>
        <v>0</v>
      </c>
      <c r="D246" s="45" cm="1">
        <f t="array" aca="1" ref="D246" ca="1">INDIRECT(ADDRESS($A246,D$4,,,$B246))</f>
        <v>0</v>
      </c>
      <c r="E246" s="45" cm="1">
        <f t="array" aca="1" ref="E246" ca="1">INDIRECT(ADDRESS($A246,E$4,,,$B246))</f>
        <v>0</v>
      </c>
      <c r="F246" s="45" cm="1">
        <f t="array" aca="1" ref="F246" ca="1">INDIRECT(ADDRESS($A246,F$4,,,$B246))</f>
        <v>0</v>
      </c>
      <c r="G246" s="45" cm="1">
        <f t="array" aca="1" ref="G246" ca="1">INDIRECT(ADDRESS($A246,G$4,,,$B246))</f>
        <v>0</v>
      </c>
      <c r="H246" s="45" cm="1">
        <f t="array" aca="1" ref="H246" ca="1">INDIRECT(ADDRESS($A246,H$4,,,$B246))</f>
        <v>0</v>
      </c>
      <c r="I246" s="45" cm="1">
        <f t="array" aca="1" ref="I246" ca="1">INDIRECT(ADDRESS($A246,I$4,,,$B246))</f>
        <v>0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cm="1">
        <f t="array" aca="1" ref="C247" ca="1">INDIRECT(ADDRESS($A247,C$4,,,$B247))</f>
        <v>0</v>
      </c>
      <c r="D247" s="45" cm="1">
        <f t="array" aca="1" ref="D247" ca="1">INDIRECT(ADDRESS($A247,D$4,,,$B247))</f>
        <v>0</v>
      </c>
      <c r="E247" s="45" cm="1">
        <f t="array" aca="1" ref="E247" ca="1">INDIRECT(ADDRESS($A247,E$4,,,$B247))</f>
        <v>0</v>
      </c>
      <c r="F247" s="45" cm="1">
        <f t="array" aca="1" ref="F247" ca="1">INDIRECT(ADDRESS($A247,F$4,,,$B247))</f>
        <v>0</v>
      </c>
      <c r="G247" s="45" cm="1">
        <f t="array" aca="1" ref="G247" ca="1">INDIRECT(ADDRESS($A247,G$4,,,$B247))</f>
        <v>0</v>
      </c>
      <c r="H247" s="45" cm="1">
        <f t="array" aca="1" ref="H247" ca="1">INDIRECT(ADDRESS($A247,H$4,,,$B247))</f>
        <v>0</v>
      </c>
      <c r="I247" s="45" cm="1">
        <f t="array" aca="1" ref="I247" ca="1">INDIRECT(ADDRESS($A247,I$4,,,$B247))</f>
        <v>0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cm="1">
        <f t="array" aca="1" ref="C248" ca="1">INDIRECT(ADDRESS($A248,C$4,,,$B248))</f>
        <v>0</v>
      </c>
      <c r="D248" s="45" cm="1">
        <f t="array" aca="1" ref="D248" ca="1">INDIRECT(ADDRESS($A248,D$4,,,$B248))</f>
        <v>0</v>
      </c>
      <c r="E248" s="45" cm="1">
        <f t="array" aca="1" ref="E248" ca="1">INDIRECT(ADDRESS($A248,E$4,,,$B248))</f>
        <v>0</v>
      </c>
      <c r="F248" s="45" cm="1">
        <f t="array" aca="1" ref="F248" ca="1">INDIRECT(ADDRESS($A248,F$4,,,$B248))</f>
        <v>0</v>
      </c>
      <c r="G248" s="45" cm="1">
        <f t="array" aca="1" ref="G248" ca="1">INDIRECT(ADDRESS($A248,G$4,,,$B248))</f>
        <v>0</v>
      </c>
      <c r="H248" s="45" cm="1">
        <f t="array" aca="1" ref="H248" ca="1">INDIRECT(ADDRESS($A248,H$4,,,$B248))</f>
        <v>0</v>
      </c>
      <c r="I248" s="45" cm="1">
        <f t="array" aca="1" ref="I248" ca="1">INDIRECT(ADDRESS($A248,I$4,,,$B248))</f>
        <v>0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cm="1">
        <f t="array" aca="1" ref="C249" ca="1">INDIRECT(ADDRESS($A249,C$4,,,$B249))</f>
        <v>0</v>
      </c>
      <c r="D249" s="45" cm="1">
        <f t="array" aca="1" ref="D249" ca="1">INDIRECT(ADDRESS($A249,D$4,,,$B249))</f>
        <v>0</v>
      </c>
      <c r="E249" s="45" cm="1">
        <f t="array" aca="1" ref="E249" ca="1">INDIRECT(ADDRESS($A249,E$4,,,$B249))</f>
        <v>0</v>
      </c>
      <c r="F249" s="45" cm="1">
        <f t="array" aca="1" ref="F249" ca="1">INDIRECT(ADDRESS($A249,F$4,,,$B249))</f>
        <v>0</v>
      </c>
      <c r="G249" s="45" cm="1">
        <f t="array" aca="1" ref="G249" ca="1">INDIRECT(ADDRESS($A249,G$4,,,$B249))</f>
        <v>0</v>
      </c>
      <c r="H249" s="45" cm="1">
        <f t="array" aca="1" ref="H249" ca="1">INDIRECT(ADDRESS($A249,H$4,,,$B249))</f>
        <v>0</v>
      </c>
      <c r="I249" s="45" cm="1">
        <f t="array" aca="1" ref="I249" ca="1">INDIRECT(ADDRESS($A249,I$4,,,$B249))</f>
        <v>0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cm="1">
        <f t="array" aca="1" ref="C250" ca="1">INDIRECT(ADDRESS($A250,C$4,,,$B250))</f>
        <v>0</v>
      </c>
      <c r="D250" s="45" cm="1">
        <f t="array" aca="1" ref="D250" ca="1">INDIRECT(ADDRESS($A250,D$4,,,$B250))</f>
        <v>0</v>
      </c>
      <c r="E250" s="45" cm="1">
        <f t="array" aca="1" ref="E250" ca="1">INDIRECT(ADDRESS($A250,E$4,,,$B250))</f>
        <v>0</v>
      </c>
      <c r="F250" s="45" cm="1">
        <f t="array" aca="1" ref="F250" ca="1">INDIRECT(ADDRESS($A250,F$4,,,$B250))</f>
        <v>0</v>
      </c>
      <c r="G250" s="45" cm="1">
        <f t="array" aca="1" ref="G250" ca="1">INDIRECT(ADDRESS($A250,G$4,,,$B250))</f>
        <v>0</v>
      </c>
      <c r="H250" s="45" cm="1">
        <f t="array" aca="1" ref="H250" ca="1">INDIRECT(ADDRESS($A250,H$4,,,$B250))</f>
        <v>0</v>
      </c>
      <c r="I250" s="45" cm="1">
        <f t="array" aca="1" ref="I250" ca="1">INDIRECT(ADDRESS($A250,I$4,,,$B250))</f>
        <v>0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cm="1">
        <f t="array" aca="1" ref="C251" ca="1">INDIRECT(ADDRESS($A251,C$4,,,$B251))</f>
        <v>0</v>
      </c>
      <c r="D251" s="45" cm="1">
        <f t="array" aca="1" ref="D251" ca="1">INDIRECT(ADDRESS($A251,D$4,,,$B251))</f>
        <v>0</v>
      </c>
      <c r="E251" s="45" cm="1">
        <f t="array" aca="1" ref="E251" ca="1">INDIRECT(ADDRESS($A251,E$4,,,$B251))</f>
        <v>0</v>
      </c>
      <c r="F251" s="45" cm="1">
        <f t="array" aca="1" ref="F251" ca="1">INDIRECT(ADDRESS($A251,F$4,,,$B251))</f>
        <v>0</v>
      </c>
      <c r="G251" s="45" cm="1">
        <f t="array" aca="1" ref="G251" ca="1">INDIRECT(ADDRESS($A251,G$4,,,$B251))</f>
        <v>0</v>
      </c>
      <c r="H251" s="45" cm="1">
        <f t="array" aca="1" ref="H251" ca="1">INDIRECT(ADDRESS($A251,H$4,,,$B251))</f>
        <v>0</v>
      </c>
      <c r="I251" s="45" cm="1">
        <f t="array" aca="1" ref="I251" ca="1">INDIRECT(ADDRESS($A251,I$4,,,$B251))</f>
        <v>0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cm="1">
        <f t="array" aca="1" ref="C252" ca="1">INDIRECT(ADDRESS($A252,C$4,,,$B252))</f>
        <v>0</v>
      </c>
      <c r="D252" s="45" cm="1">
        <f t="array" aca="1" ref="D252" ca="1">INDIRECT(ADDRESS($A252,D$4,,,$B252))</f>
        <v>0</v>
      </c>
      <c r="E252" s="45" cm="1">
        <f t="array" aca="1" ref="E252" ca="1">INDIRECT(ADDRESS($A252,E$4,,,$B252))</f>
        <v>0</v>
      </c>
      <c r="F252" s="45" cm="1">
        <f t="array" aca="1" ref="F252" ca="1">INDIRECT(ADDRESS($A252,F$4,,,$B252))</f>
        <v>0</v>
      </c>
      <c r="G252" s="45" cm="1">
        <f t="array" aca="1" ref="G252" ca="1">INDIRECT(ADDRESS($A252,G$4,,,$B252))</f>
        <v>0</v>
      </c>
      <c r="H252" s="45" cm="1">
        <f t="array" aca="1" ref="H252" ca="1">INDIRECT(ADDRESS($A252,H$4,,,$B252))</f>
        <v>0</v>
      </c>
      <c r="I252" s="45" cm="1">
        <f t="array" aca="1" ref="I252" ca="1">INDIRECT(ADDRESS($A252,I$4,,,$B252))</f>
        <v>0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cm="1">
        <f t="array" aca="1" ref="C253" ca="1">INDIRECT(ADDRESS($A253,C$4,,,$B253))</f>
        <v>0</v>
      </c>
      <c r="D253" s="45" cm="1">
        <f t="array" aca="1" ref="D253" ca="1">INDIRECT(ADDRESS($A253,D$4,,,$B253))</f>
        <v>0</v>
      </c>
      <c r="E253" s="45" cm="1">
        <f t="array" aca="1" ref="E253" ca="1">INDIRECT(ADDRESS($A253,E$4,,,$B253))</f>
        <v>0</v>
      </c>
      <c r="F253" s="45" cm="1">
        <f t="array" aca="1" ref="F253" ca="1">INDIRECT(ADDRESS($A253,F$4,,,$B253))</f>
        <v>0</v>
      </c>
      <c r="G253" s="45" cm="1">
        <f t="array" aca="1" ref="G253" ca="1">INDIRECT(ADDRESS($A253,G$4,,,$B253))</f>
        <v>0</v>
      </c>
      <c r="H253" s="45" cm="1">
        <f t="array" aca="1" ref="H253" ca="1">INDIRECT(ADDRESS($A253,H$4,,,$B253))</f>
        <v>0</v>
      </c>
      <c r="I253" s="45" cm="1">
        <f t="array" aca="1" ref="I253" ca="1">INDIRECT(ADDRESS($A253,I$4,,,$B253))</f>
        <v>0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cm="1">
        <f t="array" aca="1" ref="C254" ca="1">INDIRECT(ADDRESS($A254,C$4,,,$B254))</f>
        <v>0</v>
      </c>
      <c r="D254" s="45" cm="1">
        <f t="array" aca="1" ref="D254" ca="1">INDIRECT(ADDRESS($A254,D$4,,,$B254))</f>
        <v>0</v>
      </c>
      <c r="E254" s="45" cm="1">
        <f t="array" aca="1" ref="E254" ca="1">INDIRECT(ADDRESS($A254,E$4,,,$B254))</f>
        <v>0</v>
      </c>
      <c r="F254" s="45" cm="1">
        <f t="array" aca="1" ref="F254" ca="1">INDIRECT(ADDRESS($A254,F$4,,,$B254))</f>
        <v>0</v>
      </c>
      <c r="G254" s="45" cm="1">
        <f t="array" aca="1" ref="G254" ca="1">INDIRECT(ADDRESS($A254,G$4,,,$B254))</f>
        <v>0</v>
      </c>
      <c r="H254" s="45" cm="1">
        <f t="array" aca="1" ref="H254" ca="1">INDIRECT(ADDRESS($A254,H$4,,,$B254))</f>
        <v>0</v>
      </c>
      <c r="I254" s="45" cm="1">
        <f t="array" aca="1" ref="I254" ca="1">INDIRECT(ADDRESS($A254,I$4,,,$B254))</f>
        <v>0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cm="1">
        <f t="array" aca="1" ref="C255" ca="1">INDIRECT(ADDRESS($A255,C$4,,,$B255))</f>
        <v>0</v>
      </c>
      <c r="D255" s="45" cm="1">
        <f t="array" aca="1" ref="D255" ca="1">INDIRECT(ADDRESS($A255,D$4,,,$B255))</f>
        <v>0</v>
      </c>
      <c r="E255" s="45" cm="1">
        <f t="array" aca="1" ref="E255" ca="1">INDIRECT(ADDRESS($A255,E$4,,,$B255))</f>
        <v>0</v>
      </c>
      <c r="F255" s="45" cm="1">
        <f t="array" aca="1" ref="F255" ca="1">INDIRECT(ADDRESS($A255,F$4,,,$B255))</f>
        <v>0</v>
      </c>
      <c r="G255" s="45" cm="1">
        <f t="array" aca="1" ref="G255" ca="1">INDIRECT(ADDRESS($A255,G$4,,,$B255))</f>
        <v>0</v>
      </c>
      <c r="H255" s="45" cm="1">
        <f t="array" aca="1" ref="H255" ca="1">INDIRECT(ADDRESS($A255,H$4,,,$B255))</f>
        <v>0</v>
      </c>
      <c r="I255" s="45" cm="1">
        <f t="array" aca="1" ref="I255" ca="1">INDIRECT(ADDRESS($A255,I$4,,,$B255))</f>
        <v>0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cm="1">
        <f t="array" aca="1" ref="C256" ca="1">INDIRECT(ADDRESS($A256,C$4,,,$B256))</f>
        <v>0</v>
      </c>
      <c r="D256" s="45" cm="1">
        <f t="array" aca="1" ref="D256" ca="1">INDIRECT(ADDRESS($A256,D$4,,,$B256))</f>
        <v>0</v>
      </c>
      <c r="E256" s="45" cm="1">
        <f t="array" aca="1" ref="E256" ca="1">INDIRECT(ADDRESS($A256,E$4,,,$B256))</f>
        <v>0</v>
      </c>
      <c r="F256" s="45" cm="1">
        <f t="array" aca="1" ref="F256" ca="1">INDIRECT(ADDRESS($A256,F$4,,,$B256))</f>
        <v>0</v>
      </c>
      <c r="G256" s="45" cm="1">
        <f t="array" aca="1" ref="G256" ca="1">INDIRECT(ADDRESS($A256,G$4,,,$B256))</f>
        <v>0</v>
      </c>
      <c r="H256" s="45" cm="1">
        <f t="array" aca="1" ref="H256" ca="1">INDIRECT(ADDRESS($A256,H$4,,,$B256))</f>
        <v>0</v>
      </c>
      <c r="I256" s="45" cm="1">
        <f t="array" aca="1" ref="I256" ca="1">INDIRECT(ADDRESS($A256,I$4,,,$B256))</f>
        <v>0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cm="1">
        <f t="array" aca="1" ref="C257" ca="1">INDIRECT(ADDRESS($A257,C$4,,,$B257))</f>
        <v>0</v>
      </c>
      <c r="D257" s="45" cm="1">
        <f t="array" aca="1" ref="D257" ca="1">INDIRECT(ADDRESS($A257,D$4,,,$B257))</f>
        <v>0</v>
      </c>
      <c r="E257" s="45" cm="1">
        <f t="array" aca="1" ref="E257" ca="1">INDIRECT(ADDRESS($A257,E$4,,,$B257))</f>
        <v>0</v>
      </c>
      <c r="F257" s="45" cm="1">
        <f t="array" aca="1" ref="F257" ca="1">INDIRECT(ADDRESS($A257,F$4,,,$B257))</f>
        <v>0</v>
      </c>
      <c r="G257" s="45" cm="1">
        <f t="array" aca="1" ref="G257" ca="1">INDIRECT(ADDRESS($A257,G$4,,,$B257))</f>
        <v>0</v>
      </c>
      <c r="H257" s="45" cm="1">
        <f t="array" aca="1" ref="H257" ca="1">INDIRECT(ADDRESS($A257,H$4,,,$B257))</f>
        <v>0</v>
      </c>
      <c r="I257" s="45" cm="1">
        <f t="array" aca="1" ref="I257" ca="1">INDIRECT(ADDRESS($A257,I$4,,,$B257))</f>
        <v>0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cm="1">
        <f t="array" aca="1" ref="C258" ca="1">INDIRECT(ADDRESS($A258,C$4,,,$B258))</f>
        <v>0</v>
      </c>
      <c r="D258" s="45" cm="1">
        <f t="array" aca="1" ref="D258" ca="1">INDIRECT(ADDRESS($A258,D$4,,,$B258))</f>
        <v>0</v>
      </c>
      <c r="E258" s="45" cm="1">
        <f t="array" aca="1" ref="E258" ca="1">INDIRECT(ADDRESS($A258,E$4,,,$B258))</f>
        <v>0</v>
      </c>
      <c r="F258" s="45" cm="1">
        <f t="array" aca="1" ref="F258" ca="1">INDIRECT(ADDRESS($A258,F$4,,,$B258))</f>
        <v>0</v>
      </c>
      <c r="G258" s="45" cm="1">
        <f t="array" aca="1" ref="G258" ca="1">INDIRECT(ADDRESS($A258,G$4,,,$B258))</f>
        <v>0</v>
      </c>
      <c r="H258" s="45" cm="1">
        <f t="array" aca="1" ref="H258" ca="1">INDIRECT(ADDRESS($A258,H$4,,,$B258))</f>
        <v>0</v>
      </c>
      <c r="I258" s="45" cm="1">
        <f t="array" aca="1" ref="I258" ca="1">INDIRECT(ADDRESS($A258,I$4,,,$B258))</f>
        <v>0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cm="1">
        <f t="array" aca="1" ref="C259" ca="1">INDIRECT(ADDRESS($A259,C$4,,,$B259))</f>
        <v>0</v>
      </c>
      <c r="D259" s="45" cm="1">
        <f t="array" aca="1" ref="D259" ca="1">INDIRECT(ADDRESS($A259,D$4,,,$B259))</f>
        <v>0</v>
      </c>
      <c r="E259" s="45" cm="1">
        <f t="array" aca="1" ref="E259" ca="1">INDIRECT(ADDRESS($A259,E$4,,,$B259))</f>
        <v>0</v>
      </c>
      <c r="F259" s="45" cm="1">
        <f t="array" aca="1" ref="F259" ca="1">INDIRECT(ADDRESS($A259,F$4,,,$B259))</f>
        <v>0</v>
      </c>
      <c r="G259" s="45" cm="1">
        <f t="array" aca="1" ref="G259" ca="1">INDIRECT(ADDRESS($A259,G$4,,,$B259))</f>
        <v>0</v>
      </c>
      <c r="H259" s="45" cm="1">
        <f t="array" aca="1" ref="H259" ca="1">INDIRECT(ADDRESS($A259,H$4,,,$B259))</f>
        <v>0</v>
      </c>
      <c r="I259" s="45" cm="1">
        <f t="array" aca="1" ref="I259" ca="1">INDIRECT(ADDRESS($A259,I$4,,,$B259))</f>
        <v>0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cm="1">
        <f t="array" aca="1" ref="C260" ca="1">INDIRECT(ADDRESS($A260,C$4,,,$B260))</f>
        <v>0</v>
      </c>
      <c r="D260" s="45" cm="1">
        <f t="array" aca="1" ref="D260" ca="1">INDIRECT(ADDRESS($A260,D$4,,,$B260))</f>
        <v>0</v>
      </c>
      <c r="E260" s="45" cm="1">
        <f t="array" aca="1" ref="E260" ca="1">INDIRECT(ADDRESS($A260,E$4,,,$B260))</f>
        <v>0</v>
      </c>
      <c r="F260" s="45" cm="1">
        <f t="array" aca="1" ref="F260" ca="1">INDIRECT(ADDRESS($A260,F$4,,,$B260))</f>
        <v>0</v>
      </c>
      <c r="G260" s="45" cm="1">
        <f t="array" aca="1" ref="G260" ca="1">INDIRECT(ADDRESS($A260,G$4,,,$B260))</f>
        <v>0</v>
      </c>
      <c r="H260" s="45" cm="1">
        <f t="array" aca="1" ref="H260" ca="1">INDIRECT(ADDRESS($A260,H$4,,,$B260))</f>
        <v>0</v>
      </c>
      <c r="I260" s="45" cm="1">
        <f t="array" aca="1" ref="I260" ca="1">INDIRECT(ADDRESS($A260,I$4,,,$B260))</f>
        <v>0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cm="1">
        <f t="array" aca="1" ref="C261" ca="1">INDIRECT(ADDRESS($A261,C$4,,,$B261))</f>
        <v>0</v>
      </c>
      <c r="D261" s="45" cm="1">
        <f t="array" aca="1" ref="D261" ca="1">INDIRECT(ADDRESS($A261,D$4,,,$B261))</f>
        <v>0</v>
      </c>
      <c r="E261" s="45" cm="1">
        <f t="array" aca="1" ref="E261" ca="1">INDIRECT(ADDRESS($A261,E$4,,,$B261))</f>
        <v>0</v>
      </c>
      <c r="F261" s="45" cm="1">
        <f t="array" aca="1" ref="F261" ca="1">INDIRECT(ADDRESS($A261,F$4,,,$B261))</f>
        <v>0</v>
      </c>
      <c r="G261" s="45" cm="1">
        <f t="array" aca="1" ref="G261" ca="1">INDIRECT(ADDRESS($A261,G$4,,,$B261))</f>
        <v>0</v>
      </c>
      <c r="H261" s="45" cm="1">
        <f t="array" aca="1" ref="H261" ca="1">INDIRECT(ADDRESS($A261,H$4,,,$B261))</f>
        <v>0</v>
      </c>
      <c r="I261" s="45" cm="1">
        <f t="array" aca="1" ref="I261" ca="1">INDIRECT(ADDRESS($A261,I$4,,,$B261))</f>
        <v>0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cm="1">
        <f t="array" aca="1" ref="C262" ca="1">INDIRECT(ADDRESS($A262,C$4,,,$B262))</f>
        <v>0</v>
      </c>
      <c r="D262" s="45" cm="1">
        <f t="array" aca="1" ref="D262" ca="1">INDIRECT(ADDRESS($A262,D$4,,,$B262))</f>
        <v>0</v>
      </c>
      <c r="E262" s="45" cm="1">
        <f t="array" aca="1" ref="E262" ca="1">INDIRECT(ADDRESS($A262,E$4,,,$B262))</f>
        <v>0</v>
      </c>
      <c r="F262" s="45" cm="1">
        <f t="array" aca="1" ref="F262" ca="1">INDIRECT(ADDRESS($A262,F$4,,,$B262))</f>
        <v>0</v>
      </c>
      <c r="G262" s="45" cm="1">
        <f t="array" aca="1" ref="G262" ca="1">INDIRECT(ADDRESS($A262,G$4,,,$B262))</f>
        <v>0</v>
      </c>
      <c r="H262" s="45" cm="1">
        <f t="array" aca="1" ref="H262" ca="1">INDIRECT(ADDRESS($A262,H$4,,,$B262))</f>
        <v>0</v>
      </c>
      <c r="I262" s="45" cm="1">
        <f t="array" aca="1" ref="I262" ca="1">INDIRECT(ADDRESS($A262,I$4,,,$B262))</f>
        <v>0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cm="1">
        <f t="array" aca="1" ref="C263" ca="1">INDIRECT(ADDRESS($A263,C$4,,,$B263))</f>
        <v>0</v>
      </c>
      <c r="D263" s="45" cm="1">
        <f t="array" aca="1" ref="D263" ca="1">INDIRECT(ADDRESS($A263,D$4,,,$B263))</f>
        <v>0</v>
      </c>
      <c r="E263" s="45" cm="1">
        <f t="array" aca="1" ref="E263" ca="1">INDIRECT(ADDRESS($A263,E$4,,,$B263))</f>
        <v>0</v>
      </c>
      <c r="F263" s="45" cm="1">
        <f t="array" aca="1" ref="F263" ca="1">INDIRECT(ADDRESS($A263,F$4,,,$B263))</f>
        <v>0</v>
      </c>
      <c r="G263" s="45" cm="1">
        <f t="array" aca="1" ref="G263" ca="1">INDIRECT(ADDRESS($A263,G$4,,,$B263))</f>
        <v>0</v>
      </c>
      <c r="H263" s="45" cm="1">
        <f t="array" aca="1" ref="H263" ca="1">INDIRECT(ADDRESS($A263,H$4,,,$B263))</f>
        <v>0</v>
      </c>
      <c r="I263" s="45" cm="1">
        <f t="array" aca="1" ref="I263" ca="1">INDIRECT(ADDRESS($A263,I$4,,,$B263))</f>
        <v>0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cm="1">
        <f t="array" aca="1" ref="C264" ca="1">INDIRECT(ADDRESS($A264,C$4,,,$B264))</f>
        <v>0</v>
      </c>
      <c r="D264" s="45" cm="1">
        <f t="array" aca="1" ref="D264" ca="1">INDIRECT(ADDRESS($A264,D$4,,,$B264))</f>
        <v>0</v>
      </c>
      <c r="E264" s="45" cm="1">
        <f t="array" aca="1" ref="E264" ca="1">INDIRECT(ADDRESS($A264,E$4,,,$B264))</f>
        <v>0</v>
      </c>
      <c r="F264" s="45" cm="1">
        <f t="array" aca="1" ref="F264" ca="1">INDIRECT(ADDRESS($A264,F$4,,,$B264))</f>
        <v>0</v>
      </c>
      <c r="G264" s="45" cm="1">
        <f t="array" aca="1" ref="G264" ca="1">INDIRECT(ADDRESS($A264,G$4,,,$B264))</f>
        <v>0</v>
      </c>
      <c r="H264" s="45" cm="1">
        <f t="array" aca="1" ref="H264" ca="1">INDIRECT(ADDRESS($A264,H$4,,,$B264))</f>
        <v>0</v>
      </c>
      <c r="I264" s="45" cm="1">
        <f t="array" aca="1" ref="I264" ca="1">INDIRECT(ADDRESS($A264,I$4,,,$B264))</f>
        <v>0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cm="1">
        <f t="array" aca="1" ref="C265" ca="1">INDIRECT(ADDRESS($A265,C$4,,,$B265))</f>
        <v>0</v>
      </c>
      <c r="D265" s="45" cm="1">
        <f t="array" aca="1" ref="D265" ca="1">INDIRECT(ADDRESS($A265,D$4,,,$B265))</f>
        <v>0</v>
      </c>
      <c r="E265" s="45" cm="1">
        <f t="array" aca="1" ref="E265" ca="1">INDIRECT(ADDRESS($A265,E$4,,,$B265))</f>
        <v>0</v>
      </c>
      <c r="F265" s="45" cm="1">
        <f t="array" aca="1" ref="F265" ca="1">INDIRECT(ADDRESS($A265,F$4,,,$B265))</f>
        <v>0</v>
      </c>
      <c r="G265" s="45" cm="1">
        <f t="array" aca="1" ref="G265" ca="1">INDIRECT(ADDRESS($A265,G$4,,,$B265))</f>
        <v>0</v>
      </c>
      <c r="H265" s="45" cm="1">
        <f t="array" aca="1" ref="H265" ca="1">INDIRECT(ADDRESS($A265,H$4,,,$B265))</f>
        <v>0</v>
      </c>
      <c r="I265" s="45" cm="1">
        <f t="array" aca="1" ref="I265" ca="1">INDIRECT(ADDRESS($A265,I$4,,,$B265))</f>
        <v>0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cm="1">
        <f t="array" aca="1" ref="C266" ca="1">INDIRECT(ADDRESS($A266,C$4,,,$B266))</f>
        <v>0</v>
      </c>
      <c r="D266" s="45" cm="1">
        <f t="array" aca="1" ref="D266" ca="1">INDIRECT(ADDRESS($A266,D$4,,,$B266))</f>
        <v>0</v>
      </c>
      <c r="E266" s="45" cm="1">
        <f t="array" aca="1" ref="E266" ca="1">INDIRECT(ADDRESS($A266,E$4,,,$B266))</f>
        <v>0</v>
      </c>
      <c r="F266" s="45" cm="1">
        <f t="array" aca="1" ref="F266" ca="1">INDIRECT(ADDRESS($A266,F$4,,,$B266))</f>
        <v>0</v>
      </c>
      <c r="G266" s="45" cm="1">
        <f t="array" aca="1" ref="G266" ca="1">INDIRECT(ADDRESS($A266,G$4,,,$B266))</f>
        <v>0</v>
      </c>
      <c r="H266" s="45" cm="1">
        <f t="array" aca="1" ref="H266" ca="1">INDIRECT(ADDRESS($A266,H$4,,,$B266))</f>
        <v>0</v>
      </c>
      <c r="I266" s="45" cm="1">
        <f t="array" aca="1" ref="I266" ca="1">INDIRECT(ADDRESS($A266,I$4,,,$B266))</f>
        <v>0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cm="1">
        <f t="array" aca="1" ref="C267" ca="1">INDIRECT(ADDRESS($A267,C$4,,,$B267))</f>
        <v>0</v>
      </c>
      <c r="D267" s="45" cm="1">
        <f t="array" aca="1" ref="D267" ca="1">INDIRECT(ADDRESS($A267,D$4,,,$B267))</f>
        <v>0</v>
      </c>
      <c r="E267" s="45" cm="1">
        <f t="array" aca="1" ref="E267" ca="1">INDIRECT(ADDRESS($A267,E$4,,,$B267))</f>
        <v>0</v>
      </c>
      <c r="F267" s="45" cm="1">
        <f t="array" aca="1" ref="F267" ca="1">INDIRECT(ADDRESS($A267,F$4,,,$B267))</f>
        <v>0</v>
      </c>
      <c r="G267" s="45" cm="1">
        <f t="array" aca="1" ref="G267" ca="1">INDIRECT(ADDRESS($A267,G$4,,,$B267))</f>
        <v>0</v>
      </c>
      <c r="H267" s="45" cm="1">
        <f t="array" aca="1" ref="H267" ca="1">INDIRECT(ADDRESS($A267,H$4,,,$B267))</f>
        <v>0</v>
      </c>
      <c r="I267" s="45" cm="1">
        <f t="array" aca="1" ref="I267" ca="1">INDIRECT(ADDRESS($A267,I$4,,,$B267))</f>
        <v>0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09" t="s">
        <v>0</v>
      </c>
      <c r="B8" s="210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9644.4519000000018</v>
      </c>
      <c r="E12" s="145"/>
      <c r="F12" s="146">
        <f>+B12+D12</f>
        <v>9644.4519000000018</v>
      </c>
      <c r="G12" s="145"/>
      <c r="H12" s="146">
        <f>D12+B12-D10</f>
        <v>9644.4519000000018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93.912000000000006</v>
      </c>
      <c r="D13" s="146">
        <f>+'W2'!$K$19</f>
        <v>10199.372899999998</v>
      </c>
      <c r="E13" s="145"/>
      <c r="F13" s="146">
        <f>+B13+D13</f>
        <v>10293.284899999999</v>
      </c>
      <c r="G13" s="145"/>
      <c r="H13" s="146">
        <f>F13-F12</f>
        <v>648.8329999999969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319.11500000000001</v>
      </c>
      <c r="D14" s="146">
        <f>+'W3'!$K$19</f>
        <v>10132.397900000002</v>
      </c>
      <c r="E14" s="145"/>
      <c r="F14" s="146">
        <f>+B14+D14</f>
        <v>10451.512900000002</v>
      </c>
      <c r="G14" s="145"/>
      <c r="H14" s="146">
        <f>F14-F13</f>
        <v>158.22800000000279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2544.395</v>
      </c>
      <c r="D15" s="146">
        <f>+'W4'!$K$19</f>
        <v>8791.1139000000003</v>
      </c>
      <c r="E15" s="145"/>
      <c r="F15" s="146">
        <f>+B15+D15</f>
        <v>11335.508900000001</v>
      </c>
      <c r="G15" s="145"/>
      <c r="H15" s="146">
        <f>F15-F14</f>
        <v>883.99599999999919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5825.982</v>
      </c>
      <c r="D16" s="146">
        <f>+'W5'!$K$19</f>
        <v>5833.3499000000011</v>
      </c>
      <c r="E16" s="145"/>
      <c r="F16" s="146">
        <f>+B16+D16</f>
        <v>11659.331900000001</v>
      </c>
      <c r="G16" s="145"/>
      <c r="H16" s="146">
        <f>F16-F15</f>
        <v>323.82300000000032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171.096</v>
      </c>
      <c r="D18" s="146">
        <f>+'W6'!$K$19</f>
        <v>6587.1139000000003</v>
      </c>
      <c r="E18" s="145"/>
      <c r="F18" s="146">
        <f>+B17+B18+D18</f>
        <v>6758.2098999999998</v>
      </c>
      <c r="G18" s="145"/>
      <c r="H18" s="146">
        <f>F18-F16</f>
        <v>-4901.1220000000012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328.89699999999999</v>
      </c>
      <c r="D19" s="146">
        <f>+'W7'!$K$19</f>
        <v>6449.4129000000003</v>
      </c>
      <c r="E19" s="145"/>
      <c r="F19" s="146">
        <f>+B17+B19+D19</f>
        <v>6778.3099000000002</v>
      </c>
      <c r="G19" s="145"/>
      <c r="H19" s="146">
        <f>F19-F18</f>
        <v>20.100000000000364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328.89699999999999</v>
      </c>
      <c r="D20" s="146">
        <f>+'W8'!$K$19</f>
        <v>6449.4129000000003</v>
      </c>
      <c r="E20" s="145"/>
      <c r="F20" s="146">
        <f>+B17+B20+D20</f>
        <v>6778.3099000000002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1413.944</v>
      </c>
      <c r="D21" s="146">
        <f>+'W9'!$K$19</f>
        <v>5949.7629000000006</v>
      </c>
      <c r="E21" s="145"/>
      <c r="F21" s="146">
        <f>+B22+B21+D21</f>
        <v>7363.706900000001</v>
      </c>
      <c r="G21" s="145"/>
      <c r="H21" s="146">
        <f>F21-F20</f>
        <v>585.39700000000084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90.95</v>
      </c>
      <c r="D23" s="146">
        <f>+'W10'!$K$19</f>
        <v>6520.839899999999</v>
      </c>
      <c r="E23" s="145"/>
      <c r="F23" s="146">
        <f>+B22+B23+D23</f>
        <v>6611.7898999999989</v>
      </c>
      <c r="G23" s="145"/>
      <c r="H23" s="146">
        <f>F23-F21</f>
        <v>-751.91700000000219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414.005</v>
      </c>
      <c r="D24" s="146">
        <f>+'W11'!$K$19</f>
        <v>6530.027900000001</v>
      </c>
      <c r="E24" s="145"/>
      <c r="F24" s="146">
        <f>+B22+B24+D24</f>
        <v>6944.0329000000011</v>
      </c>
      <c r="G24" s="145"/>
      <c r="H24" s="146">
        <f>F24-F23</f>
        <v>332.24300000000221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673.91799999999989</v>
      </c>
      <c r="D25" s="146">
        <f>+'W12'!$K$19</f>
        <v>6360.777900000001</v>
      </c>
      <c r="E25" s="145"/>
      <c r="F25" s="146">
        <f>+B22+B25+D25</f>
        <v>7034.6959000000006</v>
      </c>
      <c r="G25" s="145"/>
      <c r="H25" s="146">
        <f>F25-F24</f>
        <v>90.662999999999556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1083.376</v>
      </c>
      <c r="D26" s="146">
        <f>+'W13'!$K$19</f>
        <v>7230.675900000002</v>
      </c>
      <c r="E26" s="145"/>
      <c r="F26" s="146">
        <f>+B22+B26+D26</f>
        <v>8314.0519000000022</v>
      </c>
      <c r="G26" s="145"/>
      <c r="H26" s="146">
        <f>F26-F25</f>
        <v>1279.3560000000016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8258.6119000000017</v>
      </c>
      <c r="E28" s="145"/>
      <c r="F28" s="146">
        <f>+B27+B28+D28</f>
        <v>8258.6119000000017</v>
      </c>
      <c r="G28" s="145"/>
      <c r="H28" s="146">
        <f>F28-F26</f>
        <v>-55.440000000000509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962.66300000000001</v>
      </c>
      <c r="D29" s="146">
        <f>+'W15'!$K$19</f>
        <v>7866.7289000000001</v>
      </c>
      <c r="E29" s="145"/>
      <c r="F29" s="146">
        <f>+B27+B29+D29</f>
        <v>8829.3919000000005</v>
      </c>
      <c r="G29" s="145"/>
      <c r="H29" s="146">
        <f>F29-F28</f>
        <v>570.77999999999884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1383.04</v>
      </c>
      <c r="D30" s="146">
        <f>+'W16'!$K$19</f>
        <v>8315.5249000000003</v>
      </c>
      <c r="E30" s="145"/>
      <c r="F30" s="146">
        <f>+B27+B30+D30</f>
        <v>9698.5649000000012</v>
      </c>
      <c r="G30" s="145"/>
      <c r="H30" s="146">
        <f>F30-F29</f>
        <v>869.17300000000068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2197.5029999999997</v>
      </c>
      <c r="D31" s="146">
        <f>+'W17'!$K$19</f>
        <v>8317.3289000000004</v>
      </c>
      <c r="E31" s="145"/>
      <c r="F31" s="146">
        <f>+B27+B31+D31</f>
        <v>10514.831900000001</v>
      </c>
      <c r="G31" s="145"/>
      <c r="H31" s="146">
        <f>F31-F30</f>
        <v>816.26699999999983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2525.6979999999999</v>
      </c>
      <c r="D32" s="146">
        <f>+'W18'!$K$19</f>
        <v>8191.8489000000009</v>
      </c>
      <c r="E32" s="145"/>
      <c r="F32" s="146">
        <f>+B33+B32+D32</f>
        <v>10717.546900000001</v>
      </c>
      <c r="G32" s="145"/>
      <c r="H32" s="146">
        <f>F32-F31</f>
        <v>202.71500000000015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8385.0489000000016</v>
      </c>
      <c r="E34" s="145"/>
      <c r="F34" s="146">
        <f>+B33+B34+D34</f>
        <v>8385.0489000000016</v>
      </c>
      <c r="G34" s="145"/>
      <c r="H34" s="146">
        <f>F34-F32</f>
        <v>-2332.4979999999996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261.31200000000001</v>
      </c>
      <c r="D35" s="146">
        <f>+'W20'!$K$19</f>
        <v>8379.9928999999975</v>
      </c>
      <c r="E35" s="145"/>
      <c r="F35" s="146">
        <f>+B33+B35+D35</f>
        <v>8641.3048999999974</v>
      </c>
      <c r="G35" s="145"/>
      <c r="H35" s="146">
        <f>F35-F34</f>
        <v>256.25599999999577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403.452</v>
      </c>
      <c r="D36" s="146">
        <f>+'W21'!$K$19</f>
        <v>11771.370899999998</v>
      </c>
      <c r="E36" s="145"/>
      <c r="F36" s="146">
        <f>+B33+B36+D36</f>
        <v>12174.822899999997</v>
      </c>
      <c r="G36" s="145"/>
      <c r="H36" s="146">
        <f>F36-F35</f>
        <v>3533.518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3229.0640000000003</v>
      </c>
      <c r="D37" s="146">
        <f>+'W22'!$K$19</f>
        <v>9063.9429</v>
      </c>
      <c r="E37" s="145"/>
      <c r="F37" s="146">
        <f>+B38+B37+D37</f>
        <v>12293.0069</v>
      </c>
      <c r="G37" s="145"/>
      <c r="H37" s="146">
        <f>F37-F36</f>
        <v>118.18400000000292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9112.5208999999995</v>
      </c>
      <c r="E39" s="145"/>
      <c r="F39" s="146">
        <f>+B38+B39+D39</f>
        <v>9112.5208999999995</v>
      </c>
      <c r="G39" s="145"/>
      <c r="H39" s="146">
        <f>F39-F37</f>
        <v>-3180.4860000000008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207.691</v>
      </c>
      <c r="D40" s="146">
        <f>+'W24'!$K$19</f>
        <v>8908.9818999999989</v>
      </c>
      <c r="E40" s="145"/>
      <c r="F40" s="146">
        <f>+B38+B40+D40</f>
        <v>9116.6728999999996</v>
      </c>
      <c r="G40" s="145"/>
      <c r="H40" s="146">
        <f>F40-F39</f>
        <v>4.1520000000000437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263.63099999999997</v>
      </c>
      <c r="D41" s="146">
        <f>+'W25'!$K$19</f>
        <v>8993.4508999999998</v>
      </c>
      <c r="E41" s="145"/>
      <c r="F41" s="146">
        <f>+B38+B41+D41</f>
        <v>9257.0818999999992</v>
      </c>
      <c r="G41" s="145"/>
      <c r="H41" s="146">
        <f>F41-F40</f>
        <v>140.40899999999965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571.82600000000002</v>
      </c>
      <c r="D42" s="146">
        <f>+'W26'!$K$19</f>
        <v>8841.2559000000001</v>
      </c>
      <c r="E42" s="145"/>
      <c r="F42" s="146">
        <f>+B38+B42+D42</f>
        <v>9413.081900000001</v>
      </c>
      <c r="G42" s="145"/>
      <c r="H42" s="146">
        <f>F42-F41</f>
        <v>156.00000000000182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7204.4989000000014</v>
      </c>
      <c r="E44" s="145"/>
      <c r="F44" s="146">
        <f>+B43+B44+D44</f>
        <v>7204.4989000000014</v>
      </c>
      <c r="G44" s="145"/>
      <c r="H44" s="146">
        <f>F44-F42</f>
        <v>-2208.5829999999996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205.089</v>
      </c>
      <c r="D45" s="146">
        <f>+'W28'!$K$19</f>
        <v>7254.7209000000012</v>
      </c>
      <c r="E45" s="145"/>
      <c r="F45" s="146">
        <f>+B43+B45+D45</f>
        <v>7459.8099000000011</v>
      </c>
      <c r="G45" s="145"/>
      <c r="H45" s="146">
        <f>F45-F44</f>
        <v>255.31099999999969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251.99700000000001</v>
      </c>
      <c r="D46" s="146">
        <f>+'W29'!$K$19</f>
        <v>7590.045900000001</v>
      </c>
      <c r="E46" s="145"/>
      <c r="F46" s="146">
        <f>+B43+B46+D46</f>
        <v>7842.0429000000013</v>
      </c>
      <c r="G46" s="145"/>
      <c r="H46" s="146">
        <f>F46-F45</f>
        <v>382.23300000000017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479.99099999999999</v>
      </c>
      <c r="D47" s="146">
        <f>+'W30'!$K$19</f>
        <v>7496.6819000000014</v>
      </c>
      <c r="E47" s="145"/>
      <c r="F47" s="146">
        <f>+B43+B47+D47</f>
        <v>7976.6729000000014</v>
      </c>
      <c r="G47" s="145"/>
      <c r="H47" s="146">
        <f>F47-F46</f>
        <v>134.63000000000011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3002.8590000000004</v>
      </c>
      <c r="D48" s="146">
        <f>+'W31'!$K$19</f>
        <v>5092.3138999999992</v>
      </c>
      <c r="E48" s="145"/>
      <c r="F48" s="146">
        <f>+B43+B48+D48</f>
        <v>8095.1728999999996</v>
      </c>
      <c r="G48" s="145"/>
      <c r="H48" s="146">
        <f>F48-F47</f>
        <v>118.49999999999818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51.726999999999997</v>
      </c>
      <c r="D50" s="146">
        <f>+'W32'!$K$19</f>
        <v>5170.4558999999999</v>
      </c>
      <c r="E50" s="145"/>
      <c r="F50" s="146">
        <f>+B49+B50+D50</f>
        <v>5222.1828999999998</v>
      </c>
      <c r="G50" s="145"/>
      <c r="H50" s="146">
        <f>F50-F48</f>
        <v>-2872.99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62.577999999999996</v>
      </c>
      <c r="D51" s="146">
        <f>+'W33'!$K$19</f>
        <v>5184.6048999999994</v>
      </c>
      <c r="E51" s="145"/>
      <c r="F51" s="146">
        <f>+B49+B51+D51</f>
        <v>5247.1828999999998</v>
      </c>
      <c r="G51" s="145"/>
      <c r="H51" s="146">
        <f>F51-F50</f>
        <v>25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165.964</v>
      </c>
      <c r="D52" s="146">
        <f>+'W34'!$K$19</f>
        <v>5183.5798999999997</v>
      </c>
      <c r="E52" s="145"/>
      <c r="F52" s="146">
        <f>+B49+B52+D52</f>
        <v>5349.5438999999997</v>
      </c>
      <c r="G52" s="145"/>
      <c r="H52" s="146">
        <f>F52-F51</f>
        <v>102.36099999999988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2031.3439999999998</v>
      </c>
      <c r="D53" s="146">
        <f>+'W35'!$K$19</f>
        <v>4970.6979000000001</v>
      </c>
      <c r="E53" s="145"/>
      <c r="F53" s="146">
        <f>+B48+B53+D53</f>
        <v>10004.900900000001</v>
      </c>
      <c r="G53" s="145"/>
      <c r="H53" s="146">
        <f>F53-F52</f>
        <v>4655.3570000000009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0</v>
      </c>
      <c r="D55" s="146">
        <f>+'W36'!$K$19</f>
        <v>5206.3179</v>
      </c>
      <c r="E55" s="145"/>
      <c r="F55" s="146">
        <f>+B54+B55+D55</f>
        <v>5206.3179</v>
      </c>
      <c r="G55" s="145"/>
      <c r="H55" s="146">
        <f>F55-F53</f>
        <v>-4798.5830000000005</v>
      </c>
      <c r="I55" s="145"/>
      <c r="J55" s="146">
        <f>+'W36'!$L$19</f>
        <v>0</v>
      </c>
    </row>
    <row r="56" spans="1:10">
      <c r="A56" s="147" t="s">
        <v>23</v>
      </c>
      <c r="B56" s="140">
        <f>+'W37'!$J$12</f>
        <v>62.591000000000001</v>
      </c>
      <c r="D56" s="146">
        <f>+'W37'!$K$19</f>
        <v>5579.9778999999999</v>
      </c>
      <c r="E56" s="145"/>
      <c r="F56" s="146">
        <f>+B54+B56+D56</f>
        <v>5642.5689000000002</v>
      </c>
      <c r="G56" s="145"/>
      <c r="H56" s="146">
        <f>F56-F55</f>
        <v>436.2510000000002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122.69499999999999</v>
      </c>
      <c r="D57" s="146">
        <f>+'W38'!$K$19</f>
        <v>5905.5329000000002</v>
      </c>
      <c r="E57" s="145"/>
      <c r="F57" s="146">
        <f>+B54+B57+D57</f>
        <v>6028.2278999999999</v>
      </c>
      <c r="G57" s="145"/>
      <c r="H57" s="146">
        <f>F57-F56</f>
        <v>385.65899999999965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192.404</v>
      </c>
      <c r="D58" s="146">
        <f>+'W39'!$K$19</f>
        <v>6379.8548999999994</v>
      </c>
      <c r="E58" s="145"/>
      <c r="F58" s="146">
        <f>+B54+B58+D58</f>
        <v>6572.2588999999989</v>
      </c>
      <c r="G58" s="145"/>
      <c r="H58" s="146">
        <f>F58-F57</f>
        <v>544.03099999999904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4894.8069000000005</v>
      </c>
      <c r="E60" s="145"/>
      <c r="F60" s="146">
        <f>+B59+B60+D60</f>
        <v>4894.8069000000005</v>
      </c>
      <c r="G60" s="145"/>
      <c r="H60" s="146">
        <f>F60-F58</f>
        <v>-1677.4519999999984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4968.4069</v>
      </c>
      <c r="E61" s="145"/>
      <c r="F61" s="146">
        <f>+B59+B61+D61</f>
        <v>4968.4069</v>
      </c>
      <c r="G61" s="145"/>
      <c r="H61" s="146">
        <f>F61-F60</f>
        <v>73.599999999999454</v>
      </c>
      <c r="I61" s="145"/>
      <c r="J61" s="146">
        <f>+'W41'!$L$19</f>
        <v>407.37099999999998</v>
      </c>
    </row>
    <row r="62" spans="1:10">
      <c r="A62" s="147" t="s">
        <v>28</v>
      </c>
      <c r="B62" s="140">
        <f>+'W42'!$J$12</f>
        <v>110.794</v>
      </c>
      <c r="D62" s="146">
        <f>+'W42'!$K$19</f>
        <v>5432.7098999999998</v>
      </c>
      <c r="E62" s="145"/>
      <c r="F62" s="146">
        <f>+B59+B62+D62</f>
        <v>5543.5038999999997</v>
      </c>
      <c r="G62" s="145"/>
      <c r="H62" s="146">
        <f>F62-F61</f>
        <v>575.09699999999975</v>
      </c>
      <c r="I62" s="145"/>
      <c r="J62" s="146">
        <f>+'W42'!$L$19</f>
        <v>407.37099999999998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-5543.5038999999997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-5543.5038999999997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3"/>
  <sheetViews>
    <sheetView showGridLines="0" topLeftCell="A4" zoomScale="90" zoomScaleNormal="90" workbookViewId="0">
      <selection activeCell="L27" sqref="L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263.63589999999999</v>
      </c>
      <c r="N10" s="57"/>
      <c r="O10" s="180">
        <f>+H10+K17</f>
        <v>1190.6519000000001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4479.5</v>
      </c>
      <c r="N11" s="57"/>
      <c r="O11" s="160">
        <f>+H11+K18</f>
        <v>8453.8000000000011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4743.1359000000002</v>
      </c>
      <c r="M12" s="67"/>
      <c r="N12" s="67"/>
      <c r="O12" s="161">
        <f>SUM(O10:O11)</f>
        <v>9644.4519000000018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+SUMIF($F$24:$F$243,"External",$J$24:$J$243)</f>
        <v>1190.6519000000001</v>
      </c>
      <c r="K17" s="110">
        <f>+SUMIF($F$24:$F$243,"External",$K$24:$K$243)</f>
        <v>1190.6519000000001</v>
      </c>
      <c r="L17" s="111">
        <f>+SUMIF($F$24:$F$243,"External",$L$24:$L$243)</f>
        <v>0</v>
      </c>
      <c r="M17" s="112"/>
      <c r="N17" s="113">
        <f t="shared" ref="N17:Y17" si="0">+SUMIF($F$24:$F$243,"External",N$24:N$243)</f>
        <v>263.63589999999999</v>
      </c>
      <c r="O17" s="113">
        <f t="shared" si="0"/>
        <v>346</v>
      </c>
      <c r="P17" s="113">
        <f t="shared" si="0"/>
        <v>107</v>
      </c>
      <c r="Q17" s="113">
        <f t="shared" si="0"/>
        <v>398</v>
      </c>
      <c r="R17" s="113">
        <f t="shared" si="0"/>
        <v>76.016000000000005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+SUMIF($F$24:$F$243,"External",AA$24:AA$243)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+SUMIF($F$24:$F$243,"Group",$J$24:$J$243)</f>
        <v>8453.8000000000011</v>
      </c>
      <c r="K18" s="115">
        <f>+SUMIF($F$24:$F$243,"Group",$K$24:$K$243)</f>
        <v>8453.8000000000011</v>
      </c>
      <c r="L18" s="116">
        <f>SUMIF($F$24:$F$243,"Group",$L$24:$L$243)</f>
        <v>0</v>
      </c>
      <c r="M18" s="112"/>
      <c r="N18" s="116">
        <f t="shared" ref="N18:Y18" si="2">+SUMIF($F$24:$F$243,"Group",N$24:N$243)</f>
        <v>4479.5</v>
      </c>
      <c r="O18" s="116">
        <f t="shared" si="2"/>
        <v>1592.1</v>
      </c>
      <c r="P18" s="116">
        <f t="shared" si="2"/>
        <v>507.5</v>
      </c>
      <c r="Q18" s="116">
        <f t="shared" si="2"/>
        <v>273.5</v>
      </c>
      <c r="R18" s="116">
        <f t="shared" si="2"/>
        <v>375.5</v>
      </c>
      <c r="S18" s="116">
        <f t="shared" si="2"/>
        <v>1218</v>
      </c>
      <c r="T18" s="116">
        <f t="shared" si="2"/>
        <v>7.7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+SUMIF($F$24:$F$243,"Group",AA$24:AA$243)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9644.4519000000018</v>
      </c>
      <c r="K19" s="117">
        <f>SUM(K17:K18)</f>
        <v>9644.4519000000018</v>
      </c>
      <c r="L19" s="118">
        <f>SUM(L17:L18)</f>
        <v>0</v>
      </c>
      <c r="M19" s="119"/>
      <c r="N19" s="118">
        <f>SUM(N17:N18)</f>
        <v>4743.1359000000002</v>
      </c>
      <c r="O19" s="118">
        <f t="shared" ref="O19:Y19" si="4">SUM(O17:O18)</f>
        <v>1938.1</v>
      </c>
      <c r="P19" s="118">
        <f t="shared" si="4"/>
        <v>614.5</v>
      </c>
      <c r="Q19" s="118">
        <f t="shared" si="4"/>
        <v>671.5</v>
      </c>
      <c r="R19" s="118">
        <f t="shared" si="4"/>
        <v>451.51600000000002</v>
      </c>
      <c r="S19" s="118">
        <f t="shared" si="4"/>
        <v>1218</v>
      </c>
      <c r="T19" s="118">
        <f t="shared" si="4"/>
        <v>7.7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8353.8000000000011</v>
      </c>
      <c r="K24" s="121">
        <f t="shared" ref="K24" si="7">SUM(N24:Y24)</f>
        <v>8353.8000000000011</v>
      </c>
      <c r="L24" s="121">
        <f t="shared" ref="L24" si="8">SUM(AA24:AL24)</f>
        <v>0</v>
      </c>
      <c r="M24" s="25"/>
      <c r="N24" s="26">
        <v>4429.5</v>
      </c>
      <c r="O24" s="26">
        <v>1542.1</v>
      </c>
      <c r="P24" s="26">
        <v>507.5</v>
      </c>
      <c r="Q24" s="26">
        <v>273.5</v>
      </c>
      <c r="R24" s="26">
        <v>375.5</v>
      </c>
      <c r="S24" s="26">
        <v>1218</v>
      </c>
      <c r="T24" s="26">
        <v>7.7</v>
      </c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79" si="9">+K25+L25</f>
        <v>100</v>
      </c>
      <c r="K25" s="121">
        <f t="shared" ref="K25:K79" si="10">SUM(N25:Y25)</f>
        <v>100</v>
      </c>
      <c r="L25" s="121">
        <f t="shared" ref="L25:L79" si="11">SUM(AA25:AL25)</f>
        <v>0</v>
      </c>
      <c r="M25" s="25"/>
      <c r="N25" s="26">
        <v>50</v>
      </c>
      <c r="O25" s="26">
        <v>50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292.45400000000001</v>
      </c>
      <c r="K26" s="121">
        <f t="shared" si="10"/>
        <v>292.45400000000001</v>
      </c>
      <c r="L26" s="121">
        <f t="shared" si="11"/>
        <v>0</v>
      </c>
      <c r="M26" s="25"/>
      <c r="N26" s="26">
        <v>17.438000000000002</v>
      </c>
      <c r="O26" s="26">
        <v>128</v>
      </c>
      <c r="P26" s="26">
        <v>94</v>
      </c>
      <c r="Q26" s="26"/>
      <c r="R26" s="26">
        <v>53.016000000000005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6"/>
      <c r="I27" s="195" t="s">
        <v>240</v>
      </c>
      <c r="J27" s="120">
        <f>+K27+L27</f>
        <v>132.95699999999999</v>
      </c>
      <c r="K27" s="121">
        <f>SUM(N27:Y27)</f>
        <v>132.95699999999999</v>
      </c>
      <c r="L27" s="121">
        <f>SUM(AA27:AL27)</f>
        <v>0</v>
      </c>
      <c r="M27" s="17"/>
      <c r="N27" s="26">
        <v>28.957000000000001</v>
      </c>
      <c r="O27" s="26">
        <v>104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9"/>
        <v>3.7079999999999984</v>
      </c>
      <c r="K28" s="121">
        <f t="shared" si="10"/>
        <v>3.7079999999999984</v>
      </c>
      <c r="L28" s="121">
        <f t="shared" si="11"/>
        <v>0</v>
      </c>
      <c r="M28" s="25"/>
      <c r="N28" s="26">
        <v>3.7079999999999984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5"/>
      <c r="I29" s="195" t="s">
        <v>240</v>
      </c>
      <c r="J29" s="120">
        <f t="shared" si="9"/>
        <v>10.366</v>
      </c>
      <c r="K29" s="121">
        <f t="shared" si="10"/>
        <v>10.366</v>
      </c>
      <c r="L29" s="121">
        <f t="shared" si="11"/>
        <v>0</v>
      </c>
      <c r="M29" s="25"/>
      <c r="N29" s="26">
        <v>8.3659999999999997</v>
      </c>
      <c r="O29" s="26">
        <v>2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9"/>
        <v>153.92590000000001</v>
      </c>
      <c r="K30" s="121">
        <f t="shared" si="10"/>
        <v>153.92590000000001</v>
      </c>
      <c r="L30" s="121">
        <f t="shared" si="11"/>
        <v>0</v>
      </c>
      <c r="M30" s="25"/>
      <c r="N30" s="26">
        <v>59.925900000000006</v>
      </c>
      <c r="O30" s="26"/>
      <c r="P30" s="26">
        <v>13</v>
      </c>
      <c r="Q30" s="26">
        <v>58</v>
      </c>
      <c r="R30" s="26">
        <v>23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9"/>
        <v>6.2510000000000003</v>
      </c>
      <c r="K31" s="121">
        <f t="shared" si="10"/>
        <v>6.2510000000000003</v>
      </c>
      <c r="L31" s="121">
        <f t="shared" si="11"/>
        <v>0</v>
      </c>
      <c r="M31" s="17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257</v>
      </c>
      <c r="H32" s="196"/>
      <c r="I32" s="195" t="s">
        <v>240</v>
      </c>
      <c r="J32" s="120">
        <f t="shared" si="9"/>
        <v>14.456</v>
      </c>
      <c r="K32" s="121">
        <f t="shared" si="10"/>
        <v>14.456</v>
      </c>
      <c r="L32" s="121">
        <f t="shared" si="11"/>
        <v>0</v>
      </c>
      <c r="M32" s="17"/>
      <c r="N32" s="26">
        <v>12.456</v>
      </c>
      <c r="O32" s="26">
        <v>2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258</v>
      </c>
      <c r="H33" s="196"/>
      <c r="I33" s="195" t="s">
        <v>240</v>
      </c>
      <c r="J33" s="120">
        <f t="shared" si="9"/>
        <v>6.75</v>
      </c>
      <c r="K33" s="121">
        <f t="shared" si="10"/>
        <v>6.75</v>
      </c>
      <c r="L33" s="121">
        <f t="shared" si="11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256</v>
      </c>
      <c r="H34" s="197"/>
      <c r="I34" s="195" t="s">
        <v>240</v>
      </c>
      <c r="J34" s="120">
        <f>+K34+L34</f>
        <v>360</v>
      </c>
      <c r="K34" s="121">
        <f>SUM(N34:Y34)</f>
        <v>360</v>
      </c>
      <c r="L34" s="121">
        <f>SUM(AA34:AL34)</f>
        <v>0</v>
      </c>
      <c r="M34" s="17"/>
      <c r="N34" s="26">
        <v>20</v>
      </c>
      <c r="O34" s="26"/>
      <c r="P34" s="26"/>
      <c r="Q34" s="26">
        <v>340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7"/>
      <c r="I35" s="195" t="s">
        <v>240</v>
      </c>
      <c r="J35" s="120">
        <f t="shared" si="9"/>
        <v>209.78399999999999</v>
      </c>
      <c r="K35" s="121">
        <f t="shared" si="10"/>
        <v>209.78399999999999</v>
      </c>
      <c r="L35" s="121">
        <f t="shared" si="11"/>
        <v>0</v>
      </c>
      <c r="M35" s="17"/>
      <c r="N35" s="26">
        <v>104.78400000000001</v>
      </c>
      <c r="O35" s="26">
        <v>105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15"/>
      <c r="F36" s="9"/>
      <c r="G36" s="8"/>
      <c r="H36" s="14"/>
      <c r="I36" s="195"/>
      <c r="J36" s="120">
        <f t="shared" si="9"/>
        <v>0</v>
      </c>
      <c r="K36" s="121">
        <f t="shared" si="10"/>
        <v>0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1"/>
      <c r="I37" s="11"/>
      <c r="J37" s="120">
        <f t="shared" si="9"/>
        <v>0</v>
      </c>
      <c r="K37" s="121">
        <f t="shared" si="10"/>
        <v>0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1"/>
      <c r="I38" s="11"/>
      <c r="J38" s="120">
        <f t="shared" si="9"/>
        <v>0</v>
      </c>
      <c r="K38" s="121">
        <f t="shared" si="10"/>
        <v>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2"/>
      <c r="I39" s="12"/>
      <c r="J39" s="120">
        <f t="shared" si="9"/>
        <v>0</v>
      </c>
      <c r="K39" s="121">
        <f t="shared" si="10"/>
        <v>0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9"/>
        <v>0</v>
      </c>
      <c r="K40" s="121">
        <f t="shared" si="10"/>
        <v>0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9"/>
        <v>0</v>
      </c>
      <c r="K41" s="121">
        <f t="shared" si="10"/>
        <v>0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3"/>
      <c r="I44" s="13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3"/>
      <c r="I45" s="13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3"/>
      <c r="I46" s="13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4"/>
      <c r="I53" s="14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4"/>
      <c r="I54" s="14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15"/>
      <c r="F56" s="9"/>
      <c r="G56" s="8"/>
      <c r="H56" s="14"/>
      <c r="I56" s="14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3"/>
      <c r="I62" s="13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1"/>
      <c r="I66" s="11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2"/>
      <c r="I68" s="12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ref="J80:J143" si="12">+K80+L80</f>
        <v>0</v>
      </c>
      <c r="K80" s="121">
        <f t="shared" ref="K80:K143" si="13">SUM(N80:Y80)</f>
        <v>0</v>
      </c>
      <c r="L80" s="121">
        <f t="shared" ref="L80:L143" si="14">SUM(AA80:AL80)</f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3"/>
        <v>0</v>
      </c>
      <c r="L81" s="121">
        <f t="shared" si="14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4"/>
      <c r="I82" s="14"/>
      <c r="J82" s="120">
        <f t="shared" si="12"/>
        <v>0</v>
      </c>
      <c r="K82" s="121">
        <f t="shared" si="13"/>
        <v>0</v>
      </c>
      <c r="L82" s="121">
        <f t="shared" si="14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2"/>
        <v>0</v>
      </c>
      <c r="K83" s="121">
        <f t="shared" si="13"/>
        <v>0</v>
      </c>
      <c r="L83" s="121">
        <f t="shared" si="14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15"/>
      <c r="F84" s="9"/>
      <c r="G84" s="8"/>
      <c r="H84" s="14"/>
      <c r="I84" s="14"/>
      <c r="J84" s="120">
        <f t="shared" si="12"/>
        <v>0</v>
      </c>
      <c r="K84" s="121">
        <f t="shared" si="13"/>
        <v>0</v>
      </c>
      <c r="L84" s="121">
        <f t="shared" si="14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1"/>
      <c r="I85" s="11"/>
      <c r="J85" s="120">
        <f t="shared" si="12"/>
        <v>0</v>
      </c>
      <c r="K85" s="121">
        <f t="shared" si="13"/>
        <v>0</v>
      </c>
      <c r="L85" s="121">
        <f t="shared" si="14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2"/>
        <v>0</v>
      </c>
      <c r="K86" s="121">
        <f t="shared" si="13"/>
        <v>0</v>
      </c>
      <c r="L86" s="121">
        <f t="shared" si="14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2"/>
      <c r="I87" s="12"/>
      <c r="J87" s="120">
        <f t="shared" si="12"/>
        <v>0</v>
      </c>
      <c r="K87" s="121">
        <f t="shared" si="13"/>
        <v>0</v>
      </c>
      <c r="L87" s="121">
        <f t="shared" si="14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2"/>
        <v>0</v>
      </c>
      <c r="K88" s="121">
        <f t="shared" si="13"/>
        <v>0</v>
      </c>
      <c r="L88" s="121">
        <f t="shared" si="14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4"/>
      <c r="I101" s="14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15"/>
      <c r="F103" s="9"/>
      <c r="G103" s="8"/>
      <c r="H103" s="14"/>
      <c r="I103" s="14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3"/>
      <c r="I109" s="13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1"/>
      <c r="I114" s="11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2"/>
      <c r="I116" s="12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4"/>
      <c r="I130" s="14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15"/>
      <c r="F132" s="9"/>
      <c r="G132" s="8"/>
      <c r="H132" s="14"/>
      <c r="I132" s="14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1"/>
      <c r="I133" s="11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2"/>
      <c r="I135" s="12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ref="J144:J207" si="15">+K144+L144</f>
        <v>0</v>
      </c>
      <c r="K144" s="121">
        <f t="shared" ref="K144:K207" si="16">SUM(N144:Y144)</f>
        <v>0</v>
      </c>
      <c r="L144" s="121">
        <f t="shared" ref="L144:L207" si="17">SUM(AA144:AL144)</f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4"/>
      <c r="I149" s="14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15"/>
      <c r="F151" s="9"/>
      <c r="G151" s="8"/>
      <c r="H151" s="14"/>
      <c r="I151" s="14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3"/>
      <c r="I157" s="13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1"/>
      <c r="I161" s="11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2"/>
      <c r="I163" s="12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4"/>
      <c r="I177" s="14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15"/>
      <c r="F179" s="9"/>
      <c r="G179" s="8"/>
      <c r="H179" s="14"/>
      <c r="I179" s="14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1"/>
      <c r="I180" s="11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2"/>
      <c r="I182" s="12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4"/>
      <c r="I196" s="14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15"/>
      <c r="F198" s="9"/>
      <c r="G198" s="8"/>
      <c r="H198" s="14"/>
      <c r="I198" s="14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3"/>
      <c r="I204" s="13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ref="J208:J243" si="18">+K208+L208</f>
        <v>0</v>
      </c>
      <c r="K208" s="121">
        <f t="shared" ref="K208:K243" si="19">SUM(N208:Y208)</f>
        <v>0</v>
      </c>
      <c r="L208" s="121">
        <f t="shared" ref="L208:L243" si="20">SUM(AA208:AL208)</f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1"/>
      <c r="I209" s="11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2"/>
      <c r="I211" s="12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4"/>
      <c r="I226" s="14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15"/>
      <c r="F228" s="9"/>
      <c r="G228" s="8"/>
      <c r="H228" s="14"/>
      <c r="I228" s="14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3"/>
      <c r="I234" s="13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6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 s="24" customFormat="1">
      <c r="E243" s="16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17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</sheetData>
  <sheetProtection formatCells="0" formatColumns="0" formatRows="0" insertRows="0" deleteRows="0" autoFilter="0"/>
  <autoFilter ref="E23:AL35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30 F31:F243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3"/>
  <sheetViews>
    <sheetView showGridLines="0" topLeftCell="D1" zoomScale="90" zoomScaleNormal="9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518.66290000000004</v>
      </c>
      <c r="N10" s="57"/>
      <c r="O10" s="173">
        <f>+H10+K17</f>
        <v>1560.5729000000001</v>
      </c>
      <c r="P10" s="174" cm="1">
        <f t="array" aca="1" ref="P10" ca="1">INDIRECT(ADDRESS(10,15,,,VLOOKUP($G$4,parameters!$G:$I,3,0)))</f>
        <v>1190.6519000000001</v>
      </c>
      <c r="Q10" s="186">
        <f ca="1">O10-P10</f>
        <v>369.92100000000005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93.912000000000006</v>
      </c>
      <c r="I11" s="63"/>
      <c r="J11" s="18">
        <f>0+93.912</f>
        <v>93.912000000000006</v>
      </c>
      <c r="L11" s="18">
        <f>J11+N18</f>
        <v>4483.1120000000001</v>
      </c>
      <c r="N11" s="57"/>
      <c r="O11" s="155">
        <f>+H11+K18</f>
        <v>8732.7119999999995</v>
      </c>
      <c r="P11" s="156" cm="1">
        <f t="array" aca="1" ref="P11" ca="1">INDIRECT(ADDRESS(11,15,,,VLOOKUP($G$4,parameters!$G:$I,3,0)))</f>
        <v>8453.8000000000011</v>
      </c>
      <c r="Q11" s="187">
        <f t="shared" ref="Q11:Q12" ca="1" si="0">O11-P11</f>
        <v>278.91199999999844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93.912000000000006</v>
      </c>
      <c r="I12" s="63"/>
      <c r="J12" s="128">
        <f>SUM(J10:J11)</f>
        <v>93.912000000000006</v>
      </c>
      <c r="K12" s="67"/>
      <c r="L12" s="128">
        <f>SUM(L10:L11)</f>
        <v>5001.7749000000003</v>
      </c>
      <c r="M12" s="67"/>
      <c r="N12" s="67"/>
      <c r="O12" s="157">
        <f>SUM(O10:O11)</f>
        <v>10293.284899999999</v>
      </c>
      <c r="P12" s="158">
        <f ca="1">SUM(P10:P11)</f>
        <v>9644.4519000000018</v>
      </c>
      <c r="Q12" s="159">
        <f t="shared" ca="1" si="0"/>
        <v>648.8329999999969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1560.5729000000001</v>
      </c>
      <c r="K17" s="110">
        <f>+SUMIF($F$24:$F$252,"External",$K$24:$K$252)</f>
        <v>1560.5729000000001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518.66290000000004</v>
      </c>
      <c r="O17" s="113">
        <f t="shared" si="1"/>
        <v>340.43799999999999</v>
      </c>
      <c r="P17" s="113">
        <f t="shared" si="1"/>
        <v>190</v>
      </c>
      <c r="Q17" s="113">
        <f t="shared" si="1"/>
        <v>151.47199999999998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8638.7999999999993</v>
      </c>
      <c r="K18" s="115">
        <f>+SUMIF($F$24:$F$252,"Group",$K$24:$K$252)</f>
        <v>8638.7999999999993</v>
      </c>
      <c r="L18" s="116">
        <f>SUMIF($F$24:$F$252,"Group",$L$24:$L$252)</f>
        <v>0</v>
      </c>
      <c r="M18" s="112"/>
      <c r="N18" s="116">
        <f t="shared" ref="N18:Y18" si="3">+SUMIF($F$24:$F$252,"Group",N$24:N$252)</f>
        <v>4389.2</v>
      </c>
      <c r="O18" s="116">
        <f t="shared" si="3"/>
        <v>1624.3</v>
      </c>
      <c r="P18" s="116">
        <f t="shared" si="3"/>
        <v>342.5</v>
      </c>
      <c r="Q18" s="116">
        <f t="shared" si="3"/>
        <v>302.2</v>
      </c>
      <c r="R18" s="116">
        <f t="shared" si="3"/>
        <v>73.5</v>
      </c>
      <c r="S18" s="116">
        <f t="shared" si="3"/>
        <v>200.5</v>
      </c>
      <c r="T18" s="116">
        <f t="shared" si="3"/>
        <v>322.7</v>
      </c>
      <c r="U18" s="116">
        <f t="shared" si="3"/>
        <v>1383.9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10199.372899999998</v>
      </c>
      <c r="K19" s="117">
        <f>SUM(K17:K18)</f>
        <v>10199.372899999998</v>
      </c>
      <c r="L19" s="118">
        <f>SUM(L17:L18)</f>
        <v>0</v>
      </c>
      <c r="M19" s="119"/>
      <c r="N19" s="118">
        <f>SUM(N17:N18)</f>
        <v>4907.8629000000001</v>
      </c>
      <c r="O19" s="118">
        <f t="shared" ref="O19:Y19" si="5">SUM(O17:O18)</f>
        <v>1964.7379999999998</v>
      </c>
      <c r="P19" s="118">
        <f t="shared" si="5"/>
        <v>532.5</v>
      </c>
      <c r="Q19" s="118">
        <f t="shared" si="5"/>
        <v>453.67199999999997</v>
      </c>
      <c r="R19" s="118">
        <f t="shared" si="5"/>
        <v>73.5</v>
      </c>
      <c r="S19" s="118">
        <f t="shared" si="5"/>
        <v>200.5</v>
      </c>
      <c r="T19" s="118">
        <f t="shared" si="5"/>
        <v>322.7</v>
      </c>
      <c r="U19" s="118">
        <f t="shared" si="5"/>
        <v>1743.9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8538.7999999999993</v>
      </c>
      <c r="K24" s="121">
        <f t="shared" ref="K24" si="8">SUM(N24:Y24)</f>
        <v>8538.7999999999993</v>
      </c>
      <c r="L24" s="121">
        <f t="shared" ref="L24" si="9">SUM(AA24:AL24)</f>
        <v>0</v>
      </c>
      <c r="M24" s="25"/>
      <c r="N24" s="26">
        <v>4351.2</v>
      </c>
      <c r="O24" s="26">
        <v>1623.3</v>
      </c>
      <c r="P24" s="26">
        <v>336.5</v>
      </c>
      <c r="Q24" s="26">
        <v>302.2</v>
      </c>
      <c r="R24" s="26">
        <v>73.5</v>
      </c>
      <c r="S24" s="26">
        <v>145.5</v>
      </c>
      <c r="T24" s="26">
        <v>322.7</v>
      </c>
      <c r="U24" s="26">
        <v>1383.9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9" si="10">+K25+L25</f>
        <v>100</v>
      </c>
      <c r="K25" s="121">
        <f t="shared" ref="K25:K89" si="11">SUM(N25:Y25)</f>
        <v>100</v>
      </c>
      <c r="L25" s="121">
        <f t="shared" ref="L25:L89" si="12">SUM(AA25:AL25)</f>
        <v>0</v>
      </c>
      <c r="M25" s="25"/>
      <c r="N25" s="26">
        <f>50-12</f>
        <v>38</v>
      </c>
      <c r="O25" s="26">
        <v>1</v>
      </c>
      <c r="P25" s="26">
        <v>6</v>
      </c>
      <c r="Q25" s="26"/>
      <c r="R25" s="26"/>
      <c r="S25" s="26">
        <f>50-1-6+12</f>
        <v>55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309.45399999999995</v>
      </c>
      <c r="K26" s="121">
        <f t="shared" si="11"/>
        <v>309.45399999999995</v>
      </c>
      <c r="L26" s="121">
        <f t="shared" si="12"/>
        <v>0</v>
      </c>
      <c r="M26" s="25"/>
      <c r="N26" s="26"/>
      <c r="O26" s="26">
        <f>128+17.438+94-9</f>
        <v>230.43799999999999</v>
      </c>
      <c r="P26" s="26"/>
      <c r="Q26" s="26">
        <f>53.016+9+17</f>
        <v>79.015999999999991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f>28.957+8</f>
        <v>36.957000000000001</v>
      </c>
      <c r="O27" s="26">
        <f>104-8+9</f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6.7080000000000002</v>
      </c>
      <c r="K28" s="121">
        <f t="shared" si="11"/>
        <v>6.7080000000000002</v>
      </c>
      <c r="L28" s="121">
        <f t="shared" si="12"/>
        <v>0</v>
      </c>
      <c r="M28" s="25"/>
      <c r="N28" s="26">
        <f>3.708+3</f>
        <v>6.7080000000000002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10.366</v>
      </c>
      <c r="K29" s="121">
        <f t="shared" si="11"/>
        <v>10.366</v>
      </c>
      <c r="L29" s="121">
        <f t="shared" si="12"/>
        <v>0</v>
      </c>
      <c r="M29" s="25"/>
      <c r="N29" s="26">
        <f>8.366-3</f>
        <v>5.3659999999999997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59.9259-2</f>
        <v>57.925899999999999</v>
      </c>
      <c r="O30" s="26"/>
      <c r="P30" s="26">
        <f>13+2+21</f>
        <v>36</v>
      </c>
      <c r="Q30" s="26">
        <f>58+2</f>
        <v>60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6.75</v>
      </c>
      <c r="K33" s="121">
        <f t="shared" si="11"/>
        <v>6.75</v>
      </c>
      <c r="L33" s="121">
        <f t="shared" si="12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360</v>
      </c>
      <c r="K34" s="121">
        <f t="shared" si="11"/>
        <v>360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360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261</v>
      </c>
      <c r="J35" s="120">
        <f>+K35+L35</f>
        <v>9.9209999999999994</v>
      </c>
      <c r="K35" s="121">
        <f t="shared" ref="K35" si="13">SUM(N35:Y35)</f>
        <v>9.9209999999999994</v>
      </c>
      <c r="L35" s="121">
        <f t="shared" ref="L35" si="14">SUM(AA35:AL35)</f>
        <v>0</v>
      </c>
      <c r="M35" s="17"/>
      <c r="N35" s="26">
        <v>9.9209999999999994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3"/>
      <c r="I36" s="195" t="s">
        <v>240</v>
      </c>
      <c r="J36" s="120">
        <f>+K36+L36</f>
        <v>23</v>
      </c>
      <c r="K36" s="121">
        <f>SUM(N36:Y36)</f>
        <v>23</v>
      </c>
      <c r="L36" s="121">
        <f>SUM(AA36:AL36)</f>
        <v>0</v>
      </c>
      <c r="M36" s="17"/>
      <c r="N36" s="26"/>
      <c r="O36" s="26"/>
      <c r="P36" s="26">
        <v>23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264</v>
      </c>
      <c r="H37" s="13"/>
      <c r="I37" s="195" t="s">
        <v>265</v>
      </c>
      <c r="J37" s="120">
        <f>+K37+L37</f>
        <v>170</v>
      </c>
      <c r="K37" s="121">
        <f>SUM(N37:Y37)</f>
        <v>170</v>
      </c>
      <c r="L37" s="121">
        <f>SUM(AA37:AL37)</f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f>104.784+105+12</f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15"/>
      <c r="F46" s="9"/>
      <c r="G46" s="8"/>
      <c r="H46" s="14"/>
      <c r="I46" s="14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D4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4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42.329000000000001</v>
      </c>
      <c r="I10" s="63"/>
      <c r="J10" s="162">
        <f>0+42.329</f>
        <v>42.329000000000001</v>
      </c>
      <c r="L10" s="162">
        <f>J10+N17</f>
        <v>568.91289999999992</v>
      </c>
      <c r="N10" s="57"/>
      <c r="O10" s="173">
        <f>+H10+K17</f>
        <v>1585.3269000000003</v>
      </c>
      <c r="P10" s="174" cm="1">
        <f t="array" aca="1" ref="P10" ca="1">INDIRECT(ADDRESS(10,15,,,VLOOKUP($G$4,parameters!$G:$I,3,0)))</f>
        <v>1560.5729000000001</v>
      </c>
      <c r="Q10" s="186">
        <f ca="1">O10-P10</f>
        <v>24.754000000000133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276.786</v>
      </c>
      <c r="I11" s="63"/>
      <c r="J11" s="18">
        <f>0+93.912+182.874</f>
        <v>276.786</v>
      </c>
      <c r="L11" s="18">
        <f>J11+N18</f>
        <v>4309.2860000000001</v>
      </c>
      <c r="N11" s="57"/>
      <c r="O11" s="155">
        <f>+H11+K18</f>
        <v>8866.1860000000015</v>
      </c>
      <c r="P11" s="156" cm="1">
        <f t="array" aca="1" ref="P11" ca="1">INDIRECT(ADDRESS(11,15,,,VLOOKUP($G$4,parameters!$G:$I,3,0)))</f>
        <v>8732.7119999999995</v>
      </c>
      <c r="Q11" s="187">
        <f t="shared" ref="Q11:Q12" ca="1" si="0">O11-P11</f>
        <v>133.47400000000198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319.11500000000001</v>
      </c>
      <c r="I12" s="63"/>
      <c r="J12" s="128">
        <f>SUM(J10:J11)</f>
        <v>319.11500000000001</v>
      </c>
      <c r="K12" s="67"/>
      <c r="L12" s="128">
        <f>SUM(L10:L11)</f>
        <v>4878.1989000000003</v>
      </c>
      <c r="M12" s="67"/>
      <c r="N12" s="67"/>
      <c r="O12" s="157">
        <f>SUM(O10:O11)</f>
        <v>10451.512900000002</v>
      </c>
      <c r="P12" s="158">
        <f ca="1">SUM(P10:P11)</f>
        <v>10293.284899999999</v>
      </c>
      <c r="Q12" s="159">
        <f t="shared" ca="1" si="0"/>
        <v>158.22800000000279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1542.9979000000003</v>
      </c>
      <c r="K17" s="110">
        <f>+SUMIF($F$24:$F$251,"External",$K$24:$K$251)</f>
        <v>1542.9979000000003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526.58389999999997</v>
      </c>
      <c r="O17" s="113">
        <f t="shared" si="1"/>
        <v>281.67399999999998</v>
      </c>
      <c r="P17" s="113">
        <f t="shared" si="1"/>
        <v>181.92099999999999</v>
      </c>
      <c r="Q17" s="113">
        <f t="shared" si="1"/>
        <v>210.47200000000001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342.34699999999998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8589.4000000000015</v>
      </c>
      <c r="K18" s="115">
        <f>+SUMIF($F$24:$F$251,"Group",$K$24:$K$251)</f>
        <v>8589.4000000000015</v>
      </c>
      <c r="L18" s="116">
        <f>SUMIF($F$24:$F$251,"Group",$L$24:$L$251)</f>
        <v>0</v>
      </c>
      <c r="M18" s="112"/>
      <c r="N18" s="116">
        <f t="shared" ref="N18:Y18" si="3">+SUMIF($F$24:$F$251,"Group",N$24:N$251)</f>
        <v>4032.5</v>
      </c>
      <c r="O18" s="116">
        <f t="shared" si="3"/>
        <v>1599.3</v>
      </c>
      <c r="P18" s="116">
        <f t="shared" si="3"/>
        <v>352.5</v>
      </c>
      <c r="Q18" s="116">
        <f t="shared" si="3"/>
        <v>373.1</v>
      </c>
      <c r="R18" s="116">
        <f t="shared" si="3"/>
        <v>73.5</v>
      </c>
      <c r="S18" s="116">
        <f t="shared" si="3"/>
        <v>393.5</v>
      </c>
      <c r="T18" s="116">
        <f t="shared" si="3"/>
        <v>322.5</v>
      </c>
      <c r="U18" s="116">
        <f t="shared" si="3"/>
        <v>1442.5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10132.397900000002</v>
      </c>
      <c r="K19" s="117">
        <f>SUM(K17:K18)</f>
        <v>10132.397900000002</v>
      </c>
      <c r="L19" s="118">
        <f>SUM(L17:L18)</f>
        <v>0</v>
      </c>
      <c r="M19" s="119"/>
      <c r="N19" s="118">
        <f>SUM(N17:N18)</f>
        <v>4559.0838999999996</v>
      </c>
      <c r="O19" s="118">
        <f t="shared" ref="O19:Y19" si="5">SUM(O17:O18)</f>
        <v>1880.9739999999999</v>
      </c>
      <c r="P19" s="118">
        <f t="shared" si="5"/>
        <v>534.42100000000005</v>
      </c>
      <c r="Q19" s="118">
        <f t="shared" si="5"/>
        <v>583.572</v>
      </c>
      <c r="R19" s="118">
        <f t="shared" si="5"/>
        <v>73.5</v>
      </c>
      <c r="S19" s="118">
        <f t="shared" si="5"/>
        <v>393.5</v>
      </c>
      <c r="T19" s="118">
        <f t="shared" si="5"/>
        <v>322.5</v>
      </c>
      <c r="U19" s="118">
        <f t="shared" si="5"/>
        <v>1784.847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8489.4000000000015</v>
      </c>
      <c r="K24" s="121">
        <f t="shared" ref="K24" si="8">SUM(N24:Y24)</f>
        <v>8489.4000000000015</v>
      </c>
      <c r="L24" s="121">
        <f t="shared" ref="L24" si="9">SUM(AA24:AL24)</f>
        <v>0</v>
      </c>
      <c r="M24" s="25"/>
      <c r="N24" s="26">
        <v>3994.5</v>
      </c>
      <c r="O24" s="26">
        <v>1588.3</v>
      </c>
      <c r="P24" s="26">
        <v>346.5</v>
      </c>
      <c r="Q24" s="26">
        <v>373.1</v>
      </c>
      <c r="R24" s="26">
        <v>73.5</v>
      </c>
      <c r="S24" s="26">
        <v>348.5</v>
      </c>
      <c r="T24" s="26">
        <v>322.5</v>
      </c>
      <c r="U24" s="26">
        <v>1442.5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100</v>
      </c>
      <c r="K25" s="121">
        <f t="shared" ref="K25:K88" si="11">SUM(N25:Y25)</f>
        <v>100</v>
      </c>
      <c r="L25" s="121">
        <f t="shared" ref="L25:L88" si="12">SUM(AA25:AL25)</f>
        <v>0</v>
      </c>
      <c r="M25" s="25"/>
      <c r="N25" s="26">
        <v>38</v>
      </c>
      <c r="O25" s="26">
        <f>1+10</f>
        <v>11</v>
      </c>
      <c r="P25" s="26">
        <v>6</v>
      </c>
      <c r="Q25" s="26"/>
      <c r="R25" s="26"/>
      <c r="S25" s="26">
        <f>55-10</f>
        <v>45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306.69</v>
      </c>
      <c r="K26" s="121">
        <f t="shared" si="11"/>
        <v>306.69</v>
      </c>
      <c r="L26" s="121">
        <f t="shared" si="12"/>
        <v>0</v>
      </c>
      <c r="M26" s="25"/>
      <c r="N26" s="26"/>
      <c r="O26" s="26">
        <f>230.438-2.764-58</f>
        <v>169.67399999999998</v>
      </c>
      <c r="P26" s="26"/>
      <c r="Q26" s="26">
        <f>79.016+58</f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v>36.957000000000001</v>
      </c>
      <c r="O27" s="26"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2.7930000000000001</v>
      </c>
      <c r="K28" s="121">
        <f t="shared" si="11"/>
        <v>2.7930000000000001</v>
      </c>
      <c r="L28" s="121">
        <f t="shared" si="12"/>
        <v>0</v>
      </c>
      <c r="M28" s="25"/>
      <c r="N28" s="26">
        <f>6.708-6.415+2.5</f>
        <v>2.7930000000000001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8.1229999999999993</v>
      </c>
      <c r="K29" s="121">
        <f t="shared" si="11"/>
        <v>8.1229999999999993</v>
      </c>
      <c r="L29" s="121">
        <f t="shared" si="12"/>
        <v>0</v>
      </c>
      <c r="M29" s="25"/>
      <c r="N29" s="26">
        <f>5.366-0.513-0.24-1.49</f>
        <v>3.1229999999999993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57.9259+22</f>
        <v>79.925899999999999</v>
      </c>
      <c r="O30" s="26"/>
      <c r="P30" s="26">
        <f>36-23</f>
        <v>13</v>
      </c>
      <c r="Q30" s="26">
        <f>60-22+23</f>
        <v>61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10.75</v>
      </c>
      <c r="K33" s="121">
        <f t="shared" si="11"/>
        <v>10.75</v>
      </c>
      <c r="L33" s="121">
        <f t="shared" si="12"/>
        <v>0</v>
      </c>
      <c r="M33" s="17"/>
      <c r="N33" s="26">
        <f>5.75+1+1</f>
        <v>7.75</v>
      </c>
      <c r="O33" s="26">
        <v>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342.34699999999998</v>
      </c>
      <c r="K34" s="121">
        <f t="shared" si="11"/>
        <v>342.34699999999998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360-17.653</f>
        <v>342.34699999999998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235</v>
      </c>
      <c r="J35" s="120">
        <f t="shared" si="10"/>
        <v>9.9209999999999994</v>
      </c>
      <c r="K35" s="121">
        <f t="shared" si="11"/>
        <v>9.9209999999999994</v>
      </c>
      <c r="L35" s="121">
        <f t="shared" si="12"/>
        <v>0</v>
      </c>
      <c r="M35" s="17"/>
      <c r="N35" s="26"/>
      <c r="O35" s="26"/>
      <c r="P35" s="26">
        <v>9.9209999999999994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28</v>
      </c>
      <c r="K36" s="121">
        <f t="shared" si="11"/>
        <v>28</v>
      </c>
      <c r="L36" s="121">
        <f t="shared" si="12"/>
        <v>0</v>
      </c>
      <c r="M36" s="17"/>
      <c r="N36" s="26"/>
      <c r="O36" s="26"/>
      <c r="P36" s="26">
        <f>23+5</f>
        <v>28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95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95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1"/>
  <sheetViews>
    <sheetView showGridLines="0" topLeftCell="C1" zoomScaleNormal="10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901.23899999999992</v>
      </c>
      <c r="I10" s="63"/>
      <c r="J10" s="162">
        <f>0+42.329+858.91</f>
        <v>901.23899999999992</v>
      </c>
      <c r="L10" s="162">
        <f>J10+N17</f>
        <v>1169.9218999999998</v>
      </c>
      <c r="N10" s="57"/>
      <c r="O10" s="173">
        <f>+H10+K17</f>
        <v>2075.4578999999999</v>
      </c>
      <c r="P10" s="174" cm="1">
        <f t="array" aca="1" ref="P10" ca="1">INDIRECT(ADDRESS(10,15,,,VLOOKUP($G$4,parameters!$G:$I,3,0)))</f>
        <v>1585.3269000000003</v>
      </c>
      <c r="Q10" s="186">
        <f ca="1">O10-P10</f>
        <v>490.13099999999963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1643.1559999999999</v>
      </c>
      <c r="I11" s="63"/>
      <c r="J11" s="18">
        <f>0+93.912+182.874+1363.965+2.405</f>
        <v>1643.1559999999999</v>
      </c>
      <c r="L11" s="18">
        <f>J11+N18</f>
        <v>4657.6559999999999</v>
      </c>
      <c r="N11" s="57"/>
      <c r="O11" s="155">
        <f>+H11+K18</f>
        <v>9260.0509999999995</v>
      </c>
      <c r="P11" s="156" cm="1">
        <f t="array" aca="1" ref="P11" ca="1">INDIRECT(ADDRESS(11,15,,,VLOOKUP($G$4,parameters!$G:$I,3,0)))</f>
        <v>8866.1860000000015</v>
      </c>
      <c r="Q11" s="187">
        <f t="shared" ref="Q11:Q12" ca="1" si="0">O11-P11</f>
        <v>393.86499999999796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2544.395</v>
      </c>
      <c r="I12" s="63"/>
      <c r="J12" s="128">
        <f>SUM(J10:J11)</f>
        <v>2544.395</v>
      </c>
      <c r="K12" s="67"/>
      <c r="L12" s="128">
        <f>SUM(L10:L11)</f>
        <v>5827.5779000000002</v>
      </c>
      <c r="M12" s="67"/>
      <c r="N12" s="67"/>
      <c r="O12" s="157">
        <f>SUM(O10:O11)</f>
        <v>11335.508899999999</v>
      </c>
      <c r="P12" s="158">
        <f ca="1">SUM(P10:P11)</f>
        <v>10451.512900000002</v>
      </c>
      <c r="Q12" s="159">
        <f t="shared" ca="1" si="0"/>
        <v>883.99599999999737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1174.2189000000001</v>
      </c>
      <c r="K17" s="110">
        <f>+SUMIF($F$24:$F$250,"External",$K$24:$K$250)</f>
        <v>1174.2189000000001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268.68290000000002</v>
      </c>
      <c r="O17" s="113">
        <f t="shared" si="1"/>
        <v>157.29400000000001</v>
      </c>
      <c r="P17" s="113">
        <f t="shared" si="1"/>
        <v>190.42299999999997</v>
      </c>
      <c r="Q17" s="113">
        <f t="shared" si="1"/>
        <v>210.47200000000001</v>
      </c>
      <c r="R17" s="113">
        <f t="shared" si="1"/>
        <v>339</v>
      </c>
      <c r="S17" s="113">
        <f t="shared" si="1"/>
        <v>0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7616.8949999999995</v>
      </c>
      <c r="K18" s="115">
        <f>+SUMIF($F$24:$F$250,"Group",$K$24:$K$250)</f>
        <v>7616.8949999999995</v>
      </c>
      <c r="L18" s="116">
        <f>SUMIF($F$24:$F$250,"Group",$L$24:$L$250)</f>
        <v>0</v>
      </c>
      <c r="M18" s="112"/>
      <c r="N18" s="116">
        <f t="shared" ref="N18:Y18" si="3">+SUMIF($F$24:$F$250,"Group",N$24:N$250)</f>
        <v>3014.5</v>
      </c>
      <c r="O18" s="116">
        <f t="shared" si="3"/>
        <v>1399.5</v>
      </c>
      <c r="P18" s="116">
        <f t="shared" si="3"/>
        <v>906.2</v>
      </c>
      <c r="Q18" s="116">
        <f t="shared" si="3"/>
        <v>330.4</v>
      </c>
      <c r="R18" s="116">
        <f t="shared" si="3"/>
        <v>564.20000000000005</v>
      </c>
      <c r="S18" s="116">
        <f t="shared" si="3"/>
        <v>343.69500000000005</v>
      </c>
      <c r="T18" s="116">
        <f t="shared" si="3"/>
        <v>0</v>
      </c>
      <c r="U18" s="116">
        <f t="shared" si="3"/>
        <v>1058.4000000000001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8791.1139000000003</v>
      </c>
      <c r="K19" s="117">
        <f>SUM(K17:K18)</f>
        <v>8791.1139000000003</v>
      </c>
      <c r="L19" s="118">
        <f>SUM(L17:L18)</f>
        <v>0</v>
      </c>
      <c r="M19" s="119"/>
      <c r="N19" s="118">
        <f>SUM(N17:N18)</f>
        <v>3283.1828999999998</v>
      </c>
      <c r="O19" s="118">
        <f t="shared" ref="O19:Y19" si="5">SUM(O17:O18)</f>
        <v>1556.7940000000001</v>
      </c>
      <c r="P19" s="118">
        <f t="shared" si="5"/>
        <v>1096.623</v>
      </c>
      <c r="Q19" s="118">
        <f t="shared" si="5"/>
        <v>540.87199999999996</v>
      </c>
      <c r="R19" s="118">
        <f t="shared" si="5"/>
        <v>903.2</v>
      </c>
      <c r="S19" s="118">
        <f t="shared" si="5"/>
        <v>343.69500000000005</v>
      </c>
      <c r="T19" s="118">
        <f t="shared" si="5"/>
        <v>0</v>
      </c>
      <c r="U19" s="118">
        <f t="shared" si="5"/>
        <v>1066.7470000000001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7519.2999999999993</v>
      </c>
      <c r="K24" s="121">
        <f t="shared" ref="K24" si="8">SUM(N24:Y24)</f>
        <v>7519.2999999999993</v>
      </c>
      <c r="L24" s="121">
        <f t="shared" ref="L24" si="9">SUM(AA24:AL24)</f>
        <v>0</v>
      </c>
      <c r="M24" s="25"/>
      <c r="N24" s="26">
        <v>2968.5</v>
      </c>
      <c r="O24" s="26">
        <v>1388.5</v>
      </c>
      <c r="P24" s="26">
        <v>900.2</v>
      </c>
      <c r="Q24" s="26">
        <v>330.4</v>
      </c>
      <c r="R24" s="26">
        <v>564.20000000000005</v>
      </c>
      <c r="S24" s="26">
        <v>309.10000000000002</v>
      </c>
      <c r="T24" s="26"/>
      <c r="U24" s="26">
        <v>1058.4000000000001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97.594999999999999</v>
      </c>
      <c r="K25" s="121">
        <f t="shared" ref="K25:K87" si="11">SUM(N25:Y25)</f>
        <v>97.594999999999999</v>
      </c>
      <c r="L25" s="121">
        <f t="shared" ref="L25:L87" si="12">SUM(AA25:AL25)</f>
        <v>0</v>
      </c>
      <c r="M25" s="25"/>
      <c r="N25" s="26">
        <f>38+8</f>
        <v>46</v>
      </c>
      <c r="O25" s="26">
        <v>11</v>
      </c>
      <c r="P25" s="26">
        <v>6</v>
      </c>
      <c r="Q25" s="26"/>
      <c r="R25" s="26"/>
      <c r="S25" s="26">
        <f>45-2.405-8</f>
        <v>34.594999999999999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243.46800000000002</v>
      </c>
      <c r="K26" s="121">
        <f t="shared" si="11"/>
        <v>243.46800000000002</v>
      </c>
      <c r="L26" s="121">
        <f t="shared" si="12"/>
        <v>0</v>
      </c>
      <c r="M26" s="25"/>
      <c r="N26" s="26"/>
      <c r="O26" s="26">
        <f>169.674-87.222+24</f>
        <v>106.45200000000001</v>
      </c>
      <c r="P26" s="26"/>
      <c r="Q26" s="26"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50.214000000000006</v>
      </c>
      <c r="K27" s="121">
        <f t="shared" si="11"/>
        <v>50.214000000000006</v>
      </c>
      <c r="L27" s="121">
        <f t="shared" si="12"/>
        <v>0</v>
      </c>
      <c r="M27" s="25"/>
      <c r="N27" s="26">
        <f>36.957-69.493-22.25+105-40</f>
        <v>10.214000000000006</v>
      </c>
      <c r="O27" s="26">
        <v>40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>+K28+L28</f>
        <v>16</v>
      </c>
      <c r="K28" s="121">
        <f>SUM(N28:Y28)</f>
        <v>16</v>
      </c>
      <c r="L28" s="121">
        <f>SUM(AA28:AL28)</f>
        <v>0</v>
      </c>
      <c r="M28" s="17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2.7930000000000001</v>
      </c>
      <c r="K29" s="121">
        <f t="shared" si="11"/>
        <v>2.7930000000000001</v>
      </c>
      <c r="L29" s="121">
        <f t="shared" si="12"/>
        <v>0</v>
      </c>
      <c r="M29" s="25"/>
      <c r="N29" s="26">
        <f>2.793-2</f>
        <v>0.79300000000000015</v>
      </c>
      <c r="O29" s="26"/>
      <c r="P29" s="26">
        <v>2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6.5910000000000002</v>
      </c>
      <c r="K30" s="121">
        <f t="shared" si="11"/>
        <v>6.5910000000000002</v>
      </c>
      <c r="L30" s="121">
        <f t="shared" si="12"/>
        <v>0</v>
      </c>
      <c r="M30" s="25"/>
      <c r="N30" s="26"/>
      <c r="O30" s="26">
        <f>3.123-1.532</f>
        <v>1.5910000000000002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153.92590000000001</v>
      </c>
      <c r="K31" s="121">
        <f t="shared" si="11"/>
        <v>153.92590000000001</v>
      </c>
      <c r="L31" s="121">
        <f t="shared" si="12"/>
        <v>0</v>
      </c>
      <c r="M31" s="25"/>
      <c r="N31" s="26">
        <v>79.925899999999999</v>
      </c>
      <c r="O31" s="26"/>
      <c r="P31" s="26">
        <v>13</v>
      </c>
      <c r="Q31" s="26">
        <v>61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25"/>
      <c r="N32" s="26"/>
      <c r="O32" s="26">
        <f>2.251+4</f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ref="J33" si="13">+K33+L33</f>
        <v>12.456</v>
      </c>
      <c r="K33" s="121">
        <f t="shared" ref="K33" si="14">SUM(N33:Y33)</f>
        <v>12.456</v>
      </c>
      <c r="L33" s="121">
        <f t="shared" ref="L33" si="15">SUM(AA33:AL33)</f>
        <v>0</v>
      </c>
      <c r="M33" s="199"/>
      <c r="N33" s="26"/>
      <c r="O33" s="26"/>
      <c r="P33" s="26"/>
      <c r="Q33" s="26">
        <f>12.456</f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10.75</v>
      </c>
      <c r="K34" s="121">
        <f t="shared" si="11"/>
        <v>10.75</v>
      </c>
      <c r="L34" s="121">
        <f t="shared" si="12"/>
        <v>0</v>
      </c>
      <c r="M34" s="17"/>
      <c r="N34" s="26">
        <v>7.75</v>
      </c>
      <c r="O34" s="26">
        <v>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342.34699999999998</v>
      </c>
      <c r="K35" s="121">
        <f t="shared" si="11"/>
        <v>342.34699999999998</v>
      </c>
      <c r="L35" s="121">
        <f t="shared" si="12"/>
        <v>0</v>
      </c>
      <c r="M35" s="17"/>
      <c r="N35" s="26"/>
      <c r="O35" s="26"/>
      <c r="P35" s="26"/>
      <c r="Q35" s="26"/>
      <c r="R35" s="26">
        <v>334</v>
      </c>
      <c r="S35" s="26"/>
      <c r="T35" s="26"/>
      <c r="U35" s="26">
        <f>342.347-334</f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f>28-0.046</f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f>221.784-676.427+126+329+116.32+9.921</f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A10" zoomScaleNormal="10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963.30299999999988</v>
      </c>
      <c r="I10" s="63"/>
      <c r="J10" s="162">
        <f>0+42.329+858.91+62.064</f>
        <v>963.30299999999988</v>
      </c>
      <c r="L10" s="162">
        <f>J10+N17</f>
        <v>963.30299999999988</v>
      </c>
      <c r="N10" s="57"/>
      <c r="O10" s="173">
        <f>+H10+K17</f>
        <v>2105.4578999999999</v>
      </c>
      <c r="P10" s="174" cm="1">
        <f t="array" aca="1" ref="P10" ca="1">INDIRECT(ADDRESS(10,15,,,VLOOKUP($G$4,parameters!$G:$I,3,0)))</f>
        <v>2075.4578999999999</v>
      </c>
      <c r="Q10" s="186">
        <f ca="1">O10-P10</f>
        <v>30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4862.6790000000001</v>
      </c>
      <c r="I11" s="63"/>
      <c r="J11" s="18">
        <f>0+93.912+182.874+1363.965+2.405+3186.523+33</f>
        <v>4862.6790000000001</v>
      </c>
      <c r="L11" s="18">
        <f>J11+N18</f>
        <v>4862.6790000000001</v>
      </c>
      <c r="N11" s="57"/>
      <c r="O11" s="155">
        <f>+H11+K18</f>
        <v>9553.8739999999998</v>
      </c>
      <c r="P11" s="156" cm="1">
        <f t="array" aca="1" ref="P11" ca="1">INDIRECT(ADDRESS(11,15,,,VLOOKUP($G$4,parameters!$G:$I,3,0)))</f>
        <v>9260.0509999999995</v>
      </c>
      <c r="Q11" s="187">
        <f ca="1">O11-P11</f>
        <v>293.82300000000032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5825.982</v>
      </c>
      <c r="I12" s="63"/>
      <c r="J12" s="128">
        <f>SUM(J10:J11)</f>
        <v>5825.982</v>
      </c>
      <c r="K12" s="67"/>
      <c r="L12" s="128">
        <f>SUM(L10:L11)</f>
        <v>5825.982</v>
      </c>
      <c r="M12" s="67"/>
      <c r="N12" s="67"/>
      <c r="O12" s="157">
        <f>SUM(O10:O11)</f>
        <v>11659.331899999999</v>
      </c>
      <c r="P12" s="158">
        <f ca="1">SUM(P10:P11)</f>
        <v>11335.508899999999</v>
      </c>
      <c r="Q12" s="159">
        <f t="shared" ref="Q12" ca="1" si="0">O12-P12</f>
        <v>323.82300000000032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1142.1549</v>
      </c>
      <c r="K17" s="110">
        <f>+SUMIF($F$24:$F$251,"External",$K$24:$K$251)</f>
        <v>1142.1549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354.18190000000004</v>
      </c>
      <c r="P17" s="113">
        <f t="shared" si="1"/>
        <v>207.57899999999998</v>
      </c>
      <c r="Q17" s="113">
        <f t="shared" si="1"/>
        <v>152.47199999999998</v>
      </c>
      <c r="R17" s="113">
        <f t="shared" si="1"/>
        <v>407.57499999999999</v>
      </c>
      <c r="S17" s="113">
        <f t="shared" si="1"/>
        <v>12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4691.1950000000006</v>
      </c>
      <c r="K18" s="115">
        <f>+SUMIF($F$24:$F$251,"Group",$K$24:$K$251)</f>
        <v>4691.1950000000006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1573.5</v>
      </c>
      <c r="P18" s="116">
        <f t="shared" si="3"/>
        <v>1028.4000000000001</v>
      </c>
      <c r="Q18" s="116">
        <f t="shared" si="3"/>
        <v>351.2</v>
      </c>
      <c r="R18" s="116">
        <f t="shared" si="3"/>
        <v>571.5</v>
      </c>
      <c r="S18" s="116">
        <f t="shared" si="3"/>
        <v>98.394999999999996</v>
      </c>
      <c r="T18" s="116">
        <f t="shared" si="3"/>
        <v>0</v>
      </c>
      <c r="U18" s="116">
        <f t="shared" si="3"/>
        <v>1068.2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5833.3499000000011</v>
      </c>
      <c r="K19" s="117">
        <f>SUM(K17:K18)</f>
        <v>5833.3499000000011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1927.6819</v>
      </c>
      <c r="P19" s="118">
        <f t="shared" si="5"/>
        <v>1235.979</v>
      </c>
      <c r="Q19" s="118">
        <f t="shared" si="5"/>
        <v>503.67199999999997</v>
      </c>
      <c r="R19" s="118">
        <f t="shared" si="5"/>
        <v>979.07500000000005</v>
      </c>
      <c r="S19" s="118">
        <f t="shared" si="5"/>
        <v>110.395</v>
      </c>
      <c r="T19" s="118">
        <f t="shared" si="5"/>
        <v>0</v>
      </c>
      <c r="U19" s="118">
        <f t="shared" si="5"/>
        <v>1076.547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4626.6000000000004</v>
      </c>
      <c r="K24" s="121">
        <f t="shared" ref="K24" si="8">SUM(N24:Y24)</f>
        <v>4626.6000000000004</v>
      </c>
      <c r="L24" s="121">
        <f t="shared" ref="L24" si="9">SUM(AA24:AL24)</f>
        <v>0</v>
      </c>
      <c r="M24" s="25"/>
      <c r="N24" s="26"/>
      <c r="O24" s="26">
        <v>1557.5</v>
      </c>
      <c r="P24" s="26">
        <v>1016.4</v>
      </c>
      <c r="Q24" s="26">
        <v>333.2</v>
      </c>
      <c r="R24" s="26">
        <v>571.5</v>
      </c>
      <c r="S24" s="26">
        <v>79.8</v>
      </c>
      <c r="T24" s="26"/>
      <c r="U24" s="26">
        <v>1068.2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11+46-41</f>
        <v>16</v>
      </c>
      <c r="P25" s="26">
        <f>6+6</f>
        <v>12</v>
      </c>
      <c r="Q25" s="26">
        <v>18</v>
      </c>
      <c r="R25" s="26"/>
      <c r="S25" s="26">
        <f>34.595+17-33</f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f>106.452-50.625-22</f>
        <v>33.826999999999998</v>
      </c>
      <c r="P26" s="26"/>
      <c r="Q26" s="26">
        <f>137.016-59</f>
        <v>78.015999999999991</v>
      </c>
      <c r="R26" s="26">
        <f>22+59-12</f>
        <v>69</v>
      </c>
      <c r="S26" s="26">
        <v>12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f>10.214-2.95+40-6</f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f>0.793-0.637+2</f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f>1.591-0.567</f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79.9259+13</f>
        <v>92.925899999999999</v>
      </c>
      <c r="P31" s="26">
        <v>22</v>
      </c>
      <c r="Q31" s="26">
        <f>61-22+23</f>
        <v>62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</f>
        <v>8.89</v>
      </c>
      <c r="P34" s="26">
        <v>2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334-0.425</f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v>170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topLeftCell="D1" zoomScale="90" zoomScaleNormal="90" workbookViewId="0">
      <selection activeCell="P39" sqref="P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963.30299999999988</v>
      </c>
      <c r="I10" s="63"/>
      <c r="J10" s="162">
        <f>0</f>
        <v>0</v>
      </c>
      <c r="L10" s="162">
        <f>J10+O17</f>
        <v>471.84590000000003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2105.4578999999999</v>
      </c>
      <c r="Q10" s="186">
        <f ca="1">O10-P10</f>
        <v>165.66400000000021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1562.596</v>
      </c>
      <c r="N11" s="57"/>
      <c r="O11" s="155">
        <f>+H11+K18</f>
        <v>10313.07</v>
      </c>
      <c r="P11" s="156" cm="1">
        <f t="array" aca="1" ref="P11" ca="1">INDIRECT(ADDRESS(11,15,,,VLOOKUP($G$4,parameters!$G:$I,3,0)))</f>
        <v>9553.8739999999998</v>
      </c>
      <c r="Q11" s="187">
        <f t="shared" ref="Q11:Q12" ca="1" si="0">O11-P11</f>
        <v>759.19599999999991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5997.0779999999995</v>
      </c>
      <c r="I12" s="63"/>
      <c r="J12" s="128">
        <f>SUM(J10:J11)</f>
        <v>171.096</v>
      </c>
      <c r="K12" s="67"/>
      <c r="L12" s="128">
        <f>SUM(L10:L11)</f>
        <v>2034.4419</v>
      </c>
      <c r="M12" s="67"/>
      <c r="N12" s="67"/>
      <c r="O12" s="157">
        <f>SUM(O10:O11)</f>
        <v>12584.1919</v>
      </c>
      <c r="P12" s="158">
        <f ca="1">SUM(P10:P11)</f>
        <v>11659.331899999999</v>
      </c>
      <c r="Q12" s="159">
        <f t="shared" ca="1" si="0"/>
        <v>924.86000000000058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1307.8189</v>
      </c>
      <c r="K17" s="110">
        <f>+SUMIF($F$24:$F$251,"External",$K$24:$K$251)</f>
        <v>1307.8189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471.84590000000003</v>
      </c>
      <c r="P17" s="113">
        <f t="shared" si="1"/>
        <v>265.57899999999995</v>
      </c>
      <c r="Q17" s="113">
        <f t="shared" si="1"/>
        <v>90.471999999999994</v>
      </c>
      <c r="R17" s="113">
        <f t="shared" si="1"/>
        <v>407.57499999999999</v>
      </c>
      <c r="S17" s="113">
        <f t="shared" si="1"/>
        <v>7</v>
      </c>
      <c r="T17" s="113">
        <f t="shared" si="1"/>
        <v>0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5279.2950000000001</v>
      </c>
      <c r="K18" s="115">
        <f>+SUMIF($F$24:$F$251,"Group",$K$24:$K$251)</f>
        <v>5279.2950000000001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1391.5</v>
      </c>
      <c r="P18" s="116">
        <f t="shared" si="3"/>
        <v>1267.5</v>
      </c>
      <c r="Q18" s="116">
        <f t="shared" si="3"/>
        <v>788.7</v>
      </c>
      <c r="R18" s="116">
        <f t="shared" si="3"/>
        <v>550.9</v>
      </c>
      <c r="S18" s="116">
        <f t="shared" si="3"/>
        <v>257.995</v>
      </c>
      <c r="T18" s="116">
        <f t="shared" si="3"/>
        <v>211.4</v>
      </c>
      <c r="U18" s="116">
        <f t="shared" si="3"/>
        <v>811.3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6587.1139000000003</v>
      </c>
      <c r="K19" s="117">
        <f>SUM(K17:K18)</f>
        <v>6587.1139000000003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1863.3459</v>
      </c>
      <c r="P19" s="118">
        <f t="shared" si="5"/>
        <v>1533.079</v>
      </c>
      <c r="Q19" s="118">
        <f t="shared" si="5"/>
        <v>879.17200000000003</v>
      </c>
      <c r="R19" s="118">
        <f t="shared" si="5"/>
        <v>958.47499999999991</v>
      </c>
      <c r="S19" s="118">
        <f t="shared" si="5"/>
        <v>264.995</v>
      </c>
      <c r="T19" s="118">
        <f t="shared" si="5"/>
        <v>211.4</v>
      </c>
      <c r="U19" s="118">
        <f t="shared" si="5"/>
        <v>876.64699999999993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5214.7</v>
      </c>
      <c r="K24" s="121">
        <f t="shared" ref="K24" si="8">SUM(N24:Y24)</f>
        <v>5214.7</v>
      </c>
      <c r="L24" s="121">
        <f t="shared" ref="L24" si="9">SUM(AA24:AL24)</f>
        <v>0</v>
      </c>
      <c r="M24" s="25"/>
      <c r="N24" s="26"/>
      <c r="O24" s="26">
        <v>1375.5</v>
      </c>
      <c r="P24" s="26">
        <v>1255.5</v>
      </c>
      <c r="Q24" s="26">
        <v>770.7</v>
      </c>
      <c r="R24" s="26">
        <v>550.9</v>
      </c>
      <c r="S24" s="26">
        <v>239.4</v>
      </c>
      <c r="T24" s="26">
        <v>211.4</v>
      </c>
      <c r="U24" s="26">
        <v>811.3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16</v>
      </c>
      <c r="P25" s="26">
        <v>12</v>
      </c>
      <c r="Q25" s="26">
        <v>18</v>
      </c>
      <c r="R25" s="26"/>
      <c r="S25" s="26"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92.9259-21</f>
        <v>71.925899999999999</v>
      </c>
      <c r="P31" s="26">
        <f>22+21+17</f>
        <v>60</v>
      </c>
      <c r="Q31" s="26"/>
      <c r="R31" s="26"/>
      <c r="S31" s="26"/>
      <c r="T31" s="26"/>
      <c r="U31" s="26">
        <f>62-17</f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7.75-6.86+3+5-7</f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f>170-20</f>
        <v>150</v>
      </c>
      <c r="P37" s="26">
        <v>20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278</v>
      </c>
      <c r="F40" s="9" t="s">
        <v>40</v>
      </c>
      <c r="G40" s="9" t="s">
        <v>277</v>
      </c>
      <c r="H40" s="196"/>
      <c r="I40" s="195" t="s">
        <v>279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80" zoomScaleNormal="80" workbookViewId="0">
      <selection activeCell="J44" sqref="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10313.07</v>
      </c>
      <c r="Q11" s="187">
        <f t="shared" ref="Q11:Q12" ca="1" si="0">O11-P11</f>
        <v>20.100000000000364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12584.1919</v>
      </c>
      <c r="Q12" s="159">
        <f t="shared" ca="1" si="0"/>
        <v>20.100000000000364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16-3</f>
        <v>13</v>
      </c>
      <c r="P25" s="26">
        <f>12+1</f>
        <v>13</v>
      </c>
      <c r="Q25" s="26">
        <v>18</v>
      </c>
      <c r="R25" s="26"/>
      <c r="S25" s="26">
        <f>18.595+3-1</f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f>41.264-0.06</f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f>1.024-1.034+5</f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f>71.9259-6.838</f>
        <v>65.087900000000005</v>
      </c>
      <c r="P31" s="26">
        <f>60-2</f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f>6.251-0.028</f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f>150-149.079-0.762+20</f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195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zoomScale="80" zoomScaleNormal="80" workbookViewId="0">
      <selection activeCell="Q37" sqref="Q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0+157.801+0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171.096+0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12604.2919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9"/>
      <c r="I25" s="9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13</v>
      </c>
      <c r="P25" s="26">
        <v>13</v>
      </c>
      <c r="Q25" s="26">
        <v>18</v>
      </c>
      <c r="R25" s="26"/>
      <c r="S25" s="26"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9"/>
      <c r="I26" s="9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9"/>
      <c r="I27" s="9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9"/>
      <c r="I28" s="9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9"/>
      <c r="I29" s="9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9"/>
      <c r="I30" s="9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9"/>
      <c r="I31" s="9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v>65.087900000000005</v>
      </c>
      <c r="P31" s="26"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9"/>
      <c r="I32" s="9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9"/>
      <c r="I33" s="9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9"/>
      <c r="I34" s="9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9"/>
      <c r="I35" s="9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9"/>
      <c r="I36" s="9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9"/>
      <c r="I37" s="9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9"/>
      <c r="I38" s="9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9"/>
      <c r="I39" s="9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9"/>
      <c r="I40" s="9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9"/>
      <c r="I41" s="9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1"/>
  <sheetViews>
    <sheetView showGridLines="0" zoomScale="90" zoomScaleNormal="90" workbookViewId="0">
      <selection activeCell="H46" sqref="H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1342.9609999999998</v>
      </c>
      <c r="I10" s="63"/>
      <c r="J10" s="162">
        <f>0+157.801+0+221.857</f>
        <v>379.65800000000002</v>
      </c>
      <c r="L10" s="162">
        <f>J10+O17</f>
        <v>379.65800000000002</v>
      </c>
      <c r="N10" s="57"/>
      <c r="O10" s="173">
        <f>+H10+K17</f>
        <v>2722.0288999999998</v>
      </c>
      <c r="P10" s="174" cm="1">
        <f t="array" aca="1" ref="P10" ca="1">INDIRECT(ADDRESS(10,15,,,VLOOKUP($G$4,parameters!$G:$I,3,0)))</f>
        <v>2271.1219000000001</v>
      </c>
      <c r="Q10" s="186">
        <f ca="1">O10-P10</f>
        <v>450.9069999999997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5896.9650000000001</v>
      </c>
      <c r="I11" s="63"/>
      <c r="J11" s="18">
        <f>171.096+0+863.19</f>
        <v>1034.2860000000001</v>
      </c>
      <c r="L11" s="18">
        <f>J11+O18</f>
        <v>1034.2860000000001</v>
      </c>
      <c r="N11" s="57"/>
      <c r="O11" s="155">
        <f>+H11+K18</f>
        <v>10467.66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134.48999999999978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7239.9259999999995</v>
      </c>
      <c r="I12" s="63"/>
      <c r="J12" s="128">
        <f>SUM(J10:J11)</f>
        <v>1413.944</v>
      </c>
      <c r="K12" s="67"/>
      <c r="L12" s="128">
        <f>SUM(L10:L11)</f>
        <v>1413.944</v>
      </c>
      <c r="M12" s="67"/>
      <c r="N12" s="67"/>
      <c r="O12" s="157">
        <f>SUM(O10:O11)</f>
        <v>13189.688899999999</v>
      </c>
      <c r="P12" s="158">
        <f ca="1">SUM(P10:P11)</f>
        <v>12604.2919</v>
      </c>
      <c r="Q12" s="159">
        <f t="shared" ca="1" si="0"/>
        <v>585.39699999999903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1379.0679</v>
      </c>
      <c r="K17" s="110">
        <f>+SUMIF($F$24:$F$250,"External",$K$24:$K$250)</f>
        <v>1379.0679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246.78689999999997</v>
      </c>
      <c r="Q17" s="113">
        <f t="shared" si="1"/>
        <v>524.61699999999996</v>
      </c>
      <c r="R17" s="113">
        <f t="shared" si="1"/>
        <v>470.97199999999998</v>
      </c>
      <c r="S17" s="113">
        <f t="shared" si="1"/>
        <v>120.345</v>
      </c>
      <c r="T17" s="113">
        <f t="shared" si="1"/>
        <v>0</v>
      </c>
      <c r="U17" s="113">
        <f t="shared" si="1"/>
        <v>16.34699999999998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4570.6950000000006</v>
      </c>
      <c r="K18" s="115">
        <f>+SUMIF($F$24:$F$250,"Group",$K$24:$K$250)</f>
        <v>4570.6950000000006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1723.5</v>
      </c>
      <c r="Q18" s="116">
        <f t="shared" si="3"/>
        <v>952</v>
      </c>
      <c r="R18" s="116">
        <f t="shared" si="3"/>
        <v>669.5</v>
      </c>
      <c r="S18" s="116">
        <f t="shared" si="3"/>
        <v>235.2</v>
      </c>
      <c r="T18" s="116">
        <f t="shared" si="3"/>
        <v>92.4</v>
      </c>
      <c r="U18" s="116">
        <f t="shared" si="3"/>
        <v>898.09500000000003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5949.7629000000006</v>
      </c>
      <c r="K19" s="117">
        <f>SUM(K17:K18)</f>
        <v>5949.7629000000006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1970.2869000000001</v>
      </c>
      <c r="Q19" s="118">
        <f t="shared" si="5"/>
        <v>1476.617</v>
      </c>
      <c r="R19" s="118">
        <f t="shared" si="5"/>
        <v>1140.472</v>
      </c>
      <c r="S19" s="118">
        <f t="shared" si="5"/>
        <v>355.54499999999996</v>
      </c>
      <c r="T19" s="118">
        <f t="shared" si="5"/>
        <v>92.4</v>
      </c>
      <c r="U19" s="118">
        <f t="shared" si="5"/>
        <v>914.44200000000001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4506.1000000000004</v>
      </c>
      <c r="K24" s="121">
        <f t="shared" ref="K24" si="8">SUM(N24:Y24)</f>
        <v>4506.1000000000004</v>
      </c>
      <c r="L24" s="121">
        <f t="shared" ref="L24" si="9">SUM(AA24:AL24)</f>
        <v>0</v>
      </c>
      <c r="M24" s="25"/>
      <c r="N24" s="26"/>
      <c r="O24" s="26"/>
      <c r="P24" s="26">
        <v>1699.5</v>
      </c>
      <c r="Q24" s="26">
        <v>952</v>
      </c>
      <c r="R24" s="26">
        <v>669.5</v>
      </c>
      <c r="S24" s="26">
        <v>235.2</v>
      </c>
      <c r="T24" s="26">
        <v>92.4</v>
      </c>
      <c r="U24" s="26">
        <v>857.5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64.594999999999999</v>
      </c>
      <c r="K25" s="121">
        <f t="shared" ref="K25:K87" si="11">SUM(N25:Y25)</f>
        <v>64.594999999999999</v>
      </c>
      <c r="L25" s="121">
        <f t="shared" ref="L25:L87" si="12">SUM(AA25:AL25)</f>
        <v>0</v>
      </c>
      <c r="M25" s="25"/>
      <c r="N25" s="26"/>
      <c r="O25" s="26"/>
      <c r="P25" s="26">
        <f>13+11</f>
        <v>24</v>
      </c>
      <c r="Q25" s="26"/>
      <c r="R25" s="26"/>
      <c r="S25" s="26"/>
      <c r="T25" s="26"/>
      <c r="U25" s="26">
        <f>20.595+2+18</f>
        <v>40.594999999999999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273.41300000000001</v>
      </c>
      <c r="K26" s="121">
        <f t="shared" si="11"/>
        <v>273.41300000000001</v>
      </c>
      <c r="L26" s="121">
        <f t="shared" si="12"/>
        <v>0</v>
      </c>
      <c r="M26" s="25"/>
      <c r="N26" s="26"/>
      <c r="O26" s="26"/>
      <c r="P26" s="26"/>
      <c r="Q26" s="26">
        <f>78.016-15+69-4</f>
        <v>128.01600000000002</v>
      </c>
      <c r="R26" s="26">
        <f>33.827-0.43+15+4+81+12</f>
        <v>145.39699999999999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362.20400000000001</v>
      </c>
      <c r="K27" s="121">
        <f t="shared" si="11"/>
        <v>362.20400000000001</v>
      </c>
      <c r="L27" s="121">
        <f t="shared" si="12"/>
        <v>0</v>
      </c>
      <c r="M27" s="25"/>
      <c r="N27" s="26"/>
      <c r="O27" s="26"/>
      <c r="P27" s="26">
        <f>41.204+6+1</f>
        <v>48.204000000000001</v>
      </c>
      <c r="Q27" s="26">
        <f>135+35+144</f>
        <v>314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8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8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4.99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8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65.0879-3.302-49.304-1.451+58+2+45+8</f>
        <v>124.0309</v>
      </c>
      <c r="Q31" s="26">
        <v>1.8169999999999999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8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f>6.223+3</f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8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12.456-8.699</f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8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1.89+2+1</f>
        <v>4.8899999999999997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8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333.575-8</f>
        <v>325.57499999999999</v>
      </c>
      <c r="S35" s="26"/>
      <c r="T35" s="26"/>
      <c r="U35" s="26">
        <f>8.34699999999998+8</f>
        <v>16.34699999999998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8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27.954-11.872+11</f>
        <v>27.082000000000001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8" t="s">
        <v>240</v>
      </c>
      <c r="J37" s="120">
        <f t="shared" si="10"/>
        <v>135.79899999999998</v>
      </c>
      <c r="K37" s="121">
        <f t="shared" si="11"/>
        <v>135.79899999999998</v>
      </c>
      <c r="L37" s="121">
        <f t="shared" si="12"/>
        <v>0</v>
      </c>
      <c r="M37" s="17"/>
      <c r="N37" s="26"/>
      <c r="O37" s="26"/>
      <c r="P37" s="26">
        <f>156-146.799+22</f>
        <v>31.200999999999993</v>
      </c>
      <c r="Q37" s="26"/>
      <c r="R37" s="26"/>
      <c r="S37" s="26">
        <f>126.598-22</f>
        <v>104.598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8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8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 s="63" customFormat="1">
      <c r="E40" s="9" t="s">
        <v>282</v>
      </c>
      <c r="F40" s="9" t="s">
        <v>40</v>
      </c>
      <c r="G40" s="9" t="s">
        <v>281</v>
      </c>
      <c r="H40" s="196"/>
      <c r="I40" s="198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N40" s="200"/>
      <c r="O40" s="200"/>
      <c r="P40" s="200"/>
      <c r="Q40" s="26">
        <v>26.016999999999999</v>
      </c>
      <c r="R40" s="200"/>
      <c r="S40" s="200"/>
      <c r="T40" s="200"/>
      <c r="U40" s="200"/>
      <c r="V40" s="200"/>
      <c r="W40" s="200"/>
      <c r="X40" s="200"/>
      <c r="Y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</row>
    <row r="41" spans="5:38">
      <c r="E41" s="9" t="s">
        <v>283</v>
      </c>
      <c r="F41" s="9" t="s">
        <v>40</v>
      </c>
      <c r="G41" s="9" t="s">
        <v>284</v>
      </c>
      <c r="H41" s="196"/>
      <c r="I41" s="198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A13" zoomScale="90" zoomScaleNormal="9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1342.9609999999998</v>
      </c>
      <c r="I10" s="63"/>
      <c r="J10" s="162">
        <f>0</f>
        <v>0</v>
      </c>
      <c r="L10" s="162">
        <f>J10+P17</f>
        <v>187.45089999999996</v>
      </c>
      <c r="N10" s="57"/>
      <c r="O10" s="173">
        <f>+H10+K17</f>
        <v>3087.5059000000001</v>
      </c>
      <c r="P10" s="174" cm="1">
        <f t="array" aca="1" ref="P10" ca="1">INDIRECT(ADDRESS(10,15,,,VLOOKUP($G$4,parameters!$G:$I,3,0)))</f>
        <v>2722.0288999999998</v>
      </c>
      <c r="Q10" s="186">
        <f ca="1">O10-P10</f>
        <v>365.47700000000032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5987.915</v>
      </c>
      <c r="I11" s="63"/>
      <c r="J11" s="18">
        <f>90.95</f>
        <v>90.95</v>
      </c>
      <c r="L11" s="18">
        <f>J11+P18</f>
        <v>1680.8500000000001</v>
      </c>
      <c r="N11" s="57"/>
      <c r="O11" s="155">
        <f>+H11+K18</f>
        <v>10764.21</v>
      </c>
      <c r="P11" s="156" cm="1">
        <f t="array" aca="1" ref="P11" ca="1">INDIRECT(ADDRESS(11,15,,,VLOOKUP($G$4,parameters!$G:$I,3,0)))</f>
        <v>10467.66</v>
      </c>
      <c r="Q11" s="187">
        <f t="shared" ref="Q11:Q12" ca="1" si="0">O11-P11</f>
        <v>296.54999999999927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7330.8760000000002</v>
      </c>
      <c r="I12" s="63"/>
      <c r="J12" s="128">
        <f>SUM(J10:J11)</f>
        <v>90.95</v>
      </c>
      <c r="K12" s="67"/>
      <c r="L12" s="128">
        <f>SUM(L10:L11)</f>
        <v>1868.3009000000002</v>
      </c>
      <c r="M12" s="67"/>
      <c r="N12" s="67"/>
      <c r="O12" s="157">
        <f>SUM(O10:O11)</f>
        <v>13851.715899999999</v>
      </c>
      <c r="P12" s="158">
        <f ca="1">SUM(P10:P11)</f>
        <v>13189.688899999999</v>
      </c>
      <c r="Q12" s="159">
        <f t="shared" ca="1" si="0"/>
        <v>662.02700000000004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1744.5449000000003</v>
      </c>
      <c r="K17" s="110">
        <f>+SUMIF($F$24:$F$251,"External",$K$24:$K$251)</f>
        <v>1744.5449000000003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187.45089999999996</v>
      </c>
      <c r="Q17" s="113">
        <f t="shared" si="1"/>
        <v>517.95299999999997</v>
      </c>
      <c r="R17" s="113">
        <f t="shared" si="1"/>
        <v>489.31899999999996</v>
      </c>
      <c r="S17" s="113">
        <f t="shared" si="1"/>
        <v>360.23399999999998</v>
      </c>
      <c r="T17" s="113">
        <f t="shared" si="1"/>
        <v>0</v>
      </c>
      <c r="U17" s="113">
        <f t="shared" si="1"/>
        <v>189.58800000000002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4776.2949999999992</v>
      </c>
      <c r="K18" s="115">
        <f>+SUMIF($F$24:$F$251,"Group",$K$24:$K$251)</f>
        <v>4776.2949999999992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1589.9</v>
      </c>
      <c r="Q18" s="116">
        <f t="shared" si="3"/>
        <v>1148</v>
      </c>
      <c r="R18" s="116">
        <f t="shared" si="3"/>
        <v>821.8</v>
      </c>
      <c r="S18" s="116">
        <f t="shared" si="3"/>
        <v>214.2</v>
      </c>
      <c r="T18" s="116">
        <f t="shared" si="3"/>
        <v>715.4</v>
      </c>
      <c r="U18" s="116">
        <f t="shared" si="3"/>
        <v>286.995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6520.839899999999</v>
      </c>
      <c r="K19" s="117">
        <f>SUM(K17:K18)</f>
        <v>6520.839899999999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1777.3509000000001</v>
      </c>
      <c r="Q19" s="118">
        <f t="shared" si="5"/>
        <v>1665.953</v>
      </c>
      <c r="R19" s="118">
        <f t="shared" si="5"/>
        <v>1311.1189999999999</v>
      </c>
      <c r="S19" s="118">
        <f t="shared" si="5"/>
        <v>574.43399999999997</v>
      </c>
      <c r="T19" s="118">
        <f t="shared" si="5"/>
        <v>715.4</v>
      </c>
      <c r="U19" s="118">
        <f t="shared" si="5"/>
        <v>476.58300000000003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4711.6999999999989</v>
      </c>
      <c r="K24" s="121">
        <f t="shared" ref="K24" si="8">SUM(N24:Y24)</f>
        <v>4711.6999999999989</v>
      </c>
      <c r="L24" s="121">
        <f t="shared" ref="L24" si="9">SUM(AA24:AL24)</f>
        <v>0</v>
      </c>
      <c r="M24" s="25"/>
      <c r="N24" s="26"/>
      <c r="O24" s="26"/>
      <c r="P24" s="26">
        <v>1572.9</v>
      </c>
      <c r="Q24" s="26">
        <v>1148</v>
      </c>
      <c r="R24" s="26">
        <v>821.8</v>
      </c>
      <c r="S24" s="26">
        <v>214.2</v>
      </c>
      <c r="T24" s="26">
        <v>715.4</v>
      </c>
      <c r="U24" s="26">
        <v>239.4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/>
      <c r="P25" s="26">
        <f>24-7</f>
        <v>17</v>
      </c>
      <c r="Q25" s="26"/>
      <c r="R25" s="26"/>
      <c r="S25" s="26"/>
      <c r="T25" s="26"/>
      <c r="U25" s="26">
        <f>40.595+7</f>
        <v>47.594999999999999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588.89</v>
      </c>
      <c r="K26" s="121">
        <f t="shared" si="11"/>
        <v>588.89</v>
      </c>
      <c r="L26" s="121">
        <f t="shared" si="12"/>
        <v>0</v>
      </c>
      <c r="M26" s="25"/>
      <c r="N26" s="26"/>
      <c r="O26" s="26"/>
      <c r="P26" s="26"/>
      <c r="Q26" s="26">
        <v>128.01600000000002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f>48.204+8</f>
        <v>56.204000000000001</v>
      </c>
      <c r="Q27" s="26">
        <f>314-8+9</f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21+20</f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124.0309-61+14</f>
        <v>77.030900000000003</v>
      </c>
      <c r="Q31" s="26">
        <v>1.8169999999999999</v>
      </c>
      <c r="R31" s="26"/>
      <c r="S31" s="26"/>
      <c r="T31" s="26"/>
      <c r="U31" s="26">
        <f>61-14</f>
        <v>47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v>4.8899999999999997</v>
      </c>
      <c r="Q34" s="26"/>
      <c r="R34" s="26"/>
      <c r="S34" s="26"/>
      <c r="T34" s="26"/>
      <c r="U34" s="26">
        <v>7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325.575+16.347</f>
        <v>341.92199999999997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27.082-11</f>
        <v>16.082000000000001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f>31.201-19</f>
        <v>12.201000000000001</v>
      </c>
      <c r="Q37" s="26">
        <v>2</v>
      </c>
      <c r="R37" s="26">
        <v>2</v>
      </c>
      <c r="S37" s="26"/>
      <c r="T37" s="26"/>
      <c r="U37" s="26">
        <f>104.598+19-2-2</f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>
        <v>9.6639999999999997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80" zoomScaleNormal="80" workbookViewId="0">
      <selection activeCell="O27" sqref="O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1365.1729999999998</v>
      </c>
      <c r="I10" s="63"/>
      <c r="J10" s="162">
        <f>0+22.212</f>
        <v>22.212</v>
      </c>
      <c r="L10" s="162">
        <f>J10+P17</f>
        <v>181.42689999999996</v>
      </c>
      <c r="N10" s="57"/>
      <c r="O10" s="173">
        <f>+H10+K17</f>
        <v>3090.5059000000001</v>
      </c>
      <c r="P10" s="174" cm="1">
        <f t="array" aca="1" ref="P10" ca="1">INDIRECT(ADDRESS(10,15,,,VLOOKUP($G$4,parameters!$G:$I,3,0)))</f>
        <v>3087.5059000000001</v>
      </c>
      <c r="Q10" s="186">
        <f ca="1">O10-P10</f>
        <v>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6288.7579999999998</v>
      </c>
      <c r="I11" s="63"/>
      <c r="J11" s="18">
        <f>90.95+300.843</f>
        <v>391.79300000000001</v>
      </c>
      <c r="L11" s="18">
        <f>J11+P18</f>
        <v>1927.8879999999999</v>
      </c>
      <c r="N11" s="57"/>
      <c r="O11" s="155">
        <f>+H11+K18</f>
        <v>11093.453000000001</v>
      </c>
      <c r="P11" s="156" cm="1">
        <f t="array" aca="1" ref="P11" ca="1">INDIRECT(ADDRESS(11,15,,,VLOOKUP($G$4,parameters!$G:$I,3,0)))</f>
        <v>10764.21</v>
      </c>
      <c r="Q11" s="187">
        <f t="shared" ref="Q11:Q12" ca="1" si="0">O11-P11</f>
        <v>329.24300000000221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7653.9309999999996</v>
      </c>
      <c r="I12" s="63"/>
      <c r="J12" s="128">
        <f>SUM(J10:J11)</f>
        <v>414.005</v>
      </c>
      <c r="K12" s="67"/>
      <c r="L12" s="128">
        <f>SUM(L10:L11)</f>
        <v>2109.3148999999999</v>
      </c>
      <c r="M12" s="67"/>
      <c r="N12" s="67"/>
      <c r="O12" s="157">
        <f>SUM(O10:O11)</f>
        <v>14183.958900000001</v>
      </c>
      <c r="P12" s="158">
        <f ca="1">SUM(P10:P11)</f>
        <v>13851.715899999999</v>
      </c>
      <c r="Q12" s="159">
        <f t="shared" ca="1" si="0"/>
        <v>332.24300000000221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1725.3329000000001</v>
      </c>
      <c r="K17" s="110">
        <f>+SUMIF($F$24:$F$251,"External",$K$24:$K$251)</f>
        <v>1725.3329000000001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159.21489999999997</v>
      </c>
      <c r="Q17" s="113">
        <f t="shared" si="1"/>
        <v>543.322</v>
      </c>
      <c r="R17" s="113">
        <f t="shared" si="1"/>
        <v>488.97399999999999</v>
      </c>
      <c r="S17" s="113">
        <f t="shared" si="1"/>
        <v>360.23399999999998</v>
      </c>
      <c r="T17" s="113">
        <f t="shared" si="1"/>
        <v>0</v>
      </c>
      <c r="U17" s="113">
        <f t="shared" si="1"/>
        <v>173.58799999999999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4804.6950000000006</v>
      </c>
      <c r="K18" s="115">
        <f>+SUMIF($F$24:$F$251,"Group",$K$24:$K$251)</f>
        <v>4804.6950000000006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1536.095</v>
      </c>
      <c r="Q18" s="116">
        <f t="shared" si="3"/>
        <v>1236.5</v>
      </c>
      <c r="R18" s="116">
        <f t="shared" si="3"/>
        <v>871.5</v>
      </c>
      <c r="S18" s="116">
        <f t="shared" si="3"/>
        <v>231.7</v>
      </c>
      <c r="T18" s="116">
        <f t="shared" si="3"/>
        <v>632.79999999999995</v>
      </c>
      <c r="U18" s="116">
        <f t="shared" si="3"/>
        <v>296.10000000000002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6530.027900000001</v>
      </c>
      <c r="K19" s="117">
        <f>SUM(K17:K18)</f>
        <v>6530.027900000001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1695.3099</v>
      </c>
      <c r="Q19" s="118">
        <f t="shared" si="5"/>
        <v>1779.8220000000001</v>
      </c>
      <c r="R19" s="118">
        <f t="shared" si="5"/>
        <v>1360.4739999999999</v>
      </c>
      <c r="S19" s="118">
        <f t="shared" si="5"/>
        <v>591.93399999999997</v>
      </c>
      <c r="T19" s="118">
        <f t="shared" si="5"/>
        <v>632.79999999999995</v>
      </c>
      <c r="U19" s="118">
        <f t="shared" si="5"/>
        <v>469.68799999999999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4723.1000000000004</v>
      </c>
      <c r="K24" s="121">
        <f t="shared" ref="K24" si="8">SUM(N24:Y24)</f>
        <v>4723.1000000000004</v>
      </c>
      <c r="L24" s="121">
        <f t="shared" ref="L24" si="9">SUM(AA24:AL24)</f>
        <v>0</v>
      </c>
      <c r="M24" s="25"/>
      <c r="N24" s="26"/>
      <c r="O24" s="26"/>
      <c r="P24" s="26">
        <v>1454.5</v>
      </c>
      <c r="Q24" s="26">
        <v>1236.5</v>
      </c>
      <c r="R24" s="26">
        <v>871.5</v>
      </c>
      <c r="S24" s="26">
        <v>231.7</v>
      </c>
      <c r="T24" s="26">
        <v>632.79999999999995</v>
      </c>
      <c r="U24" s="26">
        <v>296.10000000000002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81.594999999999999</v>
      </c>
      <c r="K25" s="121">
        <f t="shared" ref="K25:K88" si="11">SUM(N25:Y25)</f>
        <v>81.594999999999999</v>
      </c>
      <c r="L25" s="121">
        <f t="shared" ref="L25:L88" si="12">SUM(AA25:AL25)</f>
        <v>0</v>
      </c>
      <c r="M25" s="25"/>
      <c r="N25" s="26"/>
      <c r="O25" s="26"/>
      <c r="P25" s="26">
        <f>17+47.595+17</f>
        <v>81.594999999999999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586.59500000000003</v>
      </c>
      <c r="K26" s="121">
        <f t="shared" si="11"/>
        <v>586.59500000000003</v>
      </c>
      <c r="L26" s="121">
        <f t="shared" si="12"/>
        <v>0</v>
      </c>
      <c r="M26" s="25"/>
      <c r="N26" s="26"/>
      <c r="O26" s="26"/>
      <c r="P26" s="26"/>
      <c r="Q26" s="26">
        <f>128.016-2.295</f>
        <v>125.72099999999999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v>56.204000000000001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11"/>
        <v>5.1560000000000006</v>
      </c>
      <c r="L29" s="121">
        <f t="shared" si="12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125.84790000000001</v>
      </c>
      <c r="K31" s="121">
        <f t="shared" si="11"/>
        <v>125.84790000000001</v>
      </c>
      <c r="L31" s="121">
        <f t="shared" si="12"/>
        <v>0</v>
      </c>
      <c r="M31" s="25"/>
      <c r="N31" s="26"/>
      <c r="O31" s="26"/>
      <c r="P31" s="26">
        <v>77.030900000000003</v>
      </c>
      <c r="Q31" s="26">
        <f>1.817+15</f>
        <v>16.817</v>
      </c>
      <c r="R31" s="26"/>
      <c r="S31" s="26"/>
      <c r="T31" s="26"/>
      <c r="U31" s="26">
        <f>47-15</f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3.7990000000000004</v>
      </c>
      <c r="K32" s="121">
        <f t="shared" si="11"/>
        <v>3.7990000000000004</v>
      </c>
      <c r="L32" s="121">
        <f t="shared" si="12"/>
        <v>0</v>
      </c>
      <c r="M32" s="17"/>
      <c r="N32" s="26"/>
      <c r="O32" s="26"/>
      <c r="P32" s="26">
        <f>9.223-5.424</f>
        <v>3.7990000000000004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4.89+1</f>
        <v>5.89</v>
      </c>
      <c r="Q34" s="26"/>
      <c r="R34" s="26"/>
      <c r="S34" s="26"/>
      <c r="T34" s="26"/>
      <c r="U34" s="26">
        <f>7-1</f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11"/>
        <v>341.577</v>
      </c>
      <c r="L35" s="121">
        <f t="shared" si="12"/>
        <v>0</v>
      </c>
      <c r="M35" s="17"/>
      <c r="N35" s="26"/>
      <c r="O35" s="26"/>
      <c r="P35" s="26"/>
      <c r="Q35" s="26"/>
      <c r="R35" s="26">
        <f>341.922-0.345</f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12.934000000000001</v>
      </c>
      <c r="K36" s="121">
        <f t="shared" si="11"/>
        <v>12.934000000000001</v>
      </c>
      <c r="L36" s="121">
        <f t="shared" si="12"/>
        <v>0</v>
      </c>
      <c r="M36" s="17"/>
      <c r="N36" s="26"/>
      <c r="O36" s="26"/>
      <c r="P36" s="26">
        <f>16.082-14.148</f>
        <v>1.9340000000000011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v>12.201000000000001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0"/>
      <c r="I42" s="10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0"/>
      <c r="I43" s="10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zoomScale="80" zoomScaleNormal="8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1473.2229999999997</v>
      </c>
      <c r="I10" s="63"/>
      <c r="J10" s="162">
        <f>0+22.212+108.05</f>
        <v>130.262</v>
      </c>
      <c r="L10" s="162">
        <f>J10+P17</f>
        <v>191.61189999999999</v>
      </c>
      <c r="N10" s="57"/>
      <c r="O10" s="173">
        <f>+H10+K17</f>
        <v>3110.5059000000001</v>
      </c>
      <c r="P10" s="174" cm="1">
        <f t="array" aca="1" ref="P10" ca="1">INDIRECT(ADDRESS(10,15,,,VLOOKUP($G$4,parameters!$G:$I,3,0)))</f>
        <v>3090.5059000000001</v>
      </c>
      <c r="Q10" s="186">
        <f ca="1">O10-P10</f>
        <v>20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6440.6210000000001</v>
      </c>
      <c r="I11" s="63"/>
      <c r="J11" s="18">
        <f>90.95+300.843+151.863</f>
        <v>543.65599999999995</v>
      </c>
      <c r="L11" s="18">
        <f>J11+P18</f>
        <v>1877.0509999999999</v>
      </c>
      <c r="N11" s="57"/>
      <c r="O11" s="155">
        <f>+H11+K18</f>
        <v>11164.116000000002</v>
      </c>
      <c r="P11" s="156" cm="1">
        <f t="array" aca="1" ref="P11" ca="1">INDIRECT(ADDRESS(11,15,,,VLOOKUP($G$4,parameters!$G:$I,3,0)))</f>
        <v>11093.453000000001</v>
      </c>
      <c r="Q11" s="187">
        <f ca="1">O11-P11</f>
        <v>70.663000000000466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7913.8440000000001</v>
      </c>
      <c r="I12" s="63"/>
      <c r="J12" s="128">
        <f>SUM(J10:J11)</f>
        <v>673.91799999999989</v>
      </c>
      <c r="K12" s="67"/>
      <c r="L12" s="128">
        <f>SUM(L10:L11)</f>
        <v>2068.6628999999998</v>
      </c>
      <c r="M12" s="67"/>
      <c r="N12" s="67"/>
      <c r="O12" s="157">
        <f>SUM(O10:O11)</f>
        <v>14274.621900000002</v>
      </c>
      <c r="P12" s="158">
        <f ca="1">SUM(P10:P11)</f>
        <v>14183.958900000001</v>
      </c>
      <c r="Q12" s="159">
        <f ca="1">O12-P12</f>
        <v>90.663000000000466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1637.2829000000002</v>
      </c>
      <c r="K17" s="110">
        <f>+SUMIF($F$24:$F$251,"External",$K$24:$K$251)</f>
        <v>1637.2829000000002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61.349900000000005</v>
      </c>
      <c r="Q17" s="113">
        <f t="shared" si="0"/>
        <v>520.12</v>
      </c>
      <c r="R17" s="113">
        <f t="shared" si="0"/>
        <v>488.97399999999999</v>
      </c>
      <c r="S17" s="113">
        <f t="shared" si="0"/>
        <v>363.47699999999998</v>
      </c>
      <c r="T17" s="113">
        <f t="shared" si="0"/>
        <v>0</v>
      </c>
      <c r="U17" s="113">
        <f t="shared" si="0"/>
        <v>203.36199999999999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4723.4950000000008</v>
      </c>
      <c r="K18" s="115">
        <f>+SUMIF($F$24:$F$251,"Group",$K$24:$K$251)</f>
        <v>4723.4950000000008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1333.395</v>
      </c>
      <c r="Q18" s="116">
        <f t="shared" si="2"/>
        <v>1259.9000000000001</v>
      </c>
      <c r="R18" s="116">
        <f t="shared" si="2"/>
        <v>623.79999999999995</v>
      </c>
      <c r="S18" s="116">
        <f t="shared" si="2"/>
        <v>203</v>
      </c>
      <c r="T18" s="116">
        <f t="shared" si="2"/>
        <v>863.8</v>
      </c>
      <c r="U18" s="116">
        <f t="shared" si="2"/>
        <v>439.6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6360.777900000001</v>
      </c>
      <c r="K19" s="117">
        <f>SUM(K17:K18)</f>
        <v>6360.777900000001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1394.7448999999999</v>
      </c>
      <c r="Q19" s="118">
        <f t="shared" si="4"/>
        <v>1780.02</v>
      </c>
      <c r="R19" s="118">
        <f t="shared" si="4"/>
        <v>1112.7739999999999</v>
      </c>
      <c r="S19" s="118">
        <f t="shared" si="4"/>
        <v>566.47699999999998</v>
      </c>
      <c r="T19" s="118">
        <f t="shared" si="4"/>
        <v>863.8</v>
      </c>
      <c r="U19" s="118">
        <f t="shared" si="4"/>
        <v>642.96199999999999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4596.9000000000005</v>
      </c>
      <c r="K24" s="121">
        <f t="shared" ref="K24" si="6">SUM(N24:Y24)</f>
        <v>4596.9000000000005</v>
      </c>
      <c r="L24" s="121">
        <f t="shared" ref="L24" si="7">SUM(AA24:AL24)</f>
        <v>0</v>
      </c>
      <c r="M24" s="25"/>
      <c r="N24" s="26"/>
      <c r="O24" s="26"/>
      <c r="P24" s="26">
        <v>1255.8</v>
      </c>
      <c r="Q24" s="26">
        <v>1215.9000000000001</v>
      </c>
      <c r="R24" s="26">
        <v>618.79999999999995</v>
      </c>
      <c r="S24" s="26">
        <v>203</v>
      </c>
      <c r="T24" s="26">
        <v>863.8</v>
      </c>
      <c r="U24" s="26">
        <v>439.6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>+K25+L25</f>
        <v>126.595</v>
      </c>
      <c r="K25" s="121">
        <f t="shared" ref="K25:K88" si="8">SUM(N25:Y25)</f>
        <v>126.595</v>
      </c>
      <c r="L25" s="121">
        <f t="shared" ref="L25:L88" si="9">SUM(AA25:AL25)</f>
        <v>0</v>
      </c>
      <c r="M25" s="25"/>
      <c r="N25" s="26"/>
      <c r="O25" s="26"/>
      <c r="P25" s="26">
        <f>81.595-4</f>
        <v>77.594999999999999</v>
      </c>
      <c r="Q25" s="26">
        <f>4+40</f>
        <v>44</v>
      </c>
      <c r="R25" s="26">
        <v>5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ref="J26:J88" si="10">+K26+L26</f>
        <v>596.41</v>
      </c>
      <c r="K26" s="121">
        <f t="shared" si="8"/>
        <v>596.41</v>
      </c>
      <c r="L26" s="121">
        <f t="shared" si="9"/>
        <v>0</v>
      </c>
      <c r="M26" s="25"/>
      <c r="N26" s="26"/>
      <c r="O26" s="26"/>
      <c r="P26" s="26"/>
      <c r="Q26" s="26">
        <f>125.721-4.185+7</f>
        <v>128.536</v>
      </c>
      <c r="R26" s="26">
        <v>145.39699999999999</v>
      </c>
      <c r="S26" s="26">
        <f>315.477+7</f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321.99700000000001</v>
      </c>
      <c r="K27" s="121">
        <f t="shared" si="8"/>
        <v>321.99700000000001</v>
      </c>
      <c r="L27" s="121">
        <f t="shared" si="9"/>
        <v>0</v>
      </c>
      <c r="M27" s="25"/>
      <c r="N27" s="26"/>
      <c r="O27" s="26"/>
      <c r="P27" s="26">
        <f>56.204-40.536-8.671</f>
        <v>6.9969999999999999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8"/>
        <v>16</v>
      </c>
      <c r="L28" s="121">
        <f t="shared" si="9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8"/>
        <v>5.1560000000000006</v>
      </c>
      <c r="L29" s="121">
        <f t="shared" si="9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8"/>
        <v>45.99</v>
      </c>
      <c r="L30" s="121">
        <f t="shared" si="9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77.003900000000002</v>
      </c>
      <c r="K31" s="121">
        <f t="shared" si="8"/>
        <v>77.003900000000002</v>
      </c>
      <c r="L31" s="121">
        <f t="shared" si="9"/>
        <v>0</v>
      </c>
      <c r="M31" s="25"/>
      <c r="N31" s="26"/>
      <c r="O31" s="26"/>
      <c r="P31" s="26">
        <f>77.0309-47.806-1.038</f>
        <v>28.186900000000005</v>
      </c>
      <c r="Q31" s="26">
        <v>16.817</v>
      </c>
      <c r="R31" s="26"/>
      <c r="S31" s="26"/>
      <c r="T31" s="26"/>
      <c r="U31" s="26"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9.7989999999999995</v>
      </c>
      <c r="K32" s="121">
        <f t="shared" si="8"/>
        <v>9.7989999999999995</v>
      </c>
      <c r="L32" s="121">
        <f t="shared" si="9"/>
        <v>0</v>
      </c>
      <c r="M32" s="17"/>
      <c r="N32" s="26"/>
      <c r="O32" s="26"/>
      <c r="P32" s="26">
        <f>3.799+6</f>
        <v>9.7989999999999995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8"/>
        <v>3.7569999999999997</v>
      </c>
      <c r="L33" s="121">
        <f t="shared" si="9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8"/>
        <v>11.89</v>
      </c>
      <c r="L34" s="121">
        <f t="shared" si="9"/>
        <v>0</v>
      </c>
      <c r="M34" s="17"/>
      <c r="N34" s="26"/>
      <c r="O34" s="26"/>
      <c r="P34" s="26">
        <v>5.89</v>
      </c>
      <c r="Q34" s="26"/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8"/>
        <v>341.577</v>
      </c>
      <c r="L35" s="121">
        <f t="shared" si="9"/>
        <v>0</v>
      </c>
      <c r="M35" s="17"/>
      <c r="N35" s="26"/>
      <c r="O35" s="26"/>
      <c r="P35" s="26"/>
      <c r="Q35" s="26"/>
      <c r="R35" s="26"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12.143000000000001</v>
      </c>
      <c r="K36" s="121">
        <f t="shared" si="8"/>
        <v>12.143000000000001</v>
      </c>
      <c r="L36" s="121">
        <f t="shared" si="9"/>
        <v>0</v>
      </c>
      <c r="M36" s="17"/>
      <c r="N36" s="26"/>
      <c r="O36" s="26"/>
      <c r="P36" s="26">
        <f>1.934-0.791</f>
        <v>1.1429999999999998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8"/>
        <v>130.77600000000001</v>
      </c>
      <c r="L37" s="121">
        <f t="shared" si="9"/>
        <v>0</v>
      </c>
      <c r="M37" s="17"/>
      <c r="N37" s="26"/>
      <c r="O37" s="26"/>
      <c r="P37" s="26">
        <f>12.201-5.023</f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8"/>
        <v>4.8710000000000004</v>
      </c>
      <c r="L38" s="121">
        <f t="shared" si="9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8"/>
        <v>9.6639999999999997</v>
      </c>
      <c r="L39" s="121">
        <f t="shared" si="9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8"/>
        <v>26.016999999999999</v>
      </c>
      <c r="L40" s="121">
        <f t="shared" si="9"/>
        <v>0</v>
      </c>
      <c r="M40" s="17"/>
      <c r="N40" s="26"/>
      <c r="O40" s="26"/>
      <c r="P40" s="26"/>
      <c r="Q40" s="26"/>
      <c r="R40" s="26"/>
      <c r="S40" s="26"/>
      <c r="T40" s="26"/>
      <c r="U40" s="26">
        <v>26.016999999999999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8"/>
        <v>24.231999999999999</v>
      </c>
      <c r="L41" s="121">
        <f t="shared" si="9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8"/>
        <v>0</v>
      </c>
      <c r="L42" s="121">
        <f t="shared" si="9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95"/>
      <c r="J43" s="120">
        <f t="shared" si="10"/>
        <v>0</v>
      </c>
      <c r="K43" s="121">
        <f t="shared" si="8"/>
        <v>0</v>
      </c>
      <c r="L43" s="121">
        <f t="shared" si="9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8"/>
        <v>0</v>
      </c>
      <c r="L44" s="121">
        <f t="shared" si="9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8"/>
        <v>0</v>
      </c>
      <c r="L45" s="121">
        <f t="shared" si="9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8"/>
        <v>0</v>
      </c>
      <c r="L46" s="121">
        <f t="shared" si="9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8"/>
        <v>0</v>
      </c>
      <c r="L47" s="121">
        <f t="shared" si="9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8"/>
        <v>0</v>
      </c>
      <c r="L48" s="121">
        <f t="shared" si="9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8"/>
        <v>0</v>
      </c>
      <c r="L49" s="121">
        <f t="shared" si="9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8"/>
        <v>0</v>
      </c>
      <c r="L50" s="121">
        <f t="shared" si="9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8"/>
        <v>0</v>
      </c>
      <c r="L51" s="121">
        <f t="shared" si="9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8"/>
        <v>0</v>
      </c>
      <c r="L52" s="121">
        <f t="shared" si="9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8"/>
        <v>0</v>
      </c>
      <c r="L53" s="121">
        <f t="shared" si="9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8"/>
        <v>0</v>
      </c>
      <c r="L54" s="121">
        <f t="shared" si="9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8"/>
        <v>0</v>
      </c>
      <c r="L55" s="121">
        <f t="shared" si="9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8"/>
        <v>0</v>
      </c>
      <c r="L56" s="121">
        <f t="shared" si="9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8"/>
        <v>0</v>
      </c>
      <c r="L57" s="121">
        <f t="shared" si="9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8"/>
        <v>0</v>
      </c>
      <c r="L58" s="121">
        <f t="shared" si="9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8"/>
        <v>0</v>
      </c>
      <c r="L59" s="121">
        <f t="shared" si="9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8"/>
        <v>0</v>
      </c>
      <c r="L60" s="121">
        <f t="shared" si="9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8"/>
        <v>0</v>
      </c>
      <c r="L61" s="121">
        <f t="shared" si="9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8"/>
        <v>0</v>
      </c>
      <c r="L62" s="121">
        <f t="shared" si="9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8"/>
        <v>0</v>
      </c>
      <c r="L63" s="121">
        <f t="shared" si="9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8"/>
        <v>0</v>
      </c>
      <c r="L64" s="121">
        <f t="shared" si="9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8"/>
        <v>0</v>
      </c>
      <c r="L65" s="121">
        <f t="shared" si="9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8"/>
        <v>0</v>
      </c>
      <c r="L66" s="121">
        <f t="shared" si="9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8"/>
        <v>0</v>
      </c>
      <c r="L67" s="121">
        <f t="shared" si="9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8"/>
        <v>0</v>
      </c>
      <c r="L68" s="121">
        <f t="shared" si="9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8"/>
        <v>0</v>
      </c>
      <c r="L69" s="121">
        <f t="shared" si="9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8"/>
        <v>0</v>
      </c>
      <c r="L70" s="121">
        <f t="shared" si="9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8"/>
        <v>0</v>
      </c>
      <c r="L71" s="121">
        <f t="shared" si="9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8"/>
        <v>0</v>
      </c>
      <c r="L72" s="121">
        <f t="shared" si="9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8"/>
        <v>0</v>
      </c>
      <c r="L73" s="121">
        <f t="shared" si="9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8"/>
        <v>0</v>
      </c>
      <c r="L74" s="121">
        <f t="shared" si="9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8"/>
        <v>0</v>
      </c>
      <c r="L75" s="121">
        <f t="shared" si="9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8"/>
        <v>0</v>
      </c>
      <c r="L76" s="121">
        <f t="shared" si="9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8"/>
        <v>0</v>
      </c>
      <c r="L77" s="121">
        <f t="shared" si="9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8"/>
        <v>0</v>
      </c>
      <c r="L78" s="121">
        <f t="shared" si="9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8"/>
        <v>0</v>
      </c>
      <c r="L79" s="121">
        <f t="shared" si="9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8"/>
        <v>0</v>
      </c>
      <c r="L80" s="121">
        <f t="shared" si="9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8"/>
        <v>0</v>
      </c>
      <c r="L81" s="121">
        <f t="shared" si="9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8"/>
        <v>0</v>
      </c>
      <c r="L82" s="121">
        <f t="shared" si="9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8"/>
        <v>0</v>
      </c>
      <c r="L83" s="121">
        <f t="shared" si="9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8"/>
        <v>0</v>
      </c>
      <c r="L84" s="121">
        <f t="shared" si="9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8"/>
        <v>0</v>
      </c>
      <c r="L85" s="121">
        <f t="shared" si="9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8"/>
        <v>0</v>
      </c>
      <c r="L86" s="121">
        <f t="shared" si="9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8"/>
        <v>0</v>
      </c>
      <c r="L87" s="121">
        <f t="shared" si="9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8"/>
        <v>0</v>
      </c>
      <c r="L88" s="121">
        <f t="shared" si="9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1">+K89+L89</f>
        <v>0</v>
      </c>
      <c r="K89" s="121">
        <f t="shared" ref="K89:K152" si="12">SUM(N89:Y89)</f>
        <v>0</v>
      </c>
      <c r="L89" s="121">
        <f t="shared" ref="L89:L152" si="13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1"/>
        <v>0</v>
      </c>
      <c r="K90" s="121">
        <f t="shared" si="12"/>
        <v>0</v>
      </c>
      <c r="L90" s="121">
        <f t="shared" si="13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1"/>
        <v>0</v>
      </c>
      <c r="K91" s="121">
        <f t="shared" si="12"/>
        <v>0</v>
      </c>
      <c r="L91" s="121">
        <f t="shared" si="13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1"/>
        <v>0</v>
      </c>
      <c r="K92" s="121">
        <f t="shared" si="12"/>
        <v>0</v>
      </c>
      <c r="L92" s="121">
        <f t="shared" si="13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1"/>
        <v>0</v>
      </c>
      <c r="K93" s="121">
        <f t="shared" si="12"/>
        <v>0</v>
      </c>
      <c r="L93" s="121">
        <f t="shared" si="13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1"/>
        <v>0</v>
      </c>
      <c r="K94" s="121">
        <f t="shared" si="12"/>
        <v>0</v>
      </c>
      <c r="L94" s="121">
        <f t="shared" si="13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1"/>
        <v>0</v>
      </c>
      <c r="K95" s="121">
        <f t="shared" si="12"/>
        <v>0</v>
      </c>
      <c r="L95" s="121">
        <f t="shared" si="13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1"/>
        <v>0</v>
      </c>
      <c r="K96" s="121">
        <f t="shared" si="12"/>
        <v>0</v>
      </c>
      <c r="L96" s="121">
        <f t="shared" si="13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1"/>
        <v>0</v>
      </c>
      <c r="K97" s="121">
        <f t="shared" si="12"/>
        <v>0</v>
      </c>
      <c r="L97" s="121">
        <f t="shared" si="13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1"/>
        <v>0</v>
      </c>
      <c r="K98" s="121">
        <f t="shared" si="12"/>
        <v>0</v>
      </c>
      <c r="L98" s="121">
        <f t="shared" si="13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1"/>
        <v>0</v>
      </c>
      <c r="K99" s="121">
        <f t="shared" si="12"/>
        <v>0</v>
      </c>
      <c r="L99" s="121">
        <f t="shared" si="13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1"/>
        <v>0</v>
      </c>
      <c r="K100" s="121">
        <f t="shared" si="12"/>
        <v>0</v>
      </c>
      <c r="L100" s="121">
        <f t="shared" si="13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1"/>
        <v>0</v>
      </c>
      <c r="K101" s="121">
        <f t="shared" si="12"/>
        <v>0</v>
      </c>
      <c r="L101" s="121">
        <f t="shared" si="13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1"/>
        <v>0</v>
      </c>
      <c r="K102" s="121">
        <f t="shared" si="12"/>
        <v>0</v>
      </c>
      <c r="L102" s="121">
        <f t="shared" si="13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1"/>
        <v>0</v>
      </c>
      <c r="K103" s="121">
        <f t="shared" si="12"/>
        <v>0</v>
      </c>
      <c r="L103" s="121">
        <f t="shared" si="13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1"/>
        <v>0</v>
      </c>
      <c r="K104" s="121">
        <f t="shared" si="12"/>
        <v>0</v>
      </c>
      <c r="L104" s="121">
        <f t="shared" si="13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1"/>
        <v>0</v>
      </c>
      <c r="K105" s="121">
        <f t="shared" si="12"/>
        <v>0</v>
      </c>
      <c r="L105" s="121">
        <f t="shared" si="13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1"/>
        <v>0</v>
      </c>
      <c r="K106" s="121">
        <f t="shared" si="12"/>
        <v>0</v>
      </c>
      <c r="L106" s="121">
        <f t="shared" si="13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1"/>
        <v>0</v>
      </c>
      <c r="K107" s="121">
        <f t="shared" si="12"/>
        <v>0</v>
      </c>
      <c r="L107" s="121">
        <f t="shared" si="13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1"/>
        <v>0</v>
      </c>
      <c r="K108" s="121">
        <f t="shared" si="12"/>
        <v>0</v>
      </c>
      <c r="L108" s="121">
        <f t="shared" si="13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1"/>
        <v>0</v>
      </c>
      <c r="K109" s="121">
        <f t="shared" si="12"/>
        <v>0</v>
      </c>
      <c r="L109" s="121">
        <f t="shared" si="13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1"/>
        <v>0</v>
      </c>
      <c r="K110" s="121">
        <f t="shared" si="12"/>
        <v>0</v>
      </c>
      <c r="L110" s="121">
        <f t="shared" si="13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1"/>
        <v>0</v>
      </c>
      <c r="K111" s="121">
        <f t="shared" si="12"/>
        <v>0</v>
      </c>
      <c r="L111" s="121">
        <f t="shared" si="13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1"/>
        <v>0</v>
      </c>
      <c r="K112" s="121">
        <f t="shared" si="12"/>
        <v>0</v>
      </c>
      <c r="L112" s="121">
        <f t="shared" si="13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1"/>
        <v>0</v>
      </c>
      <c r="K113" s="121">
        <f t="shared" si="12"/>
        <v>0</v>
      </c>
      <c r="L113" s="121">
        <f t="shared" si="13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1"/>
        <v>0</v>
      </c>
      <c r="K114" s="121">
        <f t="shared" si="12"/>
        <v>0</v>
      </c>
      <c r="L114" s="121">
        <f t="shared" si="13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1"/>
        <v>0</v>
      </c>
      <c r="K115" s="121">
        <f t="shared" si="12"/>
        <v>0</v>
      </c>
      <c r="L115" s="121">
        <f t="shared" si="13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1"/>
        <v>0</v>
      </c>
      <c r="K116" s="121">
        <f t="shared" si="12"/>
        <v>0</v>
      </c>
      <c r="L116" s="121">
        <f t="shared" si="13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1"/>
        <v>0</v>
      </c>
      <c r="K117" s="121">
        <f t="shared" si="12"/>
        <v>0</v>
      </c>
      <c r="L117" s="121">
        <f t="shared" si="13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1"/>
        <v>0</v>
      </c>
      <c r="K118" s="121">
        <f t="shared" si="12"/>
        <v>0</v>
      </c>
      <c r="L118" s="121">
        <f t="shared" si="13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1"/>
        <v>0</v>
      </c>
      <c r="K119" s="121">
        <f t="shared" si="12"/>
        <v>0</v>
      </c>
      <c r="L119" s="121">
        <f t="shared" si="13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1"/>
        <v>0</v>
      </c>
      <c r="K120" s="121">
        <f t="shared" si="12"/>
        <v>0</v>
      </c>
      <c r="L120" s="121">
        <f t="shared" si="13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1"/>
        <v>0</v>
      </c>
      <c r="K121" s="121">
        <f t="shared" si="12"/>
        <v>0</v>
      </c>
      <c r="L121" s="121">
        <f t="shared" si="13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1"/>
        <v>0</v>
      </c>
      <c r="K122" s="121">
        <f t="shared" si="12"/>
        <v>0</v>
      </c>
      <c r="L122" s="121">
        <f t="shared" si="13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1"/>
        <v>0</v>
      </c>
      <c r="K123" s="121">
        <f t="shared" si="12"/>
        <v>0</v>
      </c>
      <c r="L123" s="121">
        <f t="shared" si="13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1"/>
        <v>0</v>
      </c>
      <c r="K124" s="121">
        <f t="shared" si="12"/>
        <v>0</v>
      </c>
      <c r="L124" s="121">
        <f t="shared" si="13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1"/>
        <v>0</v>
      </c>
      <c r="K125" s="121">
        <f t="shared" si="12"/>
        <v>0</v>
      </c>
      <c r="L125" s="121">
        <f t="shared" si="13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1"/>
        <v>0</v>
      </c>
      <c r="K126" s="121">
        <f t="shared" si="12"/>
        <v>0</v>
      </c>
      <c r="L126" s="121">
        <f t="shared" si="13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1"/>
        <v>0</v>
      </c>
      <c r="K127" s="121">
        <f t="shared" si="12"/>
        <v>0</v>
      </c>
      <c r="L127" s="121">
        <f t="shared" si="13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1"/>
        <v>0</v>
      </c>
      <c r="K128" s="121">
        <f t="shared" si="12"/>
        <v>0</v>
      </c>
      <c r="L128" s="121">
        <f t="shared" si="13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1"/>
        <v>0</v>
      </c>
      <c r="K129" s="121">
        <f t="shared" si="12"/>
        <v>0</v>
      </c>
      <c r="L129" s="121">
        <f t="shared" si="13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1"/>
        <v>0</v>
      </c>
      <c r="K130" s="121">
        <f t="shared" si="12"/>
        <v>0</v>
      </c>
      <c r="L130" s="121">
        <f t="shared" si="13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1"/>
        <v>0</v>
      </c>
      <c r="K131" s="121">
        <f t="shared" si="12"/>
        <v>0</v>
      </c>
      <c r="L131" s="121">
        <f t="shared" si="13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1"/>
        <v>0</v>
      </c>
      <c r="K132" s="121">
        <f t="shared" si="12"/>
        <v>0</v>
      </c>
      <c r="L132" s="121">
        <f t="shared" si="13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1"/>
        <v>0</v>
      </c>
      <c r="K133" s="121">
        <f t="shared" si="12"/>
        <v>0</v>
      </c>
      <c r="L133" s="121">
        <f t="shared" si="13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1"/>
        <v>0</v>
      </c>
      <c r="K134" s="121">
        <f t="shared" si="12"/>
        <v>0</v>
      </c>
      <c r="L134" s="121">
        <f t="shared" si="13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1"/>
        <v>0</v>
      </c>
      <c r="K135" s="121">
        <f t="shared" si="12"/>
        <v>0</v>
      </c>
      <c r="L135" s="121">
        <f t="shared" si="13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1"/>
        <v>0</v>
      </c>
      <c r="K136" s="121">
        <f t="shared" si="12"/>
        <v>0</v>
      </c>
      <c r="L136" s="121">
        <f t="shared" si="13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1"/>
        <v>0</v>
      </c>
      <c r="K137" s="121">
        <f t="shared" si="12"/>
        <v>0</v>
      </c>
      <c r="L137" s="121">
        <f t="shared" si="13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1"/>
        <v>0</v>
      </c>
      <c r="K138" s="121">
        <f t="shared" si="12"/>
        <v>0</v>
      </c>
      <c r="L138" s="121">
        <f t="shared" si="13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1"/>
        <v>0</v>
      </c>
      <c r="K139" s="121">
        <f t="shared" si="12"/>
        <v>0</v>
      </c>
      <c r="L139" s="121">
        <f t="shared" si="13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1"/>
        <v>0</v>
      </c>
      <c r="K140" s="121">
        <f t="shared" si="12"/>
        <v>0</v>
      </c>
      <c r="L140" s="121">
        <f t="shared" si="13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1"/>
        <v>0</v>
      </c>
      <c r="K141" s="121">
        <f t="shared" si="12"/>
        <v>0</v>
      </c>
      <c r="L141" s="121">
        <f t="shared" si="13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1"/>
        <v>0</v>
      </c>
      <c r="K142" s="121">
        <f t="shared" si="12"/>
        <v>0</v>
      </c>
      <c r="L142" s="121">
        <f t="shared" si="13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1"/>
        <v>0</v>
      </c>
      <c r="K143" s="121">
        <f t="shared" si="12"/>
        <v>0</v>
      </c>
      <c r="L143" s="121">
        <f t="shared" si="13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1"/>
        <v>0</v>
      </c>
      <c r="K144" s="121">
        <f t="shared" si="12"/>
        <v>0</v>
      </c>
      <c r="L144" s="121">
        <f t="shared" si="13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1"/>
        <v>0</v>
      </c>
      <c r="K145" s="121">
        <f t="shared" si="12"/>
        <v>0</v>
      </c>
      <c r="L145" s="121">
        <f t="shared" si="13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1"/>
        <v>0</v>
      </c>
      <c r="K146" s="121">
        <f t="shared" si="12"/>
        <v>0</v>
      </c>
      <c r="L146" s="121">
        <f t="shared" si="13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1"/>
        <v>0</v>
      </c>
      <c r="K147" s="121">
        <f t="shared" si="12"/>
        <v>0</v>
      </c>
      <c r="L147" s="121">
        <f t="shared" si="13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1"/>
        <v>0</v>
      </c>
      <c r="K148" s="121">
        <f t="shared" si="12"/>
        <v>0</v>
      </c>
      <c r="L148" s="121">
        <f t="shared" si="13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1"/>
        <v>0</v>
      </c>
      <c r="K149" s="121">
        <f t="shared" si="12"/>
        <v>0</v>
      </c>
      <c r="L149" s="121">
        <f t="shared" si="13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1"/>
        <v>0</v>
      </c>
      <c r="K150" s="121">
        <f t="shared" si="12"/>
        <v>0</v>
      </c>
      <c r="L150" s="121">
        <f t="shared" si="13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1"/>
        <v>0</v>
      </c>
      <c r="K151" s="121">
        <f t="shared" si="12"/>
        <v>0</v>
      </c>
      <c r="L151" s="121">
        <f t="shared" si="13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1"/>
        <v>0</v>
      </c>
      <c r="K152" s="121">
        <f t="shared" si="12"/>
        <v>0</v>
      </c>
      <c r="L152" s="121">
        <f t="shared" si="13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4">+K153+L153</f>
        <v>0</v>
      </c>
      <c r="K153" s="121">
        <f t="shared" ref="K153:K216" si="15">SUM(N153:Y153)</f>
        <v>0</v>
      </c>
      <c r="L153" s="121">
        <f t="shared" ref="L153:L216" si="16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4"/>
        <v>0</v>
      </c>
      <c r="K154" s="121">
        <f t="shared" si="15"/>
        <v>0</v>
      </c>
      <c r="L154" s="121">
        <f t="shared" si="16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4"/>
        <v>0</v>
      </c>
      <c r="K155" s="121">
        <f t="shared" si="15"/>
        <v>0</v>
      </c>
      <c r="L155" s="121">
        <f t="shared" si="16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4"/>
        <v>0</v>
      </c>
      <c r="K156" s="121">
        <f t="shared" si="15"/>
        <v>0</v>
      </c>
      <c r="L156" s="121">
        <f t="shared" si="16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4"/>
        <v>0</v>
      </c>
      <c r="K157" s="121">
        <f t="shared" si="15"/>
        <v>0</v>
      </c>
      <c r="L157" s="121">
        <f t="shared" si="16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4"/>
        <v>0</v>
      </c>
      <c r="K158" s="121">
        <f t="shared" si="15"/>
        <v>0</v>
      </c>
      <c r="L158" s="121">
        <f t="shared" si="16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4"/>
        <v>0</v>
      </c>
      <c r="K159" s="121">
        <f t="shared" si="15"/>
        <v>0</v>
      </c>
      <c r="L159" s="121">
        <f t="shared" si="16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4"/>
        <v>0</v>
      </c>
      <c r="K160" s="121">
        <f t="shared" si="15"/>
        <v>0</v>
      </c>
      <c r="L160" s="121">
        <f t="shared" si="16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4"/>
        <v>0</v>
      </c>
      <c r="K161" s="121">
        <f t="shared" si="15"/>
        <v>0</v>
      </c>
      <c r="L161" s="121">
        <f t="shared" si="16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4"/>
        <v>0</v>
      </c>
      <c r="K162" s="121">
        <f t="shared" si="15"/>
        <v>0</v>
      </c>
      <c r="L162" s="121">
        <f t="shared" si="16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4"/>
        <v>0</v>
      </c>
      <c r="K163" s="121">
        <f t="shared" si="15"/>
        <v>0</v>
      </c>
      <c r="L163" s="121">
        <f t="shared" si="16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4"/>
        <v>0</v>
      </c>
      <c r="K164" s="121">
        <f t="shared" si="15"/>
        <v>0</v>
      </c>
      <c r="L164" s="121">
        <f t="shared" si="16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4"/>
        <v>0</v>
      </c>
      <c r="K165" s="121">
        <f t="shared" si="15"/>
        <v>0</v>
      </c>
      <c r="L165" s="121">
        <f t="shared" si="16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4"/>
        <v>0</v>
      </c>
      <c r="K166" s="121">
        <f t="shared" si="15"/>
        <v>0</v>
      </c>
      <c r="L166" s="121">
        <f t="shared" si="16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4"/>
        <v>0</v>
      </c>
      <c r="K167" s="121">
        <f t="shared" si="15"/>
        <v>0</v>
      </c>
      <c r="L167" s="121">
        <f t="shared" si="16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4"/>
        <v>0</v>
      </c>
      <c r="K168" s="121">
        <f t="shared" si="15"/>
        <v>0</v>
      </c>
      <c r="L168" s="121">
        <f t="shared" si="16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4"/>
        <v>0</v>
      </c>
      <c r="K169" s="121">
        <f t="shared" si="15"/>
        <v>0</v>
      </c>
      <c r="L169" s="121">
        <f t="shared" si="16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4"/>
        <v>0</v>
      </c>
      <c r="K170" s="121">
        <f t="shared" si="15"/>
        <v>0</v>
      </c>
      <c r="L170" s="121">
        <f t="shared" si="16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4"/>
        <v>0</v>
      </c>
      <c r="K171" s="121">
        <f t="shared" si="15"/>
        <v>0</v>
      </c>
      <c r="L171" s="121">
        <f t="shared" si="16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4"/>
        <v>0</v>
      </c>
      <c r="K172" s="121">
        <f t="shared" si="15"/>
        <v>0</v>
      </c>
      <c r="L172" s="121">
        <f t="shared" si="16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4"/>
        <v>0</v>
      </c>
      <c r="K173" s="121">
        <f t="shared" si="15"/>
        <v>0</v>
      </c>
      <c r="L173" s="121">
        <f t="shared" si="16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4"/>
        <v>0</v>
      </c>
      <c r="K174" s="121">
        <f t="shared" si="15"/>
        <v>0</v>
      </c>
      <c r="L174" s="121">
        <f t="shared" si="16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4"/>
        <v>0</v>
      </c>
      <c r="K175" s="121">
        <f t="shared" si="15"/>
        <v>0</v>
      </c>
      <c r="L175" s="121">
        <f t="shared" si="16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4"/>
        <v>0</v>
      </c>
      <c r="K176" s="121">
        <f t="shared" si="15"/>
        <v>0</v>
      </c>
      <c r="L176" s="121">
        <f t="shared" si="16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4"/>
        <v>0</v>
      </c>
      <c r="K177" s="121">
        <f t="shared" si="15"/>
        <v>0</v>
      </c>
      <c r="L177" s="121">
        <f t="shared" si="16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4"/>
        <v>0</v>
      </c>
      <c r="K178" s="121">
        <f t="shared" si="15"/>
        <v>0</v>
      </c>
      <c r="L178" s="121">
        <f t="shared" si="16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4"/>
        <v>0</v>
      </c>
      <c r="K179" s="121">
        <f t="shared" si="15"/>
        <v>0</v>
      </c>
      <c r="L179" s="121">
        <f t="shared" si="16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4"/>
        <v>0</v>
      </c>
      <c r="K180" s="121">
        <f t="shared" si="15"/>
        <v>0</v>
      </c>
      <c r="L180" s="121">
        <f t="shared" si="16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4"/>
        <v>0</v>
      </c>
      <c r="K181" s="121">
        <f t="shared" si="15"/>
        <v>0</v>
      </c>
      <c r="L181" s="121">
        <f t="shared" si="16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4"/>
        <v>0</v>
      </c>
      <c r="K182" s="121">
        <f t="shared" si="15"/>
        <v>0</v>
      </c>
      <c r="L182" s="121">
        <f t="shared" si="16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4"/>
        <v>0</v>
      </c>
      <c r="K183" s="121">
        <f t="shared" si="15"/>
        <v>0</v>
      </c>
      <c r="L183" s="121">
        <f t="shared" si="16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4"/>
        <v>0</v>
      </c>
      <c r="K184" s="121">
        <f t="shared" si="15"/>
        <v>0</v>
      </c>
      <c r="L184" s="121">
        <f t="shared" si="16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4"/>
        <v>0</v>
      </c>
      <c r="K185" s="121">
        <f t="shared" si="15"/>
        <v>0</v>
      </c>
      <c r="L185" s="121">
        <f t="shared" si="16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4"/>
        <v>0</v>
      </c>
      <c r="K186" s="121">
        <f t="shared" si="15"/>
        <v>0</v>
      </c>
      <c r="L186" s="121">
        <f t="shared" si="16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4"/>
        <v>0</v>
      </c>
      <c r="K187" s="121">
        <f t="shared" si="15"/>
        <v>0</v>
      </c>
      <c r="L187" s="121">
        <f t="shared" si="16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4"/>
        <v>0</v>
      </c>
      <c r="K188" s="121">
        <f t="shared" si="15"/>
        <v>0</v>
      </c>
      <c r="L188" s="121">
        <f t="shared" si="16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4"/>
        <v>0</v>
      </c>
      <c r="K189" s="121">
        <f t="shared" si="15"/>
        <v>0</v>
      </c>
      <c r="L189" s="121">
        <f t="shared" si="16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4"/>
        <v>0</v>
      </c>
      <c r="K190" s="121">
        <f t="shared" si="15"/>
        <v>0</v>
      </c>
      <c r="L190" s="121">
        <f t="shared" si="16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4"/>
        <v>0</v>
      </c>
      <c r="K191" s="121">
        <f t="shared" si="15"/>
        <v>0</v>
      </c>
      <c r="L191" s="121">
        <f t="shared" si="16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4"/>
        <v>0</v>
      </c>
      <c r="K192" s="121">
        <f t="shared" si="15"/>
        <v>0</v>
      </c>
      <c r="L192" s="121">
        <f t="shared" si="16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4"/>
        <v>0</v>
      </c>
      <c r="K193" s="121">
        <f t="shared" si="15"/>
        <v>0</v>
      </c>
      <c r="L193" s="121">
        <f t="shared" si="16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4"/>
        <v>0</v>
      </c>
      <c r="K194" s="121">
        <f t="shared" si="15"/>
        <v>0</v>
      </c>
      <c r="L194" s="121">
        <f t="shared" si="16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4"/>
        <v>0</v>
      </c>
      <c r="K195" s="121">
        <f t="shared" si="15"/>
        <v>0</v>
      </c>
      <c r="L195" s="121">
        <f t="shared" si="16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4"/>
        <v>0</v>
      </c>
      <c r="K196" s="121">
        <f t="shared" si="15"/>
        <v>0</v>
      </c>
      <c r="L196" s="121">
        <f t="shared" si="16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4"/>
        <v>0</v>
      </c>
      <c r="K197" s="121">
        <f t="shared" si="15"/>
        <v>0</v>
      </c>
      <c r="L197" s="121">
        <f t="shared" si="16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4"/>
        <v>0</v>
      </c>
      <c r="K198" s="121">
        <f t="shared" si="15"/>
        <v>0</v>
      </c>
      <c r="L198" s="121">
        <f t="shared" si="16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4"/>
        <v>0</v>
      </c>
      <c r="K199" s="121">
        <f t="shared" si="15"/>
        <v>0</v>
      </c>
      <c r="L199" s="121">
        <f t="shared" si="16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4"/>
        <v>0</v>
      </c>
      <c r="K200" s="121">
        <f t="shared" si="15"/>
        <v>0</v>
      </c>
      <c r="L200" s="121">
        <f t="shared" si="16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4"/>
        <v>0</v>
      </c>
      <c r="K201" s="121">
        <f t="shared" si="15"/>
        <v>0</v>
      </c>
      <c r="L201" s="121">
        <f t="shared" si="16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4"/>
        <v>0</v>
      </c>
      <c r="K202" s="121">
        <f t="shared" si="15"/>
        <v>0</v>
      </c>
      <c r="L202" s="121">
        <f t="shared" si="16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4"/>
        <v>0</v>
      </c>
      <c r="K203" s="121">
        <f t="shared" si="15"/>
        <v>0</v>
      </c>
      <c r="L203" s="121">
        <f t="shared" si="16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4"/>
        <v>0</v>
      </c>
      <c r="K204" s="121">
        <f t="shared" si="15"/>
        <v>0</v>
      </c>
      <c r="L204" s="121">
        <f t="shared" si="16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4"/>
        <v>0</v>
      </c>
      <c r="K205" s="121">
        <f t="shared" si="15"/>
        <v>0</v>
      </c>
      <c r="L205" s="121">
        <f t="shared" si="16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4"/>
        <v>0</v>
      </c>
      <c r="K206" s="121">
        <f t="shared" si="15"/>
        <v>0</v>
      </c>
      <c r="L206" s="121">
        <f t="shared" si="16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4"/>
        <v>0</v>
      </c>
      <c r="K207" s="121">
        <f t="shared" si="15"/>
        <v>0</v>
      </c>
      <c r="L207" s="121">
        <f t="shared" si="16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4"/>
        <v>0</v>
      </c>
      <c r="K208" s="121">
        <f t="shared" si="15"/>
        <v>0</v>
      </c>
      <c r="L208" s="121">
        <f t="shared" si="16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4"/>
        <v>0</v>
      </c>
      <c r="K209" s="121">
        <f t="shared" si="15"/>
        <v>0</v>
      </c>
      <c r="L209" s="121">
        <f t="shared" si="16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4"/>
        <v>0</v>
      </c>
      <c r="K210" s="121">
        <f t="shared" si="15"/>
        <v>0</v>
      </c>
      <c r="L210" s="121">
        <f t="shared" si="16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4"/>
        <v>0</v>
      </c>
      <c r="K211" s="121">
        <f t="shared" si="15"/>
        <v>0</v>
      </c>
      <c r="L211" s="121">
        <f t="shared" si="16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4"/>
        <v>0</v>
      </c>
      <c r="K212" s="121">
        <f t="shared" si="15"/>
        <v>0</v>
      </c>
      <c r="L212" s="121">
        <f t="shared" si="16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4"/>
        <v>0</v>
      </c>
      <c r="K213" s="121">
        <f t="shared" si="15"/>
        <v>0</v>
      </c>
      <c r="L213" s="121">
        <f t="shared" si="16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4"/>
        <v>0</v>
      </c>
      <c r="K214" s="121">
        <f t="shared" si="15"/>
        <v>0</v>
      </c>
      <c r="L214" s="121">
        <f t="shared" si="16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4"/>
        <v>0</v>
      </c>
      <c r="K215" s="121">
        <f t="shared" si="15"/>
        <v>0</v>
      </c>
      <c r="L215" s="121">
        <f t="shared" si="16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4"/>
        <v>0</v>
      </c>
      <c r="K216" s="121">
        <f t="shared" si="15"/>
        <v>0</v>
      </c>
      <c r="L216" s="121">
        <f t="shared" si="16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7">+K217+L217</f>
        <v>0</v>
      </c>
      <c r="K217" s="121">
        <f t="shared" ref="K217:K252" si="18">SUM(N217:Y217)</f>
        <v>0</v>
      </c>
      <c r="L217" s="121">
        <f t="shared" ref="L217:L252" si="19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7"/>
        <v>0</v>
      </c>
      <c r="K218" s="121">
        <f t="shared" si="18"/>
        <v>0</v>
      </c>
      <c r="L218" s="121">
        <f t="shared" si="19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7"/>
        <v>0</v>
      </c>
      <c r="K219" s="121">
        <f t="shared" si="18"/>
        <v>0</v>
      </c>
      <c r="L219" s="121">
        <f t="shared" si="19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7"/>
        <v>0</v>
      </c>
      <c r="K220" s="121">
        <f t="shared" si="18"/>
        <v>0</v>
      </c>
      <c r="L220" s="121">
        <f t="shared" si="19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7"/>
        <v>0</v>
      </c>
      <c r="K221" s="121">
        <f t="shared" si="18"/>
        <v>0</v>
      </c>
      <c r="L221" s="121">
        <f t="shared" si="19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7"/>
        <v>0</v>
      </c>
      <c r="K222" s="121">
        <f t="shared" si="18"/>
        <v>0</v>
      </c>
      <c r="L222" s="121">
        <f t="shared" si="19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7"/>
        <v>0</v>
      </c>
      <c r="K223" s="121">
        <f t="shared" si="18"/>
        <v>0</v>
      </c>
      <c r="L223" s="121">
        <f t="shared" si="19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7"/>
        <v>0</v>
      </c>
      <c r="K224" s="121">
        <f t="shared" si="18"/>
        <v>0</v>
      </c>
      <c r="L224" s="121">
        <f t="shared" si="19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7"/>
        <v>0</v>
      </c>
      <c r="K225" s="121">
        <f t="shared" si="18"/>
        <v>0</v>
      </c>
      <c r="L225" s="121">
        <f t="shared" si="19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7"/>
        <v>0</v>
      </c>
      <c r="K226" s="121">
        <f t="shared" si="18"/>
        <v>0</v>
      </c>
      <c r="L226" s="121">
        <f t="shared" si="19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7"/>
        <v>0</v>
      </c>
      <c r="K227" s="121">
        <f t="shared" si="18"/>
        <v>0</v>
      </c>
      <c r="L227" s="121">
        <f t="shared" si="19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7"/>
        <v>0</v>
      </c>
      <c r="K228" s="121">
        <f t="shared" si="18"/>
        <v>0</v>
      </c>
      <c r="L228" s="121">
        <f t="shared" si="19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7"/>
        <v>0</v>
      </c>
      <c r="K229" s="121">
        <f t="shared" si="18"/>
        <v>0</v>
      </c>
      <c r="L229" s="121">
        <f t="shared" si="19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7"/>
        <v>0</v>
      </c>
      <c r="K230" s="121">
        <f t="shared" si="18"/>
        <v>0</v>
      </c>
      <c r="L230" s="121">
        <f t="shared" si="19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7"/>
        <v>0</v>
      </c>
      <c r="K231" s="121">
        <f t="shared" si="18"/>
        <v>0</v>
      </c>
      <c r="L231" s="121">
        <f t="shared" si="19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7"/>
        <v>0</v>
      </c>
      <c r="K232" s="121">
        <f t="shared" si="18"/>
        <v>0</v>
      </c>
      <c r="L232" s="121">
        <f t="shared" si="19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7"/>
        <v>0</v>
      </c>
      <c r="K233" s="121">
        <f t="shared" si="18"/>
        <v>0</v>
      </c>
      <c r="L233" s="121">
        <f t="shared" si="19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7"/>
        <v>0</v>
      </c>
      <c r="K234" s="121">
        <f t="shared" si="18"/>
        <v>0</v>
      </c>
      <c r="L234" s="121">
        <f t="shared" si="19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7"/>
        <v>0</v>
      </c>
      <c r="K235" s="121">
        <f t="shared" si="18"/>
        <v>0</v>
      </c>
      <c r="L235" s="121">
        <f t="shared" si="19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7"/>
        <v>0</v>
      </c>
      <c r="K236" s="121">
        <f t="shared" si="18"/>
        <v>0</v>
      </c>
      <c r="L236" s="121">
        <f t="shared" si="19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7"/>
        <v>0</v>
      </c>
      <c r="K237" s="121">
        <f t="shared" si="18"/>
        <v>0</v>
      </c>
      <c r="L237" s="121">
        <f t="shared" si="19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7"/>
        <v>0</v>
      </c>
      <c r="K238" s="121">
        <f t="shared" si="18"/>
        <v>0</v>
      </c>
      <c r="L238" s="121">
        <f t="shared" si="19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7"/>
        <v>0</v>
      </c>
      <c r="K239" s="121">
        <f t="shared" si="18"/>
        <v>0</v>
      </c>
      <c r="L239" s="121">
        <f t="shared" si="19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7"/>
        <v>0</v>
      </c>
      <c r="K240" s="121">
        <f t="shared" si="18"/>
        <v>0</v>
      </c>
      <c r="L240" s="121">
        <f t="shared" si="19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7"/>
        <v>0</v>
      </c>
      <c r="K241" s="121">
        <f t="shared" si="18"/>
        <v>0</v>
      </c>
      <c r="L241" s="121">
        <f t="shared" si="19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7"/>
        <v>0</v>
      </c>
      <c r="K242" s="121">
        <f t="shared" si="18"/>
        <v>0</v>
      </c>
      <c r="L242" s="121">
        <f t="shared" si="19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7"/>
        <v>0</v>
      </c>
      <c r="K243" s="121">
        <f t="shared" si="18"/>
        <v>0</v>
      </c>
      <c r="L243" s="121">
        <f t="shared" si="19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7"/>
        <v>0</v>
      </c>
      <c r="K244" s="121">
        <f t="shared" si="18"/>
        <v>0</v>
      </c>
      <c r="L244" s="121">
        <f t="shared" si="19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7"/>
        <v>0</v>
      </c>
      <c r="K245" s="121">
        <f t="shared" si="18"/>
        <v>0</v>
      </c>
      <c r="L245" s="121">
        <f t="shared" si="19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7"/>
        <v>0</v>
      </c>
      <c r="K246" s="121">
        <f t="shared" si="18"/>
        <v>0</v>
      </c>
      <c r="L246" s="121">
        <f t="shared" si="19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7"/>
        <v>0</v>
      </c>
      <c r="K247" s="121">
        <f t="shared" si="18"/>
        <v>0</v>
      </c>
      <c r="L247" s="121">
        <f t="shared" si="19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7"/>
        <v>0</v>
      </c>
      <c r="K248" s="121">
        <f t="shared" si="18"/>
        <v>0</v>
      </c>
      <c r="L248" s="121">
        <f t="shared" si="19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7"/>
        <v>0</v>
      </c>
      <c r="K249" s="121">
        <f t="shared" si="18"/>
        <v>0</v>
      </c>
      <c r="L249" s="121">
        <f t="shared" si="19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7"/>
        <v>0</v>
      </c>
      <c r="K250" s="121">
        <f t="shared" si="18"/>
        <v>0</v>
      </c>
      <c r="L250" s="121">
        <f t="shared" si="19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7"/>
        <v>0</v>
      </c>
      <c r="K251" s="121">
        <f t="shared" si="18"/>
        <v>0</v>
      </c>
      <c r="L251" s="121">
        <f t="shared" si="19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7"/>
        <v>0</v>
      </c>
      <c r="K252" s="121">
        <f t="shared" si="18"/>
        <v>0</v>
      </c>
      <c r="L252" s="121">
        <f t="shared" si="19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topLeftCell="E1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1514.5399999999997</v>
      </c>
      <c r="I10" s="63"/>
      <c r="J10" s="162">
        <f>0+22.212+108.05+41.317</f>
        <v>171.57900000000001</v>
      </c>
      <c r="L10" s="162">
        <f>J10+P17</f>
        <v>210.16590000000002</v>
      </c>
      <c r="N10" s="57"/>
      <c r="O10" s="173">
        <f>+H10+K17</f>
        <v>3315.3208999999997</v>
      </c>
      <c r="P10" s="174" cm="1">
        <f t="array" aca="1" ref="P10" ca="1">INDIRECT(ADDRESS(10,15,,,VLOOKUP($G$4,parameters!$G:$I,3,0)))</f>
        <v>3110.5059000000001</v>
      </c>
      <c r="Q10" s="186">
        <f ca="1">O10-P10</f>
        <v>204.8149999999996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6808.7620000000006</v>
      </c>
      <c r="I11" s="63"/>
      <c r="J11" s="18">
        <f>90.95+300.843+151.863+368.141</f>
        <v>911.79700000000003</v>
      </c>
      <c r="L11" s="18">
        <f>J11+P18</f>
        <v>1693.7919999999999</v>
      </c>
      <c r="N11" s="57"/>
      <c r="O11" s="155">
        <f>+H11+K18</f>
        <v>12238.657000000003</v>
      </c>
      <c r="P11" s="156" cm="1">
        <f t="array" aca="1" ref="P11" ca="1">INDIRECT(ADDRESS(11,15,,,VLOOKUP($G$4,parameters!$G:$I,3,0)))</f>
        <v>11164.116000000002</v>
      </c>
      <c r="Q11" s="187">
        <f t="shared" ref="Q11:Q12" ca="1" si="0">O11-P11</f>
        <v>1074.5410000000011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8323.3019999999997</v>
      </c>
      <c r="I12" s="63"/>
      <c r="J12" s="128">
        <f>SUM(J10:J11)</f>
        <v>1083.376</v>
      </c>
      <c r="K12" s="67"/>
      <c r="L12" s="128">
        <f>SUM(L10:L11)</f>
        <v>1903.9578999999999</v>
      </c>
      <c r="M12" s="67"/>
      <c r="N12" s="67"/>
      <c r="O12" s="157">
        <f>SUM(O10:O11)</f>
        <v>15553.977900000002</v>
      </c>
      <c r="P12" s="158">
        <f ca="1">SUM(P10:P11)</f>
        <v>14274.621900000002</v>
      </c>
      <c r="Q12" s="159">
        <f t="shared" ca="1" si="0"/>
        <v>1279.3559999999998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1800.7809000000002</v>
      </c>
      <c r="K17" s="110">
        <f>+SUMIF($F$24:$F$250,"External",$K$24:$K$250)</f>
        <v>1800.7809000000002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38.5869</v>
      </c>
      <c r="Q17" s="113">
        <f t="shared" si="1"/>
        <v>536.72399999999993</v>
      </c>
      <c r="R17" s="113">
        <f t="shared" si="1"/>
        <v>569.73199999999997</v>
      </c>
      <c r="S17" s="113">
        <f t="shared" si="1"/>
        <v>360.49099999999999</v>
      </c>
      <c r="T17" s="113">
        <f t="shared" si="1"/>
        <v>118.875</v>
      </c>
      <c r="U17" s="113">
        <f t="shared" si="1"/>
        <v>176.37199999999999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5429.8950000000013</v>
      </c>
      <c r="K18" s="115">
        <f>+SUMIF($F$24:$F$250,"Group",$K$24:$K$250)</f>
        <v>5429.8950000000013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781.995</v>
      </c>
      <c r="Q18" s="116">
        <f t="shared" si="3"/>
        <v>1532.7</v>
      </c>
      <c r="R18" s="116">
        <f t="shared" si="3"/>
        <v>875.2</v>
      </c>
      <c r="S18" s="116">
        <f t="shared" si="3"/>
        <v>797.3</v>
      </c>
      <c r="T18" s="116">
        <f t="shared" si="3"/>
        <v>1052.0999999999999</v>
      </c>
      <c r="U18" s="116">
        <f t="shared" si="3"/>
        <v>390.6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7230.675900000002</v>
      </c>
      <c r="K19" s="117">
        <f>SUM(K17:K18)</f>
        <v>7230.675900000002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820.58190000000002</v>
      </c>
      <c r="Q19" s="118">
        <f t="shared" si="5"/>
        <v>2069.424</v>
      </c>
      <c r="R19" s="118">
        <f t="shared" si="5"/>
        <v>1444.932</v>
      </c>
      <c r="S19" s="118">
        <f t="shared" si="5"/>
        <v>1157.7909999999999</v>
      </c>
      <c r="T19" s="118">
        <f t="shared" si="5"/>
        <v>1170.9749999999999</v>
      </c>
      <c r="U19" s="118">
        <f t="shared" si="5"/>
        <v>566.97199999999998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5252.3000000000011</v>
      </c>
      <c r="K24" s="121">
        <f t="shared" ref="K24" si="8">SUM(N24:Y24)</f>
        <v>5252.3000000000011</v>
      </c>
      <c r="L24" s="121">
        <f t="shared" ref="L24" si="9">SUM(AA24:AL24)</f>
        <v>0</v>
      </c>
      <c r="M24" s="25"/>
      <c r="N24" s="26"/>
      <c r="O24" s="26"/>
      <c r="P24" s="26">
        <v>704.4</v>
      </c>
      <c r="Q24" s="26">
        <v>1449.7</v>
      </c>
      <c r="R24" s="26">
        <v>858.2</v>
      </c>
      <c r="S24" s="26">
        <v>797.3</v>
      </c>
      <c r="T24" s="26">
        <v>1052.0999999999999</v>
      </c>
      <c r="U24" s="26">
        <v>390.6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177.595</v>
      </c>
      <c r="K25" s="121">
        <f t="shared" ref="K25:K87" si="11">SUM(N25:Y25)</f>
        <v>177.595</v>
      </c>
      <c r="L25" s="121">
        <f t="shared" ref="L25:L87" si="12">SUM(AA25:AL25)</f>
        <v>0</v>
      </c>
      <c r="M25" s="25"/>
      <c r="N25" s="26"/>
      <c r="O25" s="26"/>
      <c r="P25" s="26">
        <v>77.594999999999999</v>
      </c>
      <c r="Q25" s="26">
        <f>44+39</f>
        <v>83</v>
      </c>
      <c r="R25" s="26">
        <f>5+12</f>
        <v>17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590.3889999999999</v>
      </c>
      <c r="K26" s="121">
        <f t="shared" si="11"/>
        <v>590.3889999999999</v>
      </c>
      <c r="L26" s="121">
        <f t="shared" si="12"/>
        <v>0</v>
      </c>
      <c r="M26" s="25"/>
      <c r="N26" s="26"/>
      <c r="O26" s="26"/>
      <c r="P26" s="26"/>
      <c r="Q26" s="26">
        <f>128.536-6.021</f>
        <v>122.515</v>
      </c>
      <c r="R26" s="26">
        <v>145.39699999999999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f>6.997-0.837-6.619-0.509+315+10</f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8.1560000000000006</v>
      </c>
      <c r="K29" s="121">
        <f t="shared" si="11"/>
        <v>8.1560000000000006</v>
      </c>
      <c r="L29" s="121">
        <f t="shared" si="12"/>
        <v>0</v>
      </c>
      <c r="M29" s="25"/>
      <c r="N29" s="26"/>
      <c r="O29" s="26"/>
      <c r="P29" s="26"/>
      <c r="Q29" s="26">
        <f>2.156+3+3</f>
        <v>8.1560000000000006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44.014000000000003</v>
      </c>
      <c r="K30" s="121">
        <f t="shared" si="11"/>
        <v>44.014000000000003</v>
      </c>
      <c r="L30" s="121">
        <f t="shared" si="12"/>
        <v>0</v>
      </c>
      <c r="M30" s="25"/>
      <c r="N30" s="26"/>
      <c r="O30" s="26"/>
      <c r="P30" s="26">
        <v>6</v>
      </c>
      <c r="Q30" s="26"/>
      <c r="R30" s="26"/>
      <c r="S30" s="26">
        <f>41+4.99-1.976-6</f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62.335900000000002</v>
      </c>
      <c r="K31" s="121">
        <f t="shared" si="11"/>
        <v>62.335900000000002</v>
      </c>
      <c r="L31" s="121">
        <f t="shared" si="12"/>
        <v>0</v>
      </c>
      <c r="M31" s="25"/>
      <c r="N31" s="26"/>
      <c r="O31" s="26"/>
      <c r="P31" s="26">
        <f>28.1869-13.782-0.886+1</f>
        <v>14.518900000000002</v>
      </c>
      <c r="Q31" s="26">
        <v>16.817</v>
      </c>
      <c r="R31" s="26">
        <f>32-1</f>
        <v>31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9.4309999999999992</v>
      </c>
      <c r="K32" s="121">
        <f t="shared" si="11"/>
        <v>9.4309999999999992</v>
      </c>
      <c r="L32" s="121">
        <f t="shared" si="12"/>
        <v>0</v>
      </c>
      <c r="M32" s="17"/>
      <c r="N32" s="26"/>
      <c r="O32" s="26"/>
      <c r="P32" s="26">
        <v>5</v>
      </c>
      <c r="Q32" s="26">
        <f>9.799-0.368-5</f>
        <v>4.4309999999999992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34.89</v>
      </c>
      <c r="K34" s="121">
        <f t="shared" si="11"/>
        <v>34.89</v>
      </c>
      <c r="L34" s="121">
        <f t="shared" si="12"/>
        <v>0</v>
      </c>
      <c r="M34" s="17"/>
      <c r="N34" s="26"/>
      <c r="O34" s="26"/>
      <c r="P34" s="26">
        <v>5.89</v>
      </c>
      <c r="Q34" s="26">
        <v>23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341.33499999999998</v>
      </c>
      <c r="K35" s="121">
        <f t="shared" si="11"/>
        <v>341.33499999999998</v>
      </c>
      <c r="L35" s="121">
        <f t="shared" si="12"/>
        <v>0</v>
      </c>
      <c r="M35" s="17"/>
      <c r="N35" s="26"/>
      <c r="O35" s="26"/>
      <c r="P35" s="26"/>
      <c r="Q35" s="26"/>
      <c r="R35" s="26">
        <f>341.577+9.664-9.906</f>
        <v>341.33499999999998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11.67</v>
      </c>
      <c r="K36" s="121">
        <f t="shared" si="11"/>
        <v>11.67</v>
      </c>
      <c r="L36" s="121">
        <f t="shared" si="12"/>
        <v>0</v>
      </c>
      <c r="M36" s="17"/>
      <c r="N36" s="26"/>
      <c r="O36" s="26"/>
      <c r="P36" s="26"/>
      <c r="Q36" s="26">
        <f>1.143-0.473</f>
        <v>0.67</v>
      </c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f>24.232-10</f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286</v>
      </c>
      <c r="H41" s="13"/>
      <c r="I41" s="195" t="s">
        <v>261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288</v>
      </c>
      <c r="H42" s="14"/>
      <c r="I42" s="195" t="s">
        <v>265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290</v>
      </c>
      <c r="H43" s="14"/>
      <c r="I43" s="195" t="s">
        <v>265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P42" sqref="P4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33203125" style="17" customWidth="1"/>
    <col min="8" max="8" width="16" style="56" customWidth="1"/>
    <col min="9" max="9" width="17.33203125" style="56" customWidth="1"/>
    <col min="10" max="10" width="19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1521.5579999999998</v>
      </c>
      <c r="I10" s="63"/>
      <c r="J10" s="162">
        <f>0</f>
        <v>0</v>
      </c>
      <c r="L10" s="162">
        <f>J10+Q17</f>
        <v>604.68989999999985</v>
      </c>
      <c r="N10" s="57"/>
      <c r="O10" s="173">
        <f>+H10+K17</f>
        <v>3670.0749000000005</v>
      </c>
      <c r="P10" s="174" cm="1">
        <f t="array" aca="1" ref="P10" ca="1">INDIRECT(ADDRESS(10,15,,,VLOOKUP($G$4,parameters!$G:$I,3,0)))</f>
        <v>3315.3208999999997</v>
      </c>
      <c r="Q10" s="186">
        <f ca="1">O10-P10</f>
        <v>354.75400000000081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7092.5309999999999</v>
      </c>
      <c r="I11" s="63"/>
      <c r="J11" s="18">
        <f>0</f>
        <v>0</v>
      </c>
      <c r="L11" s="18">
        <f>J11+Q18</f>
        <v>1953.4950000000001</v>
      </c>
      <c r="N11" s="57"/>
      <c r="O11" s="155">
        <f>+H11+K18</f>
        <v>13202.626</v>
      </c>
      <c r="P11" s="156" cm="1">
        <f t="array" aca="1" ref="P11" ca="1">INDIRECT(ADDRESS(11,15,,,VLOOKUP($G$4,parameters!$G:$I,3,0)))</f>
        <v>12238.657000000003</v>
      </c>
      <c r="Q11" s="187">
        <f t="shared" ref="Q11:Q12" ca="1" si="0">O11-P11</f>
        <v>963.96899999999732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8614.0889999999999</v>
      </c>
      <c r="I12" s="63"/>
      <c r="J12" s="128">
        <f>SUM(J10:J11)</f>
        <v>0</v>
      </c>
      <c r="K12" s="67"/>
      <c r="L12" s="128">
        <f>SUM(L10:L11)</f>
        <v>2558.1849000000002</v>
      </c>
      <c r="M12" s="67"/>
      <c r="N12" s="67"/>
      <c r="O12" s="157">
        <f>SUM(O10:O11)</f>
        <v>16872.7009</v>
      </c>
      <c r="P12" s="158">
        <f ca="1">SUM(P10:P11)</f>
        <v>15553.977900000002</v>
      </c>
      <c r="Q12" s="159">
        <f t="shared" ca="1" si="0"/>
        <v>1318.7229999999981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2148.5169000000005</v>
      </c>
      <c r="K17" s="110">
        <f>+SUMIF($F$24:$F$251,"External",$K$24:$K$251)</f>
        <v>2148.5169000000005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604.68989999999985</v>
      </c>
      <c r="R17" s="113">
        <f t="shared" si="1"/>
        <v>653.18599999999992</v>
      </c>
      <c r="S17" s="113">
        <f t="shared" si="1"/>
        <v>638.49099999999999</v>
      </c>
      <c r="T17" s="113">
        <f t="shared" si="1"/>
        <v>131.875</v>
      </c>
      <c r="U17" s="113">
        <f t="shared" si="1"/>
        <v>120.27499999999999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6110.0950000000012</v>
      </c>
      <c r="K18" s="115">
        <f>+SUMIF($F$24:$F$251,"Group",$K$24:$K$251)</f>
        <v>6110.0950000000012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1953.4950000000001</v>
      </c>
      <c r="R18" s="116">
        <f t="shared" si="3"/>
        <v>1054.5</v>
      </c>
      <c r="S18" s="116">
        <f t="shared" si="3"/>
        <v>1131.2</v>
      </c>
      <c r="T18" s="116">
        <f t="shared" si="3"/>
        <v>1367.1</v>
      </c>
      <c r="U18" s="116">
        <f t="shared" si="3"/>
        <v>603.79999999999995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8258.6119000000017</v>
      </c>
      <c r="K19" s="117">
        <f>SUM(K17:K18)</f>
        <v>8258.6119000000017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2558.1849000000002</v>
      </c>
      <c r="R19" s="118">
        <f t="shared" si="5"/>
        <v>1707.6859999999999</v>
      </c>
      <c r="S19" s="118">
        <f t="shared" si="5"/>
        <v>1769.691</v>
      </c>
      <c r="T19" s="118">
        <f t="shared" si="5"/>
        <v>1498.9749999999999</v>
      </c>
      <c r="U19" s="118">
        <f t="shared" si="5"/>
        <v>724.07499999999993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5932.5000000000009</v>
      </c>
      <c r="K24" s="121">
        <f t="shared" ref="K24" si="8">SUM(N24:Y24)</f>
        <v>5932.5000000000009</v>
      </c>
      <c r="L24" s="121">
        <f t="shared" ref="L24" si="9">SUM(AA24:AL24)</f>
        <v>0</v>
      </c>
      <c r="M24" s="25"/>
      <c r="N24" s="26"/>
      <c r="O24" s="26"/>
      <c r="P24" s="26"/>
      <c r="Q24" s="26">
        <v>1803.9</v>
      </c>
      <c r="R24" s="26">
        <v>1032.5</v>
      </c>
      <c r="S24" s="26">
        <v>1131.2</v>
      </c>
      <c r="T24" s="26">
        <v>1367.1</v>
      </c>
      <c r="U24" s="26">
        <v>597.79999999999995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77.595+83-11</f>
        <v>149.595</v>
      </c>
      <c r="R25" s="26">
        <v>22</v>
      </c>
      <c r="S25" s="26"/>
      <c r="T25" s="26"/>
      <c r="U25" s="26">
        <f>17+11-22</f>
        <v>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652.3889999999999</v>
      </c>
      <c r="K26" s="121">
        <f t="shared" si="11"/>
        <v>652.3889999999999</v>
      </c>
      <c r="L26" s="121">
        <f t="shared" si="12"/>
        <v>0</v>
      </c>
      <c r="M26" s="25"/>
      <c r="N26" s="26"/>
      <c r="O26" s="26"/>
      <c r="P26" s="26"/>
      <c r="Q26" s="26">
        <v>122.515</v>
      </c>
      <c r="R26" s="26">
        <f>145.397+62</f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f>6-4.097</f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78.335900000000009</v>
      </c>
      <c r="K31" s="121">
        <f t="shared" si="11"/>
        <v>78.335900000000009</v>
      </c>
      <c r="L31" s="121">
        <f t="shared" si="12"/>
        <v>0</v>
      </c>
      <c r="M31" s="25"/>
      <c r="N31" s="26"/>
      <c r="O31" s="26"/>
      <c r="P31" s="26"/>
      <c r="Q31" s="26">
        <f>16.817+14.5189+8</f>
        <v>39.335900000000002</v>
      </c>
      <c r="R31" s="26">
        <f>31-8+16</f>
        <v>39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f>4.431+5-5</f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f>5.89-2.921+23</f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f>341.335-1.3</f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f>0.67+11+2</f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7.178+2+2+19</f>
        <v>30.178000000000001</v>
      </c>
      <c r="R37" s="26">
        <v>12</v>
      </c>
      <c r="S37" s="26">
        <v>8</v>
      </c>
      <c r="T37" s="26">
        <v>13</v>
      </c>
      <c r="U37" s="26">
        <f>119.598-19-12-8-13</f>
        <v>67.597999999999999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95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95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J19" sqref="J1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1605.8409999999997</v>
      </c>
      <c r="I10" s="63"/>
      <c r="J10" s="162">
        <f>0+84.283</f>
        <v>84.283000000000001</v>
      </c>
      <c r="L10" s="162">
        <f>J10+Q17</f>
        <v>572.11389999999994</v>
      </c>
      <c r="N10" s="57"/>
      <c r="O10" s="173">
        <f>+H10+K17</f>
        <v>3941.0748999999996</v>
      </c>
      <c r="P10" s="174" cm="1">
        <f t="array" aca="1" ref="P10" ca="1">INDIRECT(ADDRESS(10,15,,,VLOOKUP($G$4,parameters!$G:$I,3,0)))</f>
        <v>3670.0749000000005</v>
      </c>
      <c r="Q10" s="186">
        <f ca="1">O10-P10</f>
        <v>270.99999999999909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7970.9110000000001</v>
      </c>
      <c r="I11" s="63"/>
      <c r="J11" s="18">
        <f>0+878.38</f>
        <v>878.38</v>
      </c>
      <c r="L11" s="18">
        <f>J11+Q18</f>
        <v>2145.6750000000002</v>
      </c>
      <c r="N11" s="57"/>
      <c r="O11" s="155">
        <f>+H11+K18</f>
        <v>13502.405999999999</v>
      </c>
      <c r="P11" s="156" cm="1">
        <f t="array" aca="1" ref="P11" ca="1">INDIRECT(ADDRESS(11,15,,,VLOOKUP($G$4,parameters!$G:$I,3,0)))</f>
        <v>13202.626</v>
      </c>
      <c r="Q11" s="187">
        <f t="shared" ref="Q11:Q12" ca="1" si="0">O11-P11</f>
        <v>299.77999999999884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9576.7520000000004</v>
      </c>
      <c r="I12" s="63"/>
      <c r="J12" s="128">
        <f>SUM(J10:J11)</f>
        <v>962.66300000000001</v>
      </c>
      <c r="K12" s="67"/>
      <c r="L12" s="128">
        <f>SUM(L10:L11)</f>
        <v>2717.7889</v>
      </c>
      <c r="M12" s="67"/>
      <c r="N12" s="67"/>
      <c r="O12" s="157">
        <f>SUM(O10:O11)</f>
        <v>17443.480899999999</v>
      </c>
      <c r="P12" s="158">
        <f ca="1">SUM(P10:P11)</f>
        <v>16872.7009</v>
      </c>
      <c r="Q12" s="159">
        <f t="shared" ca="1" si="0"/>
        <v>570.77999999999884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2335.2339000000002</v>
      </c>
      <c r="K17" s="110">
        <f>+SUMIF($F$24:$F$251,"External",$K$24:$K$251)</f>
        <v>2335.2339000000002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487.83089999999993</v>
      </c>
      <c r="R17" s="113">
        <f t="shared" si="1"/>
        <v>678.41799999999989</v>
      </c>
      <c r="S17" s="113">
        <f t="shared" si="1"/>
        <v>632.49099999999999</v>
      </c>
      <c r="T17" s="113">
        <f t="shared" si="1"/>
        <v>139.875</v>
      </c>
      <c r="U17" s="113">
        <f t="shared" si="1"/>
        <v>101.258</v>
      </c>
      <c r="V17" s="113">
        <f t="shared" si="1"/>
        <v>0</v>
      </c>
      <c r="W17" s="113">
        <f t="shared" si="1"/>
        <v>161.36099999999999</v>
      </c>
      <c r="X17" s="113">
        <f t="shared" si="1"/>
        <v>134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5531.4949999999999</v>
      </c>
      <c r="K18" s="115">
        <f>+SUMIF($F$24:$F$251,"Group",$K$24:$K$251)</f>
        <v>5531.4949999999999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1267.2950000000001</v>
      </c>
      <c r="R18" s="116">
        <f t="shared" si="3"/>
        <v>1155.3</v>
      </c>
      <c r="S18" s="116">
        <f t="shared" si="3"/>
        <v>720.9</v>
      </c>
      <c r="T18" s="116">
        <f t="shared" si="3"/>
        <v>1897</v>
      </c>
      <c r="U18" s="116">
        <f t="shared" si="3"/>
        <v>491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7866.7289000000001</v>
      </c>
      <c r="K19" s="117">
        <f>SUM(K17:K18)</f>
        <v>7866.7289000000001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1755.1259</v>
      </c>
      <c r="R19" s="118">
        <f t="shared" si="5"/>
        <v>1833.7179999999998</v>
      </c>
      <c r="S19" s="118">
        <f t="shared" si="5"/>
        <v>1353.3910000000001</v>
      </c>
      <c r="T19" s="118">
        <f t="shared" si="5"/>
        <v>2036.875</v>
      </c>
      <c r="U19" s="118">
        <f t="shared" si="5"/>
        <v>592.25800000000004</v>
      </c>
      <c r="V19" s="118">
        <f t="shared" si="5"/>
        <v>0</v>
      </c>
      <c r="W19" s="118">
        <f t="shared" si="5"/>
        <v>161.36099999999999</v>
      </c>
      <c r="X19" s="118">
        <f t="shared" si="5"/>
        <v>134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5353.9</v>
      </c>
      <c r="K24" s="121">
        <f t="shared" ref="K24" si="8">SUM(N24:Y24)</f>
        <v>5353.9</v>
      </c>
      <c r="L24" s="121">
        <f t="shared" ref="L24" si="9">SUM(AA24:AL24)</f>
        <v>0</v>
      </c>
      <c r="M24" s="25"/>
      <c r="N24" s="26"/>
      <c r="O24" s="26"/>
      <c r="P24" s="26"/>
      <c r="Q24" s="26">
        <v>1141.7</v>
      </c>
      <c r="R24" s="26">
        <v>1133.3</v>
      </c>
      <c r="S24" s="26">
        <v>720.9</v>
      </c>
      <c r="T24" s="26">
        <v>1897</v>
      </c>
      <c r="U24" s="26">
        <v>461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149.595-24</f>
        <v>125.595</v>
      </c>
      <c r="R25" s="26">
        <v>22</v>
      </c>
      <c r="S25" s="26"/>
      <c r="T25" s="26"/>
      <c r="U25" s="26">
        <f>6+24</f>
        <v>30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573.24</v>
      </c>
      <c r="K26" s="121">
        <f t="shared" si="11"/>
        <v>573.24</v>
      </c>
      <c r="L26" s="121">
        <f t="shared" si="12"/>
        <v>0</v>
      </c>
      <c r="M26" s="25"/>
      <c r="N26" s="26"/>
      <c r="O26" s="26"/>
      <c r="P26" s="26"/>
      <c r="Q26" s="26">
        <f>122.515-79.149</f>
        <v>43.366</v>
      </c>
      <c r="R26" s="26"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320.55399999999997</v>
      </c>
      <c r="K27" s="121">
        <f t="shared" si="11"/>
        <v>320.55399999999997</v>
      </c>
      <c r="L27" s="121">
        <f t="shared" si="12"/>
        <v>0</v>
      </c>
      <c r="M27" s="25"/>
      <c r="N27" s="26"/>
      <c r="O27" s="26"/>
      <c r="P27" s="26"/>
      <c r="Q27" s="26">
        <f>324.032-3.478</f>
        <v>320.55399999999997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212.33590000000001</v>
      </c>
      <c r="K31" s="121">
        <f t="shared" si="11"/>
        <v>212.33590000000001</v>
      </c>
      <c r="L31" s="121">
        <f t="shared" si="12"/>
        <v>0</v>
      </c>
      <c r="M31" s="25"/>
      <c r="N31" s="26"/>
      <c r="O31" s="26"/>
      <c r="P31" s="26"/>
      <c r="Q31" s="26">
        <v>39.335900000000002</v>
      </c>
      <c r="R31" s="26">
        <v>39</v>
      </c>
      <c r="S31" s="26"/>
      <c r="T31" s="26"/>
      <c r="U31" s="26"/>
      <c r="V31" s="26"/>
      <c r="W31" s="26"/>
      <c r="X31" s="26">
        <v>134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30.178-20</f>
        <v>10.178000000000001</v>
      </c>
      <c r="R37" s="26">
        <f>12+20-9</f>
        <v>23</v>
      </c>
      <c r="S37" s="26">
        <f>8-6</f>
        <v>2</v>
      </c>
      <c r="T37" s="26">
        <f>13+8</f>
        <v>21</v>
      </c>
      <c r="U37" s="26">
        <f>67.598+7</f>
        <v>74.597999999999999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161.36099999999999</v>
      </c>
      <c r="K39" s="121">
        <f t="shared" si="11"/>
        <v>161.36099999999999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f>26.017-1.656+137</f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F7" zoomScale="90" zoomScaleNormal="90" workbookViewId="0">
      <selection activeCell="U25" sqref="U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1646.1409999999998</v>
      </c>
      <c r="I10" s="63"/>
      <c r="J10" s="162">
        <f>0+84.283+40.3</f>
        <v>124.583</v>
      </c>
      <c r="L10" s="162">
        <f>J10+Q17</f>
        <v>697.34489999999994</v>
      </c>
      <c r="N10" s="57"/>
      <c r="O10" s="173">
        <f>+H10+K17</f>
        <v>4410.3688999999995</v>
      </c>
      <c r="P10" s="174" cm="1">
        <f t="array" aca="1" ref="P10" ca="1">INDIRECT(ADDRESS(10,15,,,VLOOKUP($G$4,parameters!$G:$I,3,0)))</f>
        <v>3941.0748999999996</v>
      </c>
      <c r="Q10" s="186">
        <f ca="1">O10-P10</f>
        <v>469.29399999999987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8350.9879999999994</v>
      </c>
      <c r="I11" s="63"/>
      <c r="J11" s="18">
        <f>0+878.38+1.198+378.879</f>
        <v>1258.4569999999999</v>
      </c>
      <c r="L11" s="18">
        <f>J11+Q18</f>
        <v>2176.4519999999998</v>
      </c>
      <c r="N11" s="57"/>
      <c r="O11" s="155">
        <f>+H11+K18</f>
        <v>13902.285</v>
      </c>
      <c r="P11" s="156" cm="1">
        <f t="array" aca="1" ref="P11" ca="1">INDIRECT(ADDRESS(11,15,,,VLOOKUP($G$4,parameters!$G:$I,3,0)))</f>
        <v>13502.405999999999</v>
      </c>
      <c r="Q11" s="187">
        <f ca="1">O11-P11</f>
        <v>399.87900000000081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9997.128999999999</v>
      </c>
      <c r="I12" s="63"/>
      <c r="J12" s="128">
        <f>SUM(J10:J11)</f>
        <v>1383.04</v>
      </c>
      <c r="K12" s="67"/>
      <c r="L12" s="128">
        <f>SUM(L10:L11)</f>
        <v>2873.7968999999998</v>
      </c>
      <c r="M12" s="67"/>
      <c r="N12" s="67"/>
      <c r="O12" s="157">
        <f>SUM(O10:O11)</f>
        <v>18312.653899999998</v>
      </c>
      <c r="P12" s="158">
        <f ca="1">SUM(P10:P11)</f>
        <v>17443.480899999999</v>
      </c>
      <c r="Q12" s="159">
        <f ca="1">O12-P12</f>
        <v>869.17299999999886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2764.2278999999999</v>
      </c>
      <c r="K17" s="110">
        <f>+SUMIF($F$24:$F$251,"External",$K$24:$K$251)</f>
        <v>2764.2278999999999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0</v>
      </c>
      <c r="Q17" s="113">
        <f t="shared" si="0"/>
        <v>572.76189999999997</v>
      </c>
      <c r="R17" s="113">
        <f t="shared" si="0"/>
        <v>398.28599999999994</v>
      </c>
      <c r="S17" s="113">
        <f t="shared" si="0"/>
        <v>909.49099999999999</v>
      </c>
      <c r="T17" s="113">
        <f t="shared" si="0"/>
        <v>145.875</v>
      </c>
      <c r="U17" s="113">
        <f t="shared" si="0"/>
        <v>97.417999999999992</v>
      </c>
      <c r="V17" s="113">
        <f t="shared" si="0"/>
        <v>0</v>
      </c>
      <c r="W17" s="113">
        <f t="shared" si="0"/>
        <v>161.36099999999999</v>
      </c>
      <c r="X17" s="113">
        <f t="shared" si="0"/>
        <v>479.03500000000003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5551.2970000000005</v>
      </c>
      <c r="K18" s="115">
        <f>+SUMIF($F$24:$F$251,"Group",$K$24:$K$251)</f>
        <v>5551.2970000000005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0</v>
      </c>
      <c r="Q18" s="116">
        <f t="shared" si="2"/>
        <v>917.995</v>
      </c>
      <c r="R18" s="116">
        <f t="shared" si="2"/>
        <v>1336.9</v>
      </c>
      <c r="S18" s="116">
        <f t="shared" si="2"/>
        <v>986.3</v>
      </c>
      <c r="T18" s="116">
        <f t="shared" si="2"/>
        <v>1861.3</v>
      </c>
      <c r="U18" s="116">
        <f t="shared" si="2"/>
        <v>448.80200000000002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8315.5249000000003</v>
      </c>
      <c r="K19" s="117">
        <f>SUM(K17:K18)</f>
        <v>8315.5249000000003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1490.7568999999999</v>
      </c>
      <c r="R19" s="118">
        <f t="shared" si="4"/>
        <v>1735.1860000000001</v>
      </c>
      <c r="S19" s="118">
        <f t="shared" si="4"/>
        <v>1895.7909999999999</v>
      </c>
      <c r="T19" s="118">
        <f t="shared" si="4"/>
        <v>2007.175</v>
      </c>
      <c r="U19" s="118">
        <f t="shared" si="4"/>
        <v>546.22</v>
      </c>
      <c r="V19" s="118">
        <f t="shared" si="4"/>
        <v>0</v>
      </c>
      <c r="W19" s="118">
        <f t="shared" si="4"/>
        <v>161.36099999999999</v>
      </c>
      <c r="X19" s="118">
        <f t="shared" si="4"/>
        <v>479.03500000000003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5374.9000000000005</v>
      </c>
      <c r="K24" s="121">
        <f t="shared" ref="K24" si="7">SUM(N24:Y24)</f>
        <v>5374.9000000000005</v>
      </c>
      <c r="L24" s="121">
        <f t="shared" ref="L24" si="8">SUM(AA24:AL24)</f>
        <v>0</v>
      </c>
      <c r="M24" s="25"/>
      <c r="N24" s="26"/>
      <c r="O24" s="26"/>
      <c r="P24" s="26"/>
      <c r="Q24" s="26">
        <v>800.4</v>
      </c>
      <c r="R24" s="26">
        <v>1306.9000000000001</v>
      </c>
      <c r="S24" s="26">
        <v>986.3</v>
      </c>
      <c r="T24" s="26">
        <v>1861.3</v>
      </c>
      <c r="U24" s="26">
        <v>420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9">+K25+L25</f>
        <v>176.39699999999999</v>
      </c>
      <c r="K25" s="121">
        <f t="shared" ref="K25:K88" si="10">SUM(N25:Y25)</f>
        <v>176.39699999999999</v>
      </c>
      <c r="L25" s="121">
        <f t="shared" ref="L25:L88" si="11">SUM(AA25:AL25)</f>
        <v>0</v>
      </c>
      <c r="M25" s="25"/>
      <c r="N25" s="26"/>
      <c r="O25" s="26"/>
      <c r="P25" s="26"/>
      <c r="Q25" s="26">
        <f>125.595-8</f>
        <v>117.595</v>
      </c>
      <c r="R25" s="26">
        <f>22+8</f>
        <v>30</v>
      </c>
      <c r="S25" s="26"/>
      <c r="T25" s="26"/>
      <c r="U25" s="26">
        <f>30-1.198</f>
        <v>28.802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869.71699999999998</v>
      </c>
      <c r="K26" s="121">
        <f t="shared" si="10"/>
        <v>869.71699999999998</v>
      </c>
      <c r="L26" s="121">
        <f t="shared" si="11"/>
        <v>0</v>
      </c>
      <c r="M26" s="25"/>
      <c r="N26" s="26"/>
      <c r="O26" s="26"/>
      <c r="P26" s="26"/>
      <c r="Q26" s="26">
        <f>43.366-13.523+84</f>
        <v>113.843</v>
      </c>
      <c r="R26" s="26">
        <f>207.397-84+12</f>
        <v>135.39699999999999</v>
      </c>
      <c r="S26" s="26">
        <f>322.477-12+310</f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9"/>
        <v>328.55399999999997</v>
      </c>
      <c r="K27" s="121">
        <f t="shared" si="10"/>
        <v>328.55399999999997</v>
      </c>
      <c r="L27" s="121">
        <f t="shared" si="11"/>
        <v>0</v>
      </c>
      <c r="M27" s="25"/>
      <c r="N27" s="26"/>
      <c r="O27" s="26"/>
      <c r="P27" s="26"/>
      <c r="Q27" s="26">
        <v>320.55399999999997</v>
      </c>
      <c r="R27" s="26"/>
      <c r="S27" s="26">
        <v>8</v>
      </c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9"/>
        <v>0</v>
      </c>
      <c r="K28" s="121">
        <f t="shared" si="10"/>
        <v>0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201" t="s">
        <v>240</v>
      </c>
      <c r="J29" s="120">
        <f t="shared" si="9"/>
        <v>12.91</v>
      </c>
      <c r="K29" s="121">
        <f t="shared" si="10"/>
        <v>12.91</v>
      </c>
      <c r="L29" s="121">
        <f t="shared" si="11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202" t="s">
        <v>240</v>
      </c>
      <c r="J30" s="120">
        <f t="shared" si="9"/>
        <v>47.917000000000002</v>
      </c>
      <c r="K30" s="121">
        <f t="shared" si="10"/>
        <v>47.917000000000002</v>
      </c>
      <c r="L30" s="121">
        <f t="shared" si="11"/>
        <v>0</v>
      </c>
      <c r="M30" s="25"/>
      <c r="N30" s="26"/>
      <c r="O30" s="26"/>
      <c r="P30" s="26"/>
      <c r="Q30" s="26">
        <v>1</v>
      </c>
      <c r="R30" s="26">
        <f>0.903+8</f>
        <v>8.9030000000000005</v>
      </c>
      <c r="S30" s="26"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202" t="s">
        <v>240</v>
      </c>
      <c r="J31" s="120">
        <f t="shared" si="9"/>
        <v>306.66089999999997</v>
      </c>
      <c r="K31" s="121">
        <f t="shared" si="10"/>
        <v>306.66089999999997</v>
      </c>
      <c r="L31" s="121">
        <f t="shared" si="11"/>
        <v>0</v>
      </c>
      <c r="M31" s="25"/>
      <c r="N31" s="26"/>
      <c r="O31" s="26"/>
      <c r="P31" s="26"/>
      <c r="Q31" s="26">
        <f>39.3359-0.675+29</f>
        <v>67.660899999999998</v>
      </c>
      <c r="R31" s="26">
        <f>39-29+23+69+5</f>
        <v>107</v>
      </c>
      <c r="S31" s="26">
        <v>2</v>
      </c>
      <c r="T31" s="26">
        <v>19</v>
      </c>
      <c r="U31" s="26"/>
      <c r="V31" s="26"/>
      <c r="W31" s="26"/>
      <c r="X31" s="26">
        <f>134-23</f>
        <v>111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202" t="s">
        <v>240</v>
      </c>
      <c r="J32" s="120">
        <f t="shared" si="9"/>
        <v>9.4310000000000009</v>
      </c>
      <c r="K32" s="121">
        <f t="shared" si="10"/>
        <v>9.4310000000000009</v>
      </c>
      <c r="L32" s="121">
        <f t="shared" si="11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202" t="s">
        <v>240</v>
      </c>
      <c r="J33" s="120">
        <f t="shared" si="9"/>
        <v>0</v>
      </c>
      <c r="K33" s="121">
        <f t="shared" si="10"/>
        <v>0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202" t="s">
        <v>240</v>
      </c>
      <c r="J34" s="120">
        <f t="shared" si="9"/>
        <v>36.969000000000001</v>
      </c>
      <c r="K34" s="121">
        <f t="shared" si="10"/>
        <v>36.969000000000001</v>
      </c>
      <c r="L34" s="121">
        <f t="shared" si="11"/>
        <v>0</v>
      </c>
      <c r="M34" s="17"/>
      <c r="N34" s="26"/>
      <c r="O34" s="26"/>
      <c r="P34" s="26"/>
      <c r="Q34" s="26">
        <f>25.969-7</f>
        <v>18.969000000000001</v>
      </c>
      <c r="R34" s="26">
        <f>7+5</f>
        <v>12</v>
      </c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202" t="s">
        <v>240</v>
      </c>
      <c r="J35" s="120">
        <f t="shared" si="9"/>
        <v>611.33500000000004</v>
      </c>
      <c r="K35" s="121">
        <f t="shared" si="10"/>
        <v>611.33500000000004</v>
      </c>
      <c r="L35" s="121">
        <f t="shared" si="11"/>
        <v>0</v>
      </c>
      <c r="M35" s="17"/>
      <c r="N35" s="26"/>
      <c r="O35" s="26"/>
      <c r="P35" s="26"/>
      <c r="Q35" s="26">
        <v>1.3</v>
      </c>
      <c r="R35" s="26">
        <v>3</v>
      </c>
      <c r="S35" s="26">
        <f>270-31</f>
        <v>239</v>
      </c>
      <c r="T35" s="26"/>
      <c r="U35" s="26"/>
      <c r="V35" s="26"/>
      <c r="W35" s="26"/>
      <c r="X35" s="26">
        <f>340.035+31-3</f>
        <v>368.03500000000003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202" t="s">
        <v>240</v>
      </c>
      <c r="J36" s="120">
        <f t="shared" si="9"/>
        <v>13.67</v>
      </c>
      <c r="K36" s="121">
        <f t="shared" si="10"/>
        <v>13.67</v>
      </c>
      <c r="L36" s="121">
        <f t="shared" si="11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202" t="s">
        <v>240</v>
      </c>
      <c r="J37" s="120">
        <f t="shared" si="9"/>
        <v>130.72499999999999</v>
      </c>
      <c r="K37" s="121">
        <f t="shared" si="10"/>
        <v>130.72499999999999</v>
      </c>
      <c r="L37" s="121">
        <f t="shared" si="11"/>
        <v>0</v>
      </c>
      <c r="M37" s="17"/>
      <c r="N37" s="26"/>
      <c r="O37" s="26"/>
      <c r="P37" s="26"/>
      <c r="Q37" s="26">
        <f>10.178+13</f>
        <v>23.178000000000001</v>
      </c>
      <c r="R37" s="26">
        <f>23+3</f>
        <v>26</v>
      </c>
      <c r="S37" s="26">
        <v>2</v>
      </c>
      <c r="T37" s="26">
        <f>21-13</f>
        <v>8</v>
      </c>
      <c r="U37" s="26">
        <f>74.598-0.051-13-3+13</f>
        <v>71.546999999999997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202" t="s">
        <v>240</v>
      </c>
      <c r="J38" s="120">
        <f t="shared" si="9"/>
        <v>4.8710000000000004</v>
      </c>
      <c r="K38" s="121">
        <f t="shared" si="10"/>
        <v>4.8710000000000004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>
        <v>4.8710000000000004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202" t="s">
        <v>240</v>
      </c>
      <c r="J39" s="120">
        <f t="shared" si="9"/>
        <v>161.36099999999999</v>
      </c>
      <c r="K39" s="121">
        <f t="shared" si="10"/>
        <v>161.36099999999999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202" t="s">
        <v>240</v>
      </c>
      <c r="J40" s="120">
        <f t="shared" si="9"/>
        <v>24.231999999999999</v>
      </c>
      <c r="K40" s="121">
        <f t="shared" si="10"/>
        <v>24.231999999999999</v>
      </c>
      <c r="L40" s="121">
        <f t="shared" si="11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202" t="s">
        <v>235</v>
      </c>
      <c r="J41" s="120">
        <f t="shared" si="9"/>
        <v>40.875</v>
      </c>
      <c r="K41" s="121">
        <f t="shared" si="10"/>
        <v>40.875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202" t="s">
        <v>240</v>
      </c>
      <c r="J42" s="120">
        <f t="shared" si="9"/>
        <v>78</v>
      </c>
      <c r="K42" s="121">
        <f t="shared" si="10"/>
        <v>78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202" t="s">
        <v>240</v>
      </c>
      <c r="J43" s="120">
        <f t="shared" si="9"/>
        <v>50</v>
      </c>
      <c r="K43" s="121">
        <f t="shared" si="10"/>
        <v>50</v>
      </c>
      <c r="L43" s="121">
        <f t="shared" si="11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291</v>
      </c>
      <c r="F44" s="9" t="s">
        <v>40</v>
      </c>
      <c r="G44" s="9" t="s">
        <v>291</v>
      </c>
      <c r="H44" s="14"/>
      <c r="I44" s="202" t="s">
        <v>240</v>
      </c>
      <c r="J44" s="120">
        <f>+K44+L44</f>
        <v>37</v>
      </c>
      <c r="K44" s="121">
        <f t="shared" si="10"/>
        <v>37</v>
      </c>
      <c r="L44" s="121">
        <f t="shared" si="11"/>
        <v>0</v>
      </c>
      <c r="M44" s="17"/>
      <c r="N44" s="26"/>
      <c r="O44" s="26"/>
      <c r="P44" s="26"/>
      <c r="Q44" s="26"/>
      <c r="R44" s="26">
        <v>37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0"/>
  <sheetViews>
    <sheetView showGridLines="0" topLeftCell="C1" zoomScale="85" zoomScaleNormal="85" workbookViewId="0">
      <selection activeCell="O32" sqref="O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1737.7369999999999</v>
      </c>
      <c r="I10" s="63"/>
      <c r="J10" s="162">
        <f>0+84.283+40.3+91.596</f>
        <v>216.179</v>
      </c>
      <c r="L10" s="162">
        <f>J10+Q17</f>
        <v>414.09289999999999</v>
      </c>
      <c r="N10" s="57"/>
      <c r="O10" s="173">
        <f>+H10+K17</f>
        <v>4493.3689000000004</v>
      </c>
      <c r="P10" s="174">
        <f ca="1">INDIRECT(ADDRESS(10,15,,,VLOOKUP($G$4,parameters!$G:$I,3,0)))</f>
        <v>4410.3688999999995</v>
      </c>
      <c r="Q10" s="186">
        <f ca="1">O10-P10</f>
        <v>83.000000000000909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9073.8549999999996</v>
      </c>
      <c r="I11" s="63"/>
      <c r="J11" s="18">
        <f>0+878.38+1.198+378.879+722.867</f>
        <v>1981.3239999999998</v>
      </c>
      <c r="L11" s="18">
        <f>J11+Q18</f>
        <v>2384.7239999999997</v>
      </c>
      <c r="N11" s="57"/>
      <c r="O11" s="155">
        <f>+H11+K18</f>
        <v>14635.552</v>
      </c>
      <c r="P11" s="156" cm="1">
        <f t="array" aca="1" ref="P11" ca="1">INDIRECT(ADDRESS(11,15,,,VLOOKUP($G$4,parameters!$G:$I,3,0)))</f>
        <v>13902.285</v>
      </c>
      <c r="Q11" s="187">
        <f t="shared" ref="Q11:Q12" ca="1" si="0">O11-P11</f>
        <v>733.26699999999983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10811.591999999999</v>
      </c>
      <c r="I12" s="63"/>
      <c r="J12" s="128">
        <f>SUM(J10:J11)</f>
        <v>2197.5029999999997</v>
      </c>
      <c r="K12" s="67"/>
      <c r="L12" s="128">
        <f>SUM(L10:L11)</f>
        <v>2798.8168999999998</v>
      </c>
      <c r="M12" s="67"/>
      <c r="N12" s="67"/>
      <c r="O12" s="157">
        <f>SUM(O10:O11)</f>
        <v>19128.920900000001</v>
      </c>
      <c r="P12" s="158">
        <f ca="1">SUM(P10:P11)</f>
        <v>18312.653899999998</v>
      </c>
      <c r="Q12" s="159">
        <f t="shared" ca="1" si="0"/>
        <v>816.26700000000346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2755.6319000000003</v>
      </c>
      <c r="K17" s="110">
        <f>+SUMIF($F$24:$F$249,"External",$K$24:$K$249)</f>
        <v>2755.6319000000003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197.91390000000001</v>
      </c>
      <c r="R17" s="113">
        <f t="shared" si="1"/>
        <v>674.41699999999992</v>
      </c>
      <c r="S17" s="113">
        <f t="shared" si="1"/>
        <v>916.49099999999999</v>
      </c>
      <c r="T17" s="113">
        <f t="shared" si="1"/>
        <v>209.875</v>
      </c>
      <c r="U17" s="113">
        <f t="shared" si="1"/>
        <v>117.29199999999999</v>
      </c>
      <c r="V17" s="113">
        <f t="shared" si="1"/>
        <v>0</v>
      </c>
      <c r="W17" s="113">
        <f t="shared" si="1"/>
        <v>161.36099999999999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5561.697000000001</v>
      </c>
      <c r="K18" s="115">
        <f>+SUMIF($F$24:$F$249,"Group",$K$24:$K$249)</f>
        <v>5561.697000000001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403.4</v>
      </c>
      <c r="R18" s="116">
        <f t="shared" si="3"/>
        <v>1153.5999999999999</v>
      </c>
      <c r="S18" s="116">
        <f t="shared" si="3"/>
        <v>1164.8</v>
      </c>
      <c r="T18" s="116">
        <f t="shared" si="3"/>
        <v>2069.9</v>
      </c>
      <c r="U18" s="116">
        <f t="shared" si="3"/>
        <v>610.39699999999993</v>
      </c>
      <c r="V18" s="116">
        <f t="shared" si="3"/>
        <v>159.6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8317.3289000000004</v>
      </c>
      <c r="K19" s="117">
        <f>SUM(K17:K18)</f>
        <v>8317.3289000000004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601.31389999999999</v>
      </c>
      <c r="R19" s="118">
        <f t="shared" si="5"/>
        <v>1828.0169999999998</v>
      </c>
      <c r="S19" s="118">
        <f t="shared" si="5"/>
        <v>2081.2910000000002</v>
      </c>
      <c r="T19" s="118">
        <f t="shared" si="5"/>
        <v>2279.7750000000001</v>
      </c>
      <c r="U19" s="118">
        <f t="shared" si="5"/>
        <v>727.68899999999996</v>
      </c>
      <c r="V19" s="118">
        <f t="shared" si="5"/>
        <v>159.6</v>
      </c>
      <c r="W19" s="118">
        <f t="shared" si="5"/>
        <v>161.36099999999999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5385.3000000000011</v>
      </c>
      <c r="K24" s="121">
        <f t="shared" ref="K24" si="8">SUM(N24:Y24)</f>
        <v>5385.3000000000011</v>
      </c>
      <c r="L24" s="121">
        <f t="shared" ref="L24" si="9">SUM(AA24:AL24)</f>
        <v>0</v>
      </c>
      <c r="M24" s="25"/>
      <c r="N24" s="26"/>
      <c r="O24" s="26"/>
      <c r="P24" s="26"/>
      <c r="Q24" s="26">
        <v>403.4</v>
      </c>
      <c r="R24" s="26">
        <v>1153.5999999999999</v>
      </c>
      <c r="S24" s="26">
        <v>1164.8</v>
      </c>
      <c r="T24" s="26">
        <v>2069.9</v>
      </c>
      <c r="U24" s="26">
        <v>434</v>
      </c>
      <c r="V24" s="26">
        <v>159.6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6" si="10">+K25+L25</f>
        <v>176.39699999999999</v>
      </c>
      <c r="K25" s="121">
        <f t="shared" ref="K25:K86" si="11">SUM(N25:Y25)</f>
        <v>176.39699999999999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30-1.198+30+117.595</f>
        <v>176.39699999999999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868.21</v>
      </c>
      <c r="K26" s="121">
        <f t="shared" si="11"/>
        <v>868.21</v>
      </c>
      <c r="L26" s="121">
        <f t="shared" si="12"/>
        <v>0</v>
      </c>
      <c r="M26" s="25"/>
      <c r="N26" s="26"/>
      <c r="O26" s="26"/>
      <c r="P26" s="26"/>
      <c r="Q26" s="26">
        <f>113.843-1.261-0.246-27</f>
        <v>85.336000000000013</v>
      </c>
      <c r="R26" s="26">
        <f>135.397+27</f>
        <v>162.39699999999999</v>
      </c>
      <c r="S26" s="26"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347.03399999999999</v>
      </c>
      <c r="K27" s="121">
        <f t="shared" si="11"/>
        <v>347.03399999999999</v>
      </c>
      <c r="L27" s="121">
        <f t="shared" si="12"/>
        <v>0</v>
      </c>
      <c r="M27" s="25"/>
      <c r="N27" s="26"/>
      <c r="O27" s="26"/>
      <c r="P27" s="26"/>
      <c r="Q27" s="26">
        <f>320.554-54.405-2.115-233</f>
        <v>31.033999999999992</v>
      </c>
      <c r="R27" s="26">
        <f>233+16</f>
        <v>249</v>
      </c>
      <c r="S27" s="26"/>
      <c r="T27" s="26">
        <f>8+59</f>
        <v>67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8"/>
      <c r="I28" s="201" t="s">
        <v>240</v>
      </c>
      <c r="J28" s="120">
        <f t="shared" si="10"/>
        <v>10.993</v>
      </c>
      <c r="K28" s="121">
        <f t="shared" si="11"/>
        <v>10.993</v>
      </c>
      <c r="L28" s="121">
        <f t="shared" si="12"/>
        <v>0</v>
      </c>
      <c r="M28" s="25"/>
      <c r="N28" s="26"/>
      <c r="O28" s="26"/>
      <c r="P28" s="26"/>
      <c r="Q28" s="26"/>
      <c r="R28" s="26">
        <f>8.156-1.917+4.754</f>
        <v>10.993</v>
      </c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6"/>
      <c r="I29" s="202" t="s">
        <v>240</v>
      </c>
      <c r="J29" s="120">
        <f t="shared" si="10"/>
        <v>48.326000000000008</v>
      </c>
      <c r="K29" s="121">
        <f t="shared" si="11"/>
        <v>48.326000000000008</v>
      </c>
      <c r="L29" s="121">
        <f t="shared" si="12"/>
        <v>0</v>
      </c>
      <c r="M29" s="25"/>
      <c r="N29" s="26"/>
      <c r="O29" s="26"/>
      <c r="P29" s="26"/>
      <c r="Q29" s="26"/>
      <c r="R29" s="26">
        <f>1-0.936-0.655+8.903-1+2</f>
        <v>9.3120000000000012</v>
      </c>
      <c r="S29" s="26">
        <f>38.014+1</f>
        <v>39.014000000000003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202" t="s">
        <v>240</v>
      </c>
      <c r="J30" s="120">
        <f t="shared" si="10"/>
        <v>289.62389999999999</v>
      </c>
      <c r="K30" s="121">
        <f t="shared" si="11"/>
        <v>289.62389999999999</v>
      </c>
      <c r="L30" s="121">
        <f t="shared" si="12"/>
        <v>0</v>
      </c>
      <c r="M30" s="25"/>
      <c r="N30" s="26"/>
      <c r="O30" s="26"/>
      <c r="P30" s="26"/>
      <c r="Q30" s="26">
        <f>67.6609-12.322-4.715-10</f>
        <v>40.623899999999992</v>
      </c>
      <c r="R30" s="26">
        <f>107-2</f>
        <v>105</v>
      </c>
      <c r="S30" s="26">
        <f>12+2</f>
        <v>14</v>
      </c>
      <c r="T30" s="26">
        <v>19</v>
      </c>
      <c r="U30" s="26"/>
      <c r="V30" s="26"/>
      <c r="W30" s="26"/>
      <c r="X30" s="26">
        <v>111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202" t="s">
        <v>240</v>
      </c>
      <c r="J31" s="120">
        <f t="shared" si="10"/>
        <v>5.0830000000000002</v>
      </c>
      <c r="K31" s="121">
        <f t="shared" si="11"/>
        <v>5.0830000000000002</v>
      </c>
      <c r="L31" s="121">
        <f t="shared" si="12"/>
        <v>0</v>
      </c>
      <c r="M31" s="17"/>
      <c r="N31" s="26"/>
      <c r="O31" s="26"/>
      <c r="P31" s="26"/>
      <c r="Q31" s="26"/>
      <c r="R31" s="26">
        <v>0.48300000000000021</v>
      </c>
      <c r="S31" s="26"/>
      <c r="T31" s="26"/>
      <c r="U31" s="26">
        <f>5-0.4</f>
        <v>4.5999999999999996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202" t="s">
        <v>240</v>
      </c>
      <c r="J32" s="120">
        <f t="shared" si="10"/>
        <v>37.442</v>
      </c>
      <c r="K32" s="121">
        <f t="shared" si="11"/>
        <v>37.442</v>
      </c>
      <c r="L32" s="121">
        <f t="shared" si="12"/>
        <v>0</v>
      </c>
      <c r="M32" s="17"/>
      <c r="N32" s="26"/>
      <c r="O32" s="26"/>
      <c r="P32" s="26"/>
      <c r="Q32" s="26">
        <f>18.969-5.527+6</f>
        <v>19.442</v>
      </c>
      <c r="R32" s="26">
        <v>12</v>
      </c>
      <c r="S32" s="26"/>
      <c r="T32" s="26"/>
      <c r="U32" s="26">
        <v>6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202" t="s">
        <v>240</v>
      </c>
      <c r="J33" s="120">
        <f t="shared" si="10"/>
        <v>610.58200000000011</v>
      </c>
      <c r="K33" s="121">
        <f t="shared" si="11"/>
        <v>610.58200000000011</v>
      </c>
      <c r="L33" s="121">
        <f t="shared" si="12"/>
        <v>0</v>
      </c>
      <c r="M33" s="17"/>
      <c r="N33" s="26"/>
      <c r="O33" s="26"/>
      <c r="P33" s="26"/>
      <c r="Q33" s="26">
        <v>1.3</v>
      </c>
      <c r="R33" s="26">
        <v>3</v>
      </c>
      <c r="S33" s="26">
        <v>239</v>
      </c>
      <c r="T33" s="26"/>
      <c r="U33" s="26"/>
      <c r="V33" s="26"/>
      <c r="W33" s="26"/>
      <c r="X33" s="26">
        <f>368.035-0.753</f>
        <v>367.28200000000004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202" t="s">
        <v>240</v>
      </c>
      <c r="J34" s="120">
        <f t="shared" si="10"/>
        <v>11.274000000000001</v>
      </c>
      <c r="K34" s="121">
        <f t="shared" si="11"/>
        <v>11.274000000000001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13.67-2.396</f>
        <v>11.274000000000001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202" t="s">
        <v>240</v>
      </c>
      <c r="J35" s="120">
        <f t="shared" si="10"/>
        <v>130.72499999999999</v>
      </c>
      <c r="K35" s="121">
        <f t="shared" si="11"/>
        <v>130.72499999999999</v>
      </c>
      <c r="L35" s="121">
        <f t="shared" si="12"/>
        <v>0</v>
      </c>
      <c r="M35" s="17"/>
      <c r="N35" s="26"/>
      <c r="O35" s="26"/>
      <c r="P35" s="26"/>
      <c r="Q35" s="26">
        <f>23.178-3</f>
        <v>20.178000000000001</v>
      </c>
      <c r="R35" s="26">
        <f>26+3-8</f>
        <v>21</v>
      </c>
      <c r="S35" s="26">
        <f>2+8-6</f>
        <v>4</v>
      </c>
      <c r="T35" s="26">
        <f>8-3</f>
        <v>5</v>
      </c>
      <c r="U35" s="26">
        <f>71.547+6+3</f>
        <v>80.546999999999997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272</v>
      </c>
      <c r="F36" s="9" t="s">
        <v>40</v>
      </c>
      <c r="G36" s="9" t="s">
        <v>272</v>
      </c>
      <c r="H36" s="196"/>
      <c r="I36" s="202" t="s">
        <v>240</v>
      </c>
      <c r="J36" s="120">
        <f t="shared" si="10"/>
        <v>4.8710000000000004</v>
      </c>
      <c r="K36" s="121">
        <f t="shared" si="11"/>
        <v>4.8710000000000004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4.8710000000000004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202" t="s">
        <v>240</v>
      </c>
      <c r="J37" s="120">
        <f t="shared" si="10"/>
        <v>161.36099999999999</v>
      </c>
      <c r="K37" s="121">
        <f t="shared" si="11"/>
        <v>161.36099999999999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>
        <v>161.36099999999999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283</v>
      </c>
      <c r="F38" s="9" t="s">
        <v>40</v>
      </c>
      <c r="G38" s="9" t="s">
        <v>283</v>
      </c>
      <c r="H38" s="196"/>
      <c r="I38" s="202" t="s">
        <v>240</v>
      </c>
      <c r="J38" s="120">
        <f t="shared" si="10"/>
        <v>24.231999999999999</v>
      </c>
      <c r="K38" s="121">
        <f t="shared" si="11"/>
        <v>24.231999999999999</v>
      </c>
      <c r="L38" s="121">
        <f t="shared" si="12"/>
        <v>0</v>
      </c>
      <c r="M38" s="17"/>
      <c r="N38" s="26"/>
      <c r="O38" s="26"/>
      <c r="P38" s="26"/>
      <c r="Q38" s="26"/>
      <c r="R38" s="26">
        <v>14.231999999999999</v>
      </c>
      <c r="S38" s="26"/>
      <c r="T38" s="26"/>
      <c r="U38" s="26">
        <v>10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260</v>
      </c>
      <c r="F39" s="9" t="s">
        <v>40</v>
      </c>
      <c r="G39" s="9" t="s">
        <v>260</v>
      </c>
      <c r="H39" s="196"/>
      <c r="I39" s="202" t="s">
        <v>235</v>
      </c>
      <c r="J39" s="120">
        <f t="shared" si="10"/>
        <v>40.875</v>
      </c>
      <c r="K39" s="121">
        <f t="shared" si="11"/>
        <v>40.875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40.875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287</v>
      </c>
      <c r="F40" s="9" t="s">
        <v>40</v>
      </c>
      <c r="G40" s="9" t="s">
        <v>287</v>
      </c>
      <c r="H40" s="196"/>
      <c r="I40" s="202" t="s">
        <v>240</v>
      </c>
      <c r="J40" s="120">
        <f t="shared" si="10"/>
        <v>78</v>
      </c>
      <c r="K40" s="121">
        <f t="shared" si="11"/>
        <v>78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78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289</v>
      </c>
      <c r="F41" s="9" t="s">
        <v>40</v>
      </c>
      <c r="G41" s="9" t="s">
        <v>289</v>
      </c>
      <c r="H41" s="197"/>
      <c r="I41" s="202" t="s">
        <v>240</v>
      </c>
      <c r="J41" s="120">
        <f t="shared" si="10"/>
        <v>50</v>
      </c>
      <c r="K41" s="121">
        <f t="shared" si="11"/>
        <v>50</v>
      </c>
      <c r="L41" s="121">
        <f t="shared" si="12"/>
        <v>0</v>
      </c>
      <c r="M41" s="17"/>
      <c r="N41" s="26"/>
      <c r="O41" s="26"/>
      <c r="P41" s="26"/>
      <c r="Q41" s="26"/>
      <c r="R41" s="26">
        <v>50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292</v>
      </c>
      <c r="F42" s="9" t="s">
        <v>40</v>
      </c>
      <c r="G42" s="9" t="s">
        <v>292</v>
      </c>
      <c r="H42" s="197"/>
      <c r="I42" s="202" t="s">
        <v>240</v>
      </c>
      <c r="J42" s="120">
        <f t="shared" si="10"/>
        <v>37</v>
      </c>
      <c r="K42" s="121">
        <f t="shared" si="11"/>
        <v>37</v>
      </c>
      <c r="L42" s="121">
        <f t="shared" si="12"/>
        <v>0</v>
      </c>
      <c r="M42" s="17"/>
      <c r="N42" s="26"/>
      <c r="O42" s="26"/>
      <c r="P42" s="26"/>
      <c r="Q42" s="26"/>
      <c r="R42" s="26">
        <v>37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15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1"/>
  <sheetViews>
    <sheetView showGridLines="0" topLeftCell="F13" zoomScale="90" zoomScaleNormal="90" workbookViewId="0">
      <selection activeCell="G30" sqref="G30:G4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2164.0199999999995</v>
      </c>
      <c r="I10" s="63"/>
      <c r="J10" s="162">
        <f>0+84.283+40.3+91.596+426.283</f>
        <v>642.46199999999999</v>
      </c>
      <c r="L10" s="162">
        <f>J10+Q17</f>
        <v>642.46199999999999</v>
      </c>
      <c r="N10" s="57"/>
      <c r="O10" s="173">
        <f>+H10+K17</f>
        <v>4591.3688999999995</v>
      </c>
      <c r="P10" s="174" cm="1">
        <f t="array" aca="1" ref="P10" ca="1">INDIRECT(ADDRESS(10,15,,,VLOOKUP($G$4,parameters!$G:$I,3,0)))</f>
        <v>4493.3689000000004</v>
      </c>
      <c r="Q10" s="186">
        <f ca="1">O10-P10</f>
        <v>97.999999999999091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8975.7669999999998</v>
      </c>
      <c r="I11" s="63"/>
      <c r="J11" s="18">
        <f>0+878.38+1.198+378.879+722.867-98.088</f>
        <v>1883.2359999999999</v>
      </c>
      <c r="L11" s="18">
        <f>J11+Q18</f>
        <v>1883.2359999999999</v>
      </c>
      <c r="N11" s="57"/>
      <c r="O11" s="155">
        <f>+H11+K18</f>
        <v>14740.267</v>
      </c>
      <c r="P11" s="156" cm="1">
        <f t="array" aca="1" ref="P11" ca="1">INDIRECT(ADDRESS(11,15,,,VLOOKUP($G$4,parameters!$G:$I,3,0)))</f>
        <v>14635.552</v>
      </c>
      <c r="Q11" s="187">
        <f t="shared" ref="Q11:Q12" ca="1" si="0">O11-P11</f>
        <v>104.71500000000015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2525.6979999999999</v>
      </c>
      <c r="K12" s="67"/>
      <c r="L12" s="128">
        <f>SUM(L10:L11)</f>
        <v>2525.6979999999999</v>
      </c>
      <c r="M12" s="67"/>
      <c r="N12" s="67"/>
      <c r="O12" s="157">
        <f>SUM(O10:O11)</f>
        <v>19331.635900000001</v>
      </c>
      <c r="P12" s="158">
        <f ca="1">SUM(P10:P11)</f>
        <v>19128.920900000001</v>
      </c>
      <c r="Q12" s="159">
        <f t="shared" ca="1" si="0"/>
        <v>202.71500000000015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2427.3489000000004</v>
      </c>
      <c r="K17" s="110">
        <f>+SUMIF($F$24:$F$250,"External",$K$24:$K$250)</f>
        <v>2427.3489000000004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677.04790000000003</v>
      </c>
      <c r="S17" s="113">
        <f t="shared" si="1"/>
        <v>726.49099999999999</v>
      </c>
      <c r="T17" s="113">
        <f t="shared" si="1"/>
        <v>261.875</v>
      </c>
      <c r="U17" s="113">
        <f t="shared" si="1"/>
        <v>44.745000000000005</v>
      </c>
      <c r="V17" s="113">
        <f t="shared" si="1"/>
        <v>0</v>
      </c>
      <c r="W17" s="113">
        <f t="shared" si="1"/>
        <v>238.90799999999999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5764.5</v>
      </c>
      <c r="K18" s="115">
        <f>+SUMIF($F$24:$F$250,"Group",$K$24:$K$250)</f>
        <v>5764.5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1532.3</v>
      </c>
      <c r="S18" s="116">
        <f t="shared" si="3"/>
        <v>1204.7</v>
      </c>
      <c r="T18" s="116">
        <f t="shared" si="3"/>
        <v>2327.5</v>
      </c>
      <c r="U18" s="116">
        <f t="shared" si="3"/>
        <v>114.8</v>
      </c>
      <c r="V18" s="116">
        <f t="shared" si="3"/>
        <v>106.4</v>
      </c>
      <c r="W18" s="116">
        <f t="shared" si="3"/>
        <v>478.8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8191.8489000000009</v>
      </c>
      <c r="K19" s="117">
        <f>SUM(K17:K18)</f>
        <v>8191.8489000000009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2209.3478999999998</v>
      </c>
      <c r="S19" s="118">
        <f t="shared" si="5"/>
        <v>1931.191</v>
      </c>
      <c r="T19" s="118">
        <f t="shared" si="5"/>
        <v>2589.375</v>
      </c>
      <c r="U19" s="118">
        <f t="shared" si="5"/>
        <v>159.54500000000002</v>
      </c>
      <c r="V19" s="118">
        <f t="shared" si="5"/>
        <v>106.4</v>
      </c>
      <c r="W19" s="118">
        <f t="shared" si="5"/>
        <v>717.70799999999997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5764.5</v>
      </c>
      <c r="K24" s="121">
        <f t="shared" ref="K24" si="8">SUM(N24:Y24)</f>
        <v>5764.5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1532.3</v>
      </c>
      <c r="S24" s="26">
        <v>1204.7</v>
      </c>
      <c r="T24" s="26">
        <v>2327.5</v>
      </c>
      <c r="U24" s="26">
        <v>114.8</v>
      </c>
      <c r="V24" s="26">
        <v>106.4</v>
      </c>
      <c r="W24" s="26">
        <v>478.8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 ht="15.75" customHeight="1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10">+K25+L25</f>
        <v>728.76699999999994</v>
      </c>
      <c r="K25" s="121">
        <f t="shared" ref="K25:K87" si="11">SUM(N25:Y25)</f>
        <v>728.76699999999994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85.336-145.443+162.397+6</f>
        <v>108.28999999999998</v>
      </c>
      <c r="S25" s="26">
        <v>620.47699999999998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f>31.034-31.786-160.947-31.334+249+38</f>
        <v>93.966999999999985</v>
      </c>
      <c r="S26" s="26"/>
      <c r="T26" s="26">
        <f>67-38+36</f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10.993</v>
      </c>
      <c r="K27" s="121">
        <f t="shared" si="11"/>
        <v>10.993</v>
      </c>
      <c r="L27" s="121">
        <f t="shared" si="12"/>
        <v>0</v>
      </c>
      <c r="M27" s="25"/>
      <c r="N27" s="26"/>
      <c r="O27" s="26"/>
      <c r="P27" s="26"/>
      <c r="Q27" s="26"/>
      <c r="R27" s="26">
        <v>10.993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8"/>
      <c r="I28" s="195" t="s">
        <v>240</v>
      </c>
      <c r="J28" s="120">
        <f t="shared" si="10"/>
        <v>48.326000000000001</v>
      </c>
      <c r="K28" s="121">
        <f t="shared" si="11"/>
        <v>48.326000000000001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9.312+3</f>
        <v>12.311999999999999</v>
      </c>
      <c r="S28" s="26">
        <f>39.014-3</f>
        <v>36.014000000000003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6"/>
      <c r="I29" s="195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40.6239-9.572-29.97+105-1.599</f>
        <v>104.4829</v>
      </c>
      <c r="S29" s="26">
        <v>14</v>
      </c>
      <c r="T29" s="26">
        <v>19</v>
      </c>
      <c r="U29" s="26"/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17"/>
      <c r="N31" s="26"/>
      <c r="O31" s="26"/>
      <c r="P31" s="26"/>
      <c r="Q31" s="26"/>
      <c r="R31" s="26">
        <f>19.442+12-5</f>
        <v>26.442</v>
      </c>
      <c r="S31" s="26">
        <f>5-3</f>
        <v>2</v>
      </c>
      <c r="T31" s="26"/>
      <c r="U31" s="26">
        <f>6+3</f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f>1.3+3+239</f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20.178-14.928+21-0.704</f>
        <v>25.545999999999999</v>
      </c>
      <c r="S34" s="26">
        <v>4</v>
      </c>
      <c r="T34" s="26">
        <v>3</v>
      </c>
      <c r="U34" s="26">
        <v>5</v>
      </c>
      <c r="V34" s="26"/>
      <c r="W34" s="26">
        <f>80.547-3</f>
        <v>77.546999999999997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272</v>
      </c>
      <c r="F35" s="9" t="s">
        <v>40</v>
      </c>
      <c r="G35" s="9" t="s">
        <v>272</v>
      </c>
      <c r="H35" s="196"/>
      <c r="I35" s="195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283</v>
      </c>
      <c r="F37" s="9" t="s">
        <v>40</v>
      </c>
      <c r="G37" s="9" t="s">
        <v>283</v>
      </c>
      <c r="H37" s="196"/>
      <c r="I37" s="195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260</v>
      </c>
      <c r="F38" s="9" t="s">
        <v>40</v>
      </c>
      <c r="G38" s="9" t="s">
        <v>260</v>
      </c>
      <c r="H38" s="196"/>
      <c r="I38" s="195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287</v>
      </c>
      <c r="F39" s="9" t="s">
        <v>40</v>
      </c>
      <c r="G39" s="9" t="s">
        <v>287</v>
      </c>
      <c r="H39" s="196"/>
      <c r="I39" s="195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289</v>
      </c>
      <c r="F40" s="9" t="s">
        <v>40</v>
      </c>
      <c r="G40" s="9" t="s">
        <v>289</v>
      </c>
      <c r="H40" s="196"/>
      <c r="I40" s="195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292</v>
      </c>
      <c r="F41" s="9" t="s">
        <v>40</v>
      </c>
      <c r="G41" s="9" t="s">
        <v>292</v>
      </c>
      <c r="H41" s="196"/>
      <c r="I41" s="195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294</v>
      </c>
      <c r="H42" s="14"/>
      <c r="I42" s="195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25" sqref="R25:S25"/>
    </sheetView>
  </sheetViews>
  <sheetFormatPr defaultColWidth="8" defaultRowHeight="13.8"/>
  <cols>
    <col min="1" max="4" width="4" style="17" customWidth="1"/>
    <col min="5" max="5" width="33.886718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2164.0199999999995</v>
      </c>
      <c r="I10" s="63"/>
      <c r="J10" s="162">
        <f>0</f>
        <v>0</v>
      </c>
      <c r="L10" s="162">
        <f>J10+R17</f>
        <v>668.04790000000003</v>
      </c>
      <c r="N10" s="57"/>
      <c r="O10" s="173">
        <f>+H10+K17</f>
        <v>4674.3688999999995</v>
      </c>
      <c r="P10" s="174" cm="1">
        <f t="array" aca="1" ref="P10" ca="1">INDIRECT(ADDRESS(10,15,,,VLOOKUP($G$4,parameters!$G:$I,3,0)))</f>
        <v>4591.3688999999995</v>
      </c>
      <c r="Q10" s="186">
        <f ca="1">O10-P10</f>
        <v>83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8975.7670000000016</v>
      </c>
      <c r="I11" s="63"/>
      <c r="J11" s="18">
        <f>0</f>
        <v>0</v>
      </c>
      <c r="L11" s="18">
        <f>J11+R18</f>
        <v>1283.0999999999999</v>
      </c>
      <c r="N11" s="57"/>
      <c r="O11" s="155">
        <f>+H11+K18</f>
        <v>14850.467000000002</v>
      </c>
      <c r="P11" s="156" cm="1">
        <f t="array" aca="1" ref="P11" ca="1">INDIRECT(ADDRESS(11,15,,,VLOOKUP($G$4,parameters!$G:$I,3,0)))</f>
        <v>14740.267</v>
      </c>
      <c r="Q11" s="187">
        <f t="shared" ref="Q11:Q12" ca="1" si="0">O11-P11</f>
        <v>110.20000000000255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0</v>
      </c>
      <c r="K12" s="67"/>
      <c r="L12" s="128">
        <f>SUM(L10:L11)</f>
        <v>1951.1478999999999</v>
      </c>
      <c r="M12" s="67"/>
      <c r="N12" s="67"/>
      <c r="O12" s="157">
        <f>SUM(O10:O11)</f>
        <v>19524.835900000002</v>
      </c>
      <c r="P12" s="158">
        <f ca="1">SUM(P10:P11)</f>
        <v>19331.635900000001</v>
      </c>
      <c r="Q12" s="159">
        <f t="shared" ca="1" si="0"/>
        <v>193.20000000000073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2510.3489</v>
      </c>
      <c r="K17" s="110">
        <f>+SUMIF($F$24:$F$251,"External",$K$24:$K$251)</f>
        <v>2510.3489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668.04790000000003</v>
      </c>
      <c r="S17" s="113">
        <f t="shared" si="1"/>
        <v>737.49099999999999</v>
      </c>
      <c r="T17" s="113">
        <f t="shared" si="1"/>
        <v>350.875</v>
      </c>
      <c r="U17" s="113">
        <f t="shared" si="1"/>
        <v>48.745000000000005</v>
      </c>
      <c r="V17" s="113">
        <f t="shared" si="1"/>
        <v>0</v>
      </c>
      <c r="W17" s="113">
        <f t="shared" si="1"/>
        <v>226.90799999999999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5874.7000000000007</v>
      </c>
      <c r="K18" s="115">
        <f>+SUMIF($F$24:$F$251,"Group",$K$24:$K$251)</f>
        <v>5874.7000000000007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1283.0999999999999</v>
      </c>
      <c r="S18" s="116">
        <f t="shared" si="3"/>
        <v>1408.4</v>
      </c>
      <c r="T18" s="116">
        <f t="shared" si="3"/>
        <v>2315.5</v>
      </c>
      <c r="U18" s="116">
        <f t="shared" si="3"/>
        <v>109.1</v>
      </c>
      <c r="V18" s="116">
        <f t="shared" si="3"/>
        <v>112.5</v>
      </c>
      <c r="W18" s="116">
        <f t="shared" si="3"/>
        <v>646.1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8385.0489000000016</v>
      </c>
      <c r="K19" s="117">
        <f>SUM(K17:K18)</f>
        <v>8385.0489000000016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1951.1478999999999</v>
      </c>
      <c r="S19" s="118">
        <f t="shared" si="5"/>
        <v>2145.8910000000001</v>
      </c>
      <c r="T19" s="118">
        <f t="shared" si="5"/>
        <v>2666.375</v>
      </c>
      <c r="U19" s="118">
        <f t="shared" si="5"/>
        <v>157.845</v>
      </c>
      <c r="V19" s="118">
        <f t="shared" si="5"/>
        <v>112.5</v>
      </c>
      <c r="W19" s="118">
        <f t="shared" si="5"/>
        <v>873.00800000000004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5874.7000000000007</v>
      </c>
      <c r="K24" s="121">
        <f t="shared" ref="K24" si="8">SUM(N24:Y24)</f>
        <v>5874.7000000000007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1283.0999999999999</v>
      </c>
      <c r="S24" s="26">
        <v>1408.4</v>
      </c>
      <c r="T24" s="26">
        <v>2315.5</v>
      </c>
      <c r="U24" s="26">
        <v>109.1</v>
      </c>
      <c r="V24" s="26">
        <v>112.5</v>
      </c>
      <c r="W24" s="26">
        <v>646.1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195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f>108.29-10</f>
        <v>98.29</v>
      </c>
      <c r="S25" s="26">
        <f>620.477+10</f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195" t="s">
        <v>240</v>
      </c>
      <c r="J27" s="120">
        <f t="shared" si="10"/>
        <v>91.992999999999995</v>
      </c>
      <c r="K27" s="121">
        <f t="shared" si="11"/>
        <v>91.992999999999995</v>
      </c>
      <c r="L27" s="121">
        <f t="shared" si="12"/>
        <v>0</v>
      </c>
      <c r="M27" s="25"/>
      <c r="N27" s="26"/>
      <c r="O27" s="26"/>
      <c r="P27" s="26"/>
      <c r="Q27" s="26"/>
      <c r="R27" s="26">
        <f>10.993+1</f>
        <v>11.993</v>
      </c>
      <c r="S27" s="26"/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195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12.312-1</f>
        <v>11.311999999999999</v>
      </c>
      <c r="S28" s="26">
        <f>36.014+1+2</f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104.4829-6</f>
        <v>98.482900000000001</v>
      </c>
      <c r="S29" s="26">
        <f>14+1</f>
        <v>15</v>
      </c>
      <c r="T29" s="26">
        <v>19</v>
      </c>
      <c r="U29" s="26">
        <f>6-1</f>
        <v>5</v>
      </c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4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4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4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4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4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25.546+7</f>
        <v>32.545999999999999</v>
      </c>
      <c r="S34" s="26">
        <f>4-3</f>
        <v>1</v>
      </c>
      <c r="T34" s="26">
        <f>3+3+5+1</f>
        <v>12</v>
      </c>
      <c r="U34" s="26">
        <v>4</v>
      </c>
      <c r="V34" s="26"/>
      <c r="W34" s="26">
        <f>77.547-7-4-1</f>
        <v>65.546999999999997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4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4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4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4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4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4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4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4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F1" zoomScale="80" zoomScaleNormal="80" workbookViewId="0">
      <selection activeCell="S25" sqref="S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3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2187.2259999999997</v>
      </c>
      <c r="I10" s="63"/>
      <c r="J10" s="162">
        <f>0+23.206</f>
        <v>23.206</v>
      </c>
      <c r="L10" s="162">
        <f>J10+R17</f>
        <v>739.76890000000003</v>
      </c>
      <c r="N10" s="57"/>
      <c r="O10" s="173">
        <f>+H10+K17</f>
        <v>4695.0188999999991</v>
      </c>
      <c r="P10" s="174">
        <f ca="1">INDIRECT(ADDRESS(10,15,,,VLOOKUP($G$4,parameters!$G:$I,3,0)))</f>
        <v>4674.3688999999995</v>
      </c>
      <c r="Q10" s="186">
        <f ca="1">O10-P10</f>
        <v>20.649999999999636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9213.8730000000014</v>
      </c>
      <c r="I11" s="63"/>
      <c r="J11" s="18">
        <f>0+0.854+237.252</f>
        <v>238.10600000000002</v>
      </c>
      <c r="L11" s="18">
        <f>J11+R18</f>
        <v>1185.5060000000001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14850.467000000002</v>
      </c>
      <c r="Q11" s="187">
        <f ca="1">O11-P11</f>
        <v>235.60599999999795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11401.099000000002</v>
      </c>
      <c r="I12" s="63"/>
      <c r="J12" s="128">
        <f>SUM(J10:J11)</f>
        <v>261.31200000000001</v>
      </c>
      <c r="K12" s="67"/>
      <c r="L12" s="128">
        <f>SUM(L10:L11)</f>
        <v>1925.2749000000001</v>
      </c>
      <c r="M12" s="67"/>
      <c r="N12" s="67"/>
      <c r="O12" s="157">
        <f>SUM(O10:O11)</f>
        <v>19781.091899999999</v>
      </c>
      <c r="P12" s="158">
        <f ca="1">SUM(P10:P11)</f>
        <v>19524.835900000002</v>
      </c>
      <c r="Q12" s="159">
        <f t="shared" ref="Q12" ca="1" si="0">O12-P12</f>
        <v>256.25599999999758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2507.7928999999995</v>
      </c>
      <c r="K17" s="110">
        <f>+SUMIF($F$24:$F$251,"External",$K$24:$K$251)</f>
        <v>2507.7928999999995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716.56290000000001</v>
      </c>
      <c r="S17" s="113">
        <f t="shared" si="1"/>
        <v>782.50799999999992</v>
      </c>
      <c r="T17" s="113">
        <f t="shared" si="1"/>
        <v>333.875</v>
      </c>
      <c r="U17" s="113">
        <f t="shared" si="1"/>
        <v>37.471000000000004</v>
      </c>
      <c r="V17" s="113">
        <f t="shared" si="1"/>
        <v>0</v>
      </c>
      <c r="W17" s="113">
        <f t="shared" si="1"/>
        <v>176.36099999999999</v>
      </c>
      <c r="X17" s="113">
        <f t="shared" si="1"/>
        <v>461.01499999999999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5872.1999999999989</v>
      </c>
      <c r="K18" s="115">
        <f>+SUMIF($F$24:$F$251,"Group",$K$24:$K$251)</f>
        <v>5872.1999999999989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947.4</v>
      </c>
      <c r="S18" s="116">
        <f t="shared" si="3"/>
        <v>1533</v>
      </c>
      <c r="T18" s="116">
        <f t="shared" si="3"/>
        <v>2642.5</v>
      </c>
      <c r="U18" s="116">
        <f t="shared" si="3"/>
        <v>186.2</v>
      </c>
      <c r="V18" s="116">
        <f t="shared" si="3"/>
        <v>180.2</v>
      </c>
      <c r="W18" s="116">
        <f t="shared" si="3"/>
        <v>382.9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8379.9928999999975</v>
      </c>
      <c r="K19" s="117">
        <f>SUM(K17:K18)</f>
        <v>8379.9928999999975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1663.9629</v>
      </c>
      <c r="S19" s="118">
        <f t="shared" si="5"/>
        <v>2315.5079999999998</v>
      </c>
      <c r="T19" s="118">
        <f t="shared" si="5"/>
        <v>2976.375</v>
      </c>
      <c r="U19" s="118">
        <f t="shared" si="5"/>
        <v>223.67099999999999</v>
      </c>
      <c r="V19" s="118">
        <f t="shared" si="5"/>
        <v>180.2</v>
      </c>
      <c r="W19" s="118">
        <f t="shared" si="5"/>
        <v>559.26099999999997</v>
      </c>
      <c r="X19" s="118">
        <f t="shared" si="5"/>
        <v>461.01499999999999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5872.1999999999989</v>
      </c>
      <c r="K24" s="121">
        <f t="shared" ref="K24" si="8">SUM(N24:Y24)</f>
        <v>5872.1999999999989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947.4</v>
      </c>
      <c r="S24" s="26">
        <v>1533</v>
      </c>
      <c r="T24" s="26">
        <v>2642.5</v>
      </c>
      <c r="U24" s="26">
        <v>186.2</v>
      </c>
      <c r="V24" s="26">
        <v>180.2</v>
      </c>
      <c r="W24" s="26">
        <v>382.9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98.29</v>
      </c>
      <c r="S25" s="26"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v>11.993</v>
      </c>
      <c r="S27" s="26">
        <v>2.65</v>
      </c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v>11.311999999999999</v>
      </c>
      <c r="S28" s="26"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98.4829+74</f>
        <v>172.4829</v>
      </c>
      <c r="S29" s="26">
        <f>15+7</f>
        <v>22</v>
      </c>
      <c r="T29" s="26"/>
      <c r="U29" s="26">
        <f>5+19-19</f>
        <v>5</v>
      </c>
      <c r="V29" s="26"/>
      <c r="W29" s="26"/>
      <c r="X29" s="26">
        <f>111-74-7+19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605.2829999999999</v>
      </c>
      <c r="K32" s="121">
        <f t="shared" si="11"/>
        <v>605.2829999999999</v>
      </c>
      <c r="L32" s="121">
        <f t="shared" si="12"/>
        <v>0</v>
      </c>
      <c r="M32" s="17"/>
      <c r="N32" s="26"/>
      <c r="O32" s="26"/>
      <c r="P32" s="26"/>
      <c r="Q32" s="26"/>
      <c r="R32" s="26">
        <f>243.3-3.485</f>
        <v>239.815</v>
      </c>
      <c r="S32" s="26"/>
      <c r="T32" s="26"/>
      <c r="U32" s="26"/>
      <c r="V32" s="26"/>
      <c r="W32" s="26"/>
      <c r="X32" s="26">
        <f>367.282-1.814</f>
        <v>365.46799999999996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11.274+3</f>
        <v>14.273999999999999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v>32.545999999999999</v>
      </c>
      <c r="S34" s="26">
        <f>1+2</f>
        <v>3</v>
      </c>
      <c r="T34" s="26">
        <f>12+2</f>
        <v>14</v>
      </c>
      <c r="U34" s="26">
        <v>4</v>
      </c>
      <c r="V34" s="26"/>
      <c r="W34" s="26">
        <v>15</v>
      </c>
      <c r="X34" s="26">
        <f>65.547-2-2-15</f>
        <v>46.546999999999997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3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3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3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3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3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3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3" t="s">
        <v>240</v>
      </c>
      <c r="J41" s="120">
        <f t="shared" si="10"/>
        <v>19.093</v>
      </c>
      <c r="K41" s="121">
        <f t="shared" si="11"/>
        <v>19.093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f>37-17.907</f>
        <v>19.093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3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 s="63" customFormat="1">
      <c r="E43" s="9" t="s">
        <v>295</v>
      </c>
      <c r="F43" s="203" t="s">
        <v>40</v>
      </c>
      <c r="G43" s="9" t="s">
        <v>295</v>
      </c>
      <c r="H43" s="197"/>
      <c r="I43" s="203" t="s">
        <v>240</v>
      </c>
      <c r="J43" s="120">
        <f t="shared" si="10"/>
        <v>15</v>
      </c>
      <c r="K43" s="121">
        <f t="shared" si="11"/>
        <v>15</v>
      </c>
      <c r="L43" s="121">
        <f t="shared" si="12"/>
        <v>0</v>
      </c>
      <c r="N43" s="200"/>
      <c r="O43" s="200"/>
      <c r="P43" s="200"/>
      <c r="Q43" s="200"/>
      <c r="R43" s="26">
        <v>15</v>
      </c>
      <c r="S43" s="200"/>
      <c r="T43" s="200"/>
      <c r="U43" s="200"/>
      <c r="V43" s="200"/>
      <c r="W43" s="200"/>
      <c r="X43" s="200"/>
      <c r="Y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</row>
    <row r="44" spans="5:38">
      <c r="E44" s="8"/>
      <c r="F44" s="9"/>
      <c r="G44" s="8"/>
      <c r="H44" s="14"/>
      <c r="I44" s="203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1"/>
  <sheetViews>
    <sheetView showGridLines="0" topLeftCell="H1" zoomScale="90" zoomScaleNormal="90" workbookViewId="0">
      <selection activeCell="R24" sqref="R24: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2329.3659999999995</v>
      </c>
      <c r="I10" s="63"/>
      <c r="J10" s="162">
        <f>0+23.206+142.14</f>
        <v>165.34599999999998</v>
      </c>
      <c r="L10" s="162">
        <f>J10+R17</f>
        <v>710.39490000000001</v>
      </c>
      <c r="N10" s="57"/>
      <c r="O10" s="173">
        <f>+H10+K17</f>
        <v>4718.5368999999992</v>
      </c>
      <c r="P10" s="174" cm="1">
        <f t="array" aca="1" ref="P10" ca="1">INDIRECT(ADDRESS(10,15,,,VLOOKUP($G$4,parameters!$G:$I,3,0)))</f>
        <v>4695.0188999999991</v>
      </c>
      <c r="Q10" s="186">
        <f ca="1">O10-P10</f>
        <v>23.518000000000029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5703.8730000000014</v>
      </c>
      <c r="I11" s="63"/>
      <c r="J11" s="18">
        <f>0+0.854+237.252</f>
        <v>238.10600000000002</v>
      </c>
      <c r="L11" s="18">
        <f>J11+R18</f>
        <v>923.50599999999997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8033.2390000000014</v>
      </c>
      <c r="I12" s="63"/>
      <c r="J12" s="128">
        <f>SUM(J10:J11)</f>
        <v>403.452</v>
      </c>
      <c r="K12" s="67"/>
      <c r="L12" s="128">
        <f>SUM(L10:L11)</f>
        <v>1633.9009000000001</v>
      </c>
      <c r="M12" s="67"/>
      <c r="N12" s="67"/>
      <c r="O12" s="157">
        <f>SUM(O10:O11)</f>
        <v>19804.609899999999</v>
      </c>
      <c r="P12" s="158">
        <f ca="1">SUM(P10:P11)</f>
        <v>19781.091899999999</v>
      </c>
      <c r="Q12" s="159">
        <f t="shared" ca="1" si="0"/>
        <v>23.518000000000029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2389.1709000000001</v>
      </c>
      <c r="K17" s="110">
        <f>+SUMIF($F$24:$F$250,"External",$K$24:$K$250)</f>
        <v>2389.1709000000001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545.0489</v>
      </c>
      <c r="S17" s="113">
        <f t="shared" si="1"/>
        <v>938.86899999999991</v>
      </c>
      <c r="T17" s="113">
        <f t="shared" si="1"/>
        <v>206.875</v>
      </c>
      <c r="U17" s="113">
        <f t="shared" si="1"/>
        <v>45.6</v>
      </c>
      <c r="V17" s="113">
        <f t="shared" si="1"/>
        <v>59.442</v>
      </c>
      <c r="W17" s="113">
        <f t="shared" si="1"/>
        <v>176.36099999999999</v>
      </c>
      <c r="X17" s="113">
        <f t="shared" si="1"/>
        <v>416.97500000000002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9382.1999999999989</v>
      </c>
      <c r="K18" s="115">
        <f>+SUMIF($F$24:$F$250,"Group",$K$24:$K$250)</f>
        <v>9382.1999999999989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685.4</v>
      </c>
      <c r="S18" s="116">
        <f t="shared" si="3"/>
        <v>1697.5</v>
      </c>
      <c r="T18" s="116">
        <f t="shared" si="3"/>
        <v>2846.7</v>
      </c>
      <c r="U18" s="116">
        <f t="shared" si="3"/>
        <v>289.20000000000005</v>
      </c>
      <c r="V18" s="116">
        <f t="shared" si="3"/>
        <v>1180.2</v>
      </c>
      <c r="W18" s="116">
        <f t="shared" si="3"/>
        <v>1382.9</v>
      </c>
      <c r="X18" s="116">
        <f t="shared" si="3"/>
        <v>795.8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11771.370899999998</v>
      </c>
      <c r="K19" s="117">
        <f>SUM(K17:K18)</f>
        <v>11771.370899999998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1230.4488999999999</v>
      </c>
      <c r="S19" s="118">
        <f t="shared" si="5"/>
        <v>2636.3689999999997</v>
      </c>
      <c r="T19" s="118">
        <f t="shared" si="5"/>
        <v>3053.5749999999998</v>
      </c>
      <c r="U19" s="118">
        <f t="shared" si="5"/>
        <v>334.80000000000007</v>
      </c>
      <c r="V19" s="118">
        <f t="shared" si="5"/>
        <v>1239.6420000000001</v>
      </c>
      <c r="W19" s="118">
        <f t="shared" si="5"/>
        <v>1559.261</v>
      </c>
      <c r="X19" s="118">
        <f t="shared" si="5"/>
        <v>1212.7750000000001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9382.1999999999989</v>
      </c>
      <c r="K24" s="121">
        <f t="shared" ref="K24" si="8">SUM(N24:Y24)</f>
        <v>9382.1999999999989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947.4-262</f>
        <v>685.4</v>
      </c>
      <c r="S24" s="26">
        <f>1533+164.5</f>
        <v>1697.5</v>
      </c>
      <c r="T24" s="26">
        <f>2642.5+204.2</f>
        <v>2846.7</v>
      </c>
      <c r="U24" s="26">
        <f>186.2+510-407</f>
        <v>289.20000000000005</v>
      </c>
      <c r="V24" s="26">
        <f>1000+180.2</f>
        <v>1180.2</v>
      </c>
      <c r="W24" s="26">
        <f>382.9+1000</f>
        <v>1382.9</v>
      </c>
      <c r="X24" s="26">
        <f>1000-204.2</f>
        <v>795.8</v>
      </c>
      <c r="Y24" s="26">
        <f>262-164.5+407</f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7" si="10">+K25+L25</f>
        <v>725.57899999999995</v>
      </c>
      <c r="K25" s="121">
        <f t="shared" ref="K25:K87" si="11">SUM(N25:Y25)</f>
        <v>725.57899999999995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98.29-3.188-26</f>
        <v>69.102000000000004</v>
      </c>
      <c r="S25" s="26">
        <v>630.47699999999998</v>
      </c>
      <c r="T25" s="26"/>
      <c r="U25" s="26">
        <v>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41.918999999999997</v>
      </c>
      <c r="K26" s="121">
        <f t="shared" si="11"/>
        <v>41.918999999999997</v>
      </c>
      <c r="L26" s="121">
        <f t="shared" si="12"/>
        <v>0</v>
      </c>
      <c r="M26" s="25"/>
      <c r="N26" s="26"/>
      <c r="O26" s="26"/>
      <c r="P26" s="26"/>
      <c r="Q26" s="26"/>
      <c r="R26" s="26">
        <f>93.967-103.319-13.729+65</f>
        <v>41.918999999999997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f>11.993-8</f>
        <v>3.9930000000000003</v>
      </c>
      <c r="S27" s="26">
        <f>2.65+8+56</f>
        <v>66.650000000000006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50.215000000000003</v>
      </c>
      <c r="K28" s="121">
        <f t="shared" si="11"/>
        <v>50.215000000000003</v>
      </c>
      <c r="L28" s="121">
        <f t="shared" si="12"/>
        <v>0</v>
      </c>
      <c r="M28" s="25"/>
      <c r="N28" s="26"/>
      <c r="O28" s="26"/>
      <c r="P28" s="26"/>
      <c r="Q28" s="26"/>
      <c r="R28" s="26">
        <f>11.312-0.111-8</f>
        <v>3.2009999999999987</v>
      </c>
      <c r="S28" s="26">
        <f>39.014+8</f>
        <v>47.014000000000003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269.48289999999997</v>
      </c>
      <c r="K29" s="121">
        <f t="shared" si="11"/>
        <v>269.48289999999997</v>
      </c>
      <c r="L29" s="121">
        <f t="shared" si="12"/>
        <v>0</v>
      </c>
      <c r="M29" s="25"/>
      <c r="N29" s="26"/>
      <c r="O29" s="26"/>
      <c r="P29" s="26"/>
      <c r="Q29" s="26"/>
      <c r="R29" s="26">
        <f>172.4829-55</f>
        <v>117.4829</v>
      </c>
      <c r="S29" s="26">
        <f>22+55+14</f>
        <v>91</v>
      </c>
      <c r="T29" s="26">
        <f>5+8</f>
        <v>13</v>
      </c>
      <c r="U29" s="26"/>
      <c r="V29" s="26"/>
      <c r="W29" s="26"/>
      <c r="X29" s="26">
        <f>49-14-8+21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0.48300000000000021</v>
      </c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</f>
        <v>35.442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601.23299999999995</v>
      </c>
      <c r="K32" s="121">
        <f t="shared" si="11"/>
        <v>601.23299999999995</v>
      </c>
      <c r="L32" s="121">
        <f t="shared" si="12"/>
        <v>0</v>
      </c>
      <c r="M32" s="17"/>
      <c r="N32" s="26"/>
      <c r="O32" s="26"/>
      <c r="P32" s="26"/>
      <c r="Q32" s="26"/>
      <c r="R32" s="26">
        <f>239.815-2.01</f>
        <v>237.80500000000001</v>
      </c>
      <c r="S32" s="26"/>
      <c r="T32" s="26"/>
      <c r="U32" s="26"/>
      <c r="V32" s="26"/>
      <c r="W32" s="26"/>
      <c r="X32" s="26">
        <f>365.468-2.04</f>
        <v>363.428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>
        <v>4</v>
      </c>
      <c r="S33" s="26">
        <f>14.274-4-3</f>
        <v>7.2739999999999991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32.546+35</f>
        <v>67.545999999999992</v>
      </c>
      <c r="S34" s="26">
        <f>3+3</f>
        <v>6</v>
      </c>
      <c r="T34" s="26">
        <f>14+2</f>
        <v>16</v>
      </c>
      <c r="U34" s="26">
        <f>4-2+3</f>
        <v>5</v>
      </c>
      <c r="V34" s="26"/>
      <c r="W34" s="26">
        <v>15</v>
      </c>
      <c r="X34" s="26">
        <f>46.547-35-3-3</f>
        <v>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40.875</v>
      </c>
      <c r="K37" s="121">
        <f t="shared" si="11"/>
        <v>40.875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40.875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78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56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15</v>
      </c>
      <c r="K42" s="121">
        <f t="shared" si="11"/>
        <v>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15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52"/>
  <sheetViews>
    <sheetView showGridLines="0" topLeftCell="F4" zoomScale="90" zoomScaleNormal="90" workbookViewId="0">
      <selection activeCell="R56" sqref="R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2926.4809999999998</v>
      </c>
      <c r="I10" s="63"/>
      <c r="J10" s="162">
        <f>0+23.206+142.14+569.909+27.206</f>
        <v>762.46100000000001</v>
      </c>
      <c r="L10" s="162">
        <f>J10+R17</f>
        <v>762.46100000000001</v>
      </c>
      <c r="N10" s="57"/>
      <c r="O10" s="173">
        <f>+H10+K17</f>
        <v>4836.223899999999</v>
      </c>
      <c r="P10" s="174" cm="1">
        <f t="array" aca="1" ref="P10" ca="1">INDIRECT(ADDRESS(10,15,,,VLOOKUP($G$4,parameters!$G:$I,3,0)))</f>
        <v>4718.5368999999992</v>
      </c>
      <c r="Q10" s="186">
        <f ca="1">O10-P10</f>
        <v>117.6869999999999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7932.3700000000017</v>
      </c>
      <c r="I11" s="63"/>
      <c r="J11" s="18">
        <f>0+0.854+237.252+0.497+2228</f>
        <v>2466.6030000000001</v>
      </c>
      <c r="L11" s="18">
        <f>J11+R18</f>
        <v>2466.6030000000001</v>
      </c>
      <c r="N11" s="57"/>
      <c r="O11" s="155">
        <f>+H11+K18</f>
        <v>15086.570000000002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0.49700000000120781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3229.0640000000003</v>
      </c>
      <c r="K12" s="67"/>
      <c r="L12" s="128">
        <f>SUM(L10:L11)</f>
        <v>3229.0640000000003</v>
      </c>
      <c r="M12" s="67"/>
      <c r="N12" s="67"/>
      <c r="O12" s="157">
        <f>SUM(O10:O11)</f>
        <v>19922.793900000001</v>
      </c>
      <c r="P12" s="158">
        <f ca="1">SUM(P10:P11)</f>
        <v>19804.609899999999</v>
      </c>
      <c r="Q12" s="159">
        <f t="shared" ca="1" si="0"/>
        <v>118.18400000000111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1909.7428999999997</v>
      </c>
      <c r="K17" s="110">
        <f>+SUMIF($F$24:$F$251,"External",$K$24:$K$251)</f>
        <v>1909.7428999999997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389.21400000000006</v>
      </c>
      <c r="U17" s="113">
        <f t="shared" si="1"/>
        <v>341.20800000000003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454.06900000000007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9063.9429</v>
      </c>
      <c r="K19" s="117">
        <f>SUM(K17:K18)</f>
        <v>9063.9429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1435.9139999999998</v>
      </c>
      <c r="U19" s="118">
        <f t="shared" si="5"/>
        <v>1430.4080000000001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1549.8690000000001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685.4-2228+1697.5+1000</f>
        <v>1154.9000000000001</v>
      </c>
      <c r="T24" s="26">
        <f>2846.7-1000-800</f>
        <v>1046.6999999999998</v>
      </c>
      <c r="U24" s="26">
        <f>289.2+800</f>
        <v>1089.2</v>
      </c>
      <c r="V24" s="26">
        <v>1180.2</v>
      </c>
      <c r="W24" s="26">
        <f>1382.9-300</f>
        <v>1082.9000000000001</v>
      </c>
      <c r="X24" s="26">
        <f>795.8+300</f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98.29-3.188-26-130.898+630.477-300-0.582</f>
        <v>268.09900000000005</v>
      </c>
      <c r="U25" s="26">
        <f>26+300</f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134.91899999999998</v>
      </c>
      <c r="K26" s="121">
        <f t="shared" si="11"/>
        <v>134.91899999999998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93.967-103.319-13.729+65+28</f>
        <v>69.918999999999997</v>
      </c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11.993-8-3.849+2.65+8+56</f>
        <v>66.793999999999997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11.312-0.111-8-1.745-0.169+39.014+8</f>
        <v>48.301000000000002</v>
      </c>
      <c r="T28" s="26"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150.2619</v>
      </c>
      <c r="K29" s="121">
        <f t="shared" si="11"/>
        <v>150.2619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172.4829-55-1.132-0.912-113.707-1.127-2.343+91+3</f>
        <v>92.261899999999997</v>
      </c>
      <c r="T29" s="26">
        <f>5+8-3</f>
        <v>10</v>
      </c>
      <c r="U29" s="26"/>
      <c r="V29" s="26"/>
      <c r="W29" s="26"/>
      <c r="X29" s="26">
        <f>49-14-8+21-3+3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0.483-0.022</f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9+26.442-25.832</f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239.815-2.01-247.874+363</f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10.36</v>
      </c>
      <c r="K33" s="121">
        <f t="shared" si="11"/>
        <v>10.36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4-3.914+14.274-4-3</f>
        <v>7.3599999999999994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56.159999999999989</v>
      </c>
      <c r="K34" s="121">
        <f t="shared" si="11"/>
        <v>56.159999999999989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32.546+35-58.933+6-9</f>
        <v>5.6129999999999924</v>
      </c>
      <c r="T34" s="26">
        <f>14+2+2</f>
        <v>18</v>
      </c>
      <c r="U34" s="26">
        <f>4-2+3-3</f>
        <v>2</v>
      </c>
      <c r="V34" s="26"/>
      <c r="W34" s="26">
        <v>15</v>
      </c>
      <c r="X34" s="26">
        <f>46.547-35-3-3+9-2+3</f>
        <v>15.546999999999997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40.875-2.603-0.681</f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15-4</f>
        <v>11</v>
      </c>
      <c r="T42" s="26"/>
      <c r="U42" s="26">
        <f>4-0.792</f>
        <v>3.2080000000000002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A19" zoomScale="90" zoomScaleNormal="90" workbookViewId="0">
      <selection activeCell="V30" sqref="V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2926.4809999999998</v>
      </c>
      <c r="I10" s="63"/>
      <c r="J10" s="162">
        <f>0</f>
        <v>0</v>
      </c>
      <c r="L10" s="162">
        <f>J10+S17</f>
        <v>432.68090000000001</v>
      </c>
      <c r="N10" s="57"/>
      <c r="O10" s="173">
        <f>+H10+K17</f>
        <v>4884.8018999999995</v>
      </c>
      <c r="P10" s="174" cm="1">
        <f t="array" aca="1" ref="P10" ca="1">INDIRECT(ADDRESS(10,15,,,VLOOKUP($G$4,parameters!$G:$I,3,0)))</f>
        <v>4836.223899999999</v>
      </c>
      <c r="Q10" s="186">
        <f ca="1">O10-P10</f>
        <v>48.578000000000429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15086.570000000002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0</v>
      </c>
      <c r="K12" s="67"/>
      <c r="L12" s="128">
        <f>SUM(L10:L11)</f>
        <v>1587.5809000000002</v>
      </c>
      <c r="M12" s="67"/>
      <c r="N12" s="67"/>
      <c r="O12" s="157">
        <f>SUM(O10:O11)</f>
        <v>19971.371900000002</v>
      </c>
      <c r="P12" s="158">
        <f ca="1">SUM(P10:P11)</f>
        <v>19922.793900000001</v>
      </c>
      <c r="Q12" s="159">
        <f t="shared" ca="1" si="0"/>
        <v>48.578000000001339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1958.3208999999997</v>
      </c>
      <c r="K17" s="110">
        <f>+SUMIF($F$24:$F$251,"External",$K$24:$K$251)</f>
        <v>1958.3208999999997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423.79200000000003</v>
      </c>
      <c r="U17" s="113">
        <f t="shared" si="1"/>
        <v>366.20800000000003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443.06900000000007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9112.5208999999995</v>
      </c>
      <c r="K19" s="117">
        <f>SUM(K17:K18)</f>
        <v>9112.5208999999995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1470.4919999999997</v>
      </c>
      <c r="U19" s="118">
        <f t="shared" si="5"/>
        <v>1455.4080000000001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1538.8690000000001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268.09900000000005</v>
      </c>
      <c r="U25" s="26"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158.91899999999998</v>
      </c>
      <c r="K26" s="121">
        <f t="shared" si="11"/>
        <v>158.91899999999998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/>
      <c r="V27" s="26"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171.8399</v>
      </c>
      <c r="K29" s="121">
        <f t="shared" si="11"/>
        <v>171.8399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92.2619-14</f>
        <v>78.261899999999997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10"/>
        <v>56.159999999999982</v>
      </c>
      <c r="K34" s="121">
        <f t="shared" si="11"/>
        <v>56.159999999999982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287</v>
      </c>
      <c r="F38" s="9" t="s">
        <v>40</v>
      </c>
      <c r="G38" s="9" t="s">
        <v>287</v>
      </c>
      <c r="H38" s="196"/>
      <c r="I38" s="198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289</v>
      </c>
      <c r="H39" s="196"/>
      <c r="I39" s="198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292</v>
      </c>
      <c r="F40" s="9" t="s">
        <v>40</v>
      </c>
      <c r="G40" s="9" t="s">
        <v>292</v>
      </c>
      <c r="H40" s="196"/>
      <c r="I40" s="198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198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8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11+2</f>
        <v>13</v>
      </c>
      <c r="T42" s="26"/>
      <c r="U42" s="26">
        <f>3.208-2</f>
        <v>1.2080000000000002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1"/>
  <sheetViews>
    <sheetView showGridLines="0" topLeftCell="H19" zoomScale="90" zoomScaleNormal="90" workbookViewId="0">
      <selection activeCell="V49" sqref="V4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3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3134.1719999999996</v>
      </c>
      <c r="I10" s="63"/>
      <c r="J10" s="162">
        <f>0+207.691</f>
        <v>207.691</v>
      </c>
      <c r="L10" s="162">
        <f>J10+S17</f>
        <v>639.61689999999999</v>
      </c>
      <c r="N10" s="57"/>
      <c r="O10" s="173">
        <f>+H10+K17</f>
        <v>4888.9538999999995</v>
      </c>
      <c r="P10" s="174" cm="1">
        <f t="array" aca="1" ref="P10" ca="1">INDIRECT(ADDRESS(10,15,,,VLOOKUP($G$4,parameters!$G:$I,3,0)))</f>
        <v>4884.8018999999995</v>
      </c>
      <c r="Q10" s="186">
        <f ca="1">O10-P10</f>
        <v>4.1520000000000437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11066.542000000001</v>
      </c>
      <c r="I12" s="63"/>
      <c r="J12" s="128">
        <f>SUM(J10:J11)</f>
        <v>207.691</v>
      </c>
      <c r="K12" s="67"/>
      <c r="L12" s="128">
        <f>SUM(L10:L11)</f>
        <v>1794.5169000000001</v>
      </c>
      <c r="M12" s="67"/>
      <c r="N12" s="67"/>
      <c r="O12" s="157">
        <f>SUM(O10:O11)</f>
        <v>19975.523900000004</v>
      </c>
      <c r="P12" s="158">
        <f ca="1">SUM(P10:P11)</f>
        <v>19971.371900000002</v>
      </c>
      <c r="Q12" s="159">
        <f t="shared" ca="1" si="0"/>
        <v>4.1520000000018626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1754.7819</v>
      </c>
      <c r="K17" s="110">
        <f>+SUMIF($F$24:$F$250,"External",$K$24:$K$250)</f>
        <v>1754.7819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431.92590000000001</v>
      </c>
      <c r="T17" s="113">
        <f t="shared" si="1"/>
        <v>222.101</v>
      </c>
      <c r="U17" s="113">
        <f t="shared" si="1"/>
        <v>439.20800000000003</v>
      </c>
      <c r="V17" s="113">
        <f t="shared" si="1"/>
        <v>13.116999999999999</v>
      </c>
      <c r="W17" s="113">
        <f t="shared" si="1"/>
        <v>176.36099999999999</v>
      </c>
      <c r="X17" s="113">
        <f t="shared" si="1"/>
        <v>472.06900000000002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8908.9818999999989</v>
      </c>
      <c r="K19" s="117">
        <f>SUM(K17:K18)</f>
        <v>8908.9818999999989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1586.8259</v>
      </c>
      <c r="T19" s="118">
        <f t="shared" si="5"/>
        <v>1268.8009999999999</v>
      </c>
      <c r="U19" s="118">
        <f t="shared" si="5"/>
        <v>1528.4080000000001</v>
      </c>
      <c r="V19" s="118">
        <f t="shared" si="5"/>
        <v>1193.317</v>
      </c>
      <c r="W19" s="118">
        <f t="shared" si="5"/>
        <v>1259.261</v>
      </c>
      <c r="X19" s="118">
        <f t="shared" si="5"/>
        <v>1567.8689999999999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7154.2</v>
      </c>
      <c r="K24" s="121">
        <f t="shared" ref="K24" si="7">SUM(N24:Y24)</f>
        <v>7154.2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9">+K25+L25</f>
        <v>470.40800000000002</v>
      </c>
      <c r="K25" s="121">
        <f t="shared" ref="K25:K87" si="10">SUM(N25:Y25)</f>
        <v>470.40800000000002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/>
      <c r="S25" s="26"/>
      <c r="T25" s="26">
        <f>268.099-201.691</f>
        <v>66.407999999999987</v>
      </c>
      <c r="U25" s="26">
        <v>326</v>
      </c>
      <c r="V25" s="26"/>
      <c r="W25" s="26"/>
      <c r="X25" s="26">
        <f>78</f>
        <v>78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9"/>
        <v>158.91899999999998</v>
      </c>
      <c r="K26" s="121">
        <f t="shared" si="10"/>
        <v>158.91899999999998</v>
      </c>
      <c r="L26" s="121">
        <f t="shared" si="11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9"/>
        <v>90.793999999999997</v>
      </c>
      <c r="K27" s="121">
        <f t="shared" si="10"/>
        <v>90.793999999999997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>
        <v>24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9"/>
        <v>73.415999999999997</v>
      </c>
      <c r="K28" s="121">
        <f t="shared" si="10"/>
        <v>73.415999999999997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9"/>
        <v>171.54590000000002</v>
      </c>
      <c r="K29" s="121">
        <f t="shared" si="10"/>
        <v>171.54590000000002</v>
      </c>
      <c r="L29" s="121">
        <f t="shared" si="11"/>
        <v>0</v>
      </c>
      <c r="M29" s="25"/>
      <c r="N29" s="26"/>
      <c r="O29" s="26"/>
      <c r="P29" s="26"/>
      <c r="Q29" s="26"/>
      <c r="R29" s="26"/>
      <c r="S29" s="26">
        <f>92.2619-14-0.294</f>
        <v>77.9679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9"/>
        <v>3.5069999999999992</v>
      </c>
      <c r="K30" s="121">
        <f t="shared" si="10"/>
        <v>3.5069999999999992</v>
      </c>
      <c r="L30" s="121">
        <f t="shared" si="11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4.6-0.461-0.632</f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9"/>
        <v>11.61</v>
      </c>
      <c r="K31" s="121">
        <f t="shared" si="10"/>
        <v>11.61</v>
      </c>
      <c r="L31" s="121">
        <f t="shared" si="11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9"/>
        <v>352.93099999999998</v>
      </c>
      <c r="K32" s="121">
        <f t="shared" si="10"/>
        <v>352.93099999999998</v>
      </c>
      <c r="L32" s="121">
        <f t="shared" si="11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352.931-49</f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9"/>
        <v>13.36</v>
      </c>
      <c r="K33" s="121">
        <f t="shared" si="10"/>
        <v>13.36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9"/>
        <v>56.159999999999982</v>
      </c>
      <c r="K34" s="121">
        <f t="shared" si="10"/>
        <v>56.159999999999982</v>
      </c>
      <c r="L34" s="121">
        <f t="shared" si="11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9"/>
        <v>161.36099999999999</v>
      </c>
      <c r="K35" s="121">
        <f t="shared" si="10"/>
        <v>161.36099999999999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9"/>
        <v>13.878</v>
      </c>
      <c r="K36" s="121">
        <f t="shared" si="10"/>
        <v>13.878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9"/>
        <v>37.591000000000001</v>
      </c>
      <c r="K37" s="121">
        <f t="shared" si="10"/>
        <v>37.591000000000001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289</v>
      </c>
      <c r="F38" s="9" t="s">
        <v>40</v>
      </c>
      <c r="G38" s="9" t="s">
        <v>289</v>
      </c>
      <c r="H38" s="196"/>
      <c r="I38" s="198" t="s">
        <v>240</v>
      </c>
      <c r="J38" s="120">
        <f t="shared" si="9"/>
        <v>50</v>
      </c>
      <c r="K38" s="121">
        <f t="shared" si="10"/>
        <v>50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>
        <v>50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292</v>
      </c>
      <c r="F39" s="9" t="s">
        <v>40</v>
      </c>
      <c r="G39" s="9" t="s">
        <v>292</v>
      </c>
      <c r="H39" s="196"/>
      <c r="I39" s="198" t="s">
        <v>240</v>
      </c>
      <c r="J39" s="120">
        <f t="shared" si="9"/>
        <v>19.093</v>
      </c>
      <c r="K39" s="121">
        <f t="shared" si="10"/>
        <v>19.093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19.093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8" t="s">
        <v>240</v>
      </c>
      <c r="J40" s="120">
        <f t="shared" si="9"/>
        <v>56</v>
      </c>
      <c r="K40" s="121">
        <f t="shared" si="10"/>
        <v>56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>
        <v>56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295</v>
      </c>
      <c r="F41" s="9" t="s">
        <v>40</v>
      </c>
      <c r="G41" s="9" t="s">
        <v>295</v>
      </c>
      <c r="H41" s="196"/>
      <c r="I41" s="198" t="s">
        <v>240</v>
      </c>
      <c r="J41" s="120">
        <f t="shared" si="9"/>
        <v>14.208</v>
      </c>
      <c r="K41" s="121">
        <f t="shared" si="10"/>
        <v>14.208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>
        <f>11+2</f>
        <v>13</v>
      </c>
      <c r="T41" s="26"/>
      <c r="U41" s="26">
        <f>3.208-2</f>
        <v>1.2080000000000002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2">+K88+L88</f>
        <v>0</v>
      </c>
      <c r="K88" s="121">
        <f t="shared" ref="K88:K151" si="13">SUM(N88:Y88)</f>
        <v>0</v>
      </c>
      <c r="L88" s="121">
        <f t="shared" ref="L88:L151" si="14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5">+K152+L152</f>
        <v>0</v>
      </c>
      <c r="K152" s="121">
        <f t="shared" ref="K152:K215" si="16">SUM(N152:Y152)</f>
        <v>0</v>
      </c>
      <c r="L152" s="121">
        <f t="shared" ref="L152:L215" si="17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8">+K216+L216</f>
        <v>0</v>
      </c>
      <c r="K216" s="121">
        <f t="shared" ref="K216:K251" si="19">SUM(N216:Y216)</f>
        <v>0</v>
      </c>
      <c r="L216" s="121">
        <f t="shared" ref="L216:L251" si="20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8"/>
        <v>0</v>
      </c>
      <c r="K251" s="121">
        <f t="shared" si="19"/>
        <v>0</v>
      </c>
      <c r="L251" s="121">
        <f t="shared" si="20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topLeftCell="H18" zoomScale="90" zoomScaleNormal="90" workbookViewId="0">
      <selection activeCell="S24" sqref="S24:Y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3190.1119999999996</v>
      </c>
      <c r="I10" s="63"/>
      <c r="J10" s="162">
        <f>0+207.691+55.94</f>
        <v>263.63099999999997</v>
      </c>
      <c r="L10" s="162">
        <f>J10+S17</f>
        <v>566.6789</v>
      </c>
      <c r="N10" s="57"/>
      <c r="O10" s="173">
        <f>+H10+K17</f>
        <v>5029.3629000000001</v>
      </c>
      <c r="P10" s="174" cm="1">
        <f t="array" aca="1" ref="P10" ca="1">INDIRECT(ADDRESS(10,15,,,VLOOKUP($G$4,parameters!$G:$I,3,0)))</f>
        <v>4888.9538999999995</v>
      </c>
      <c r="Q10" s="186">
        <f ca="1">O10-P10</f>
        <v>140.40900000000056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11122.482000000002</v>
      </c>
      <c r="I12" s="63"/>
      <c r="J12" s="128">
        <f>SUM(J10:J11)</f>
        <v>263.63099999999997</v>
      </c>
      <c r="K12" s="67"/>
      <c r="L12" s="128">
        <f>SUM(L10:L11)</f>
        <v>1721.5789</v>
      </c>
      <c r="M12" s="67"/>
      <c r="N12" s="67"/>
      <c r="O12" s="157">
        <f>SUM(O10:O11)</f>
        <v>20115.932900000003</v>
      </c>
      <c r="P12" s="158">
        <f ca="1">SUM(P10:P11)</f>
        <v>19975.523900000004</v>
      </c>
      <c r="Q12" s="159">
        <f t="shared" ca="1" si="0"/>
        <v>140.40899999999965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1839.2509000000002</v>
      </c>
      <c r="K17" s="110">
        <f>+SUMIF($F$24:$F$250,"External",$K$24:$K$250)</f>
        <v>1839.2509000000002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303.04790000000003</v>
      </c>
      <c r="T17" s="113">
        <f t="shared" si="1"/>
        <v>324.101</v>
      </c>
      <c r="U17" s="113">
        <f t="shared" si="1"/>
        <v>636.14599999999996</v>
      </c>
      <c r="V17" s="113">
        <f t="shared" si="1"/>
        <v>3.5069999999999992</v>
      </c>
      <c r="W17" s="113">
        <f t="shared" si="1"/>
        <v>174.518</v>
      </c>
      <c r="X17" s="113">
        <f t="shared" si="1"/>
        <v>397.93099999999998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8993.4508999999998</v>
      </c>
      <c r="K19" s="117">
        <f>SUM(K17:K18)</f>
        <v>8993.4508999999998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1457.9479000000001</v>
      </c>
      <c r="T19" s="118">
        <f t="shared" si="5"/>
        <v>1370.8009999999999</v>
      </c>
      <c r="U19" s="118">
        <f t="shared" si="5"/>
        <v>1725.346</v>
      </c>
      <c r="V19" s="118">
        <f t="shared" si="5"/>
        <v>1183.7070000000001</v>
      </c>
      <c r="W19" s="118">
        <f t="shared" si="5"/>
        <v>1257.4180000000001</v>
      </c>
      <c r="X19" s="118">
        <f t="shared" si="5"/>
        <v>1493.731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195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298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f>326+33</f>
        <v>359</v>
      </c>
      <c r="V25" s="26"/>
      <c r="W25" s="26"/>
      <c r="X25" s="26">
        <f>78-33</f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176.91899999999998</v>
      </c>
      <c r="K26" s="121">
        <f t="shared" si="11"/>
        <v>176.91899999999998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69.919-15</f>
        <v>54.918999999999997</v>
      </c>
      <c r="T26" s="26">
        <f>67+15+3</f>
        <v>85</v>
      </c>
      <c r="U26" s="26">
        <f>22-3+18</f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299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>
        <v>20</v>
      </c>
      <c r="U27" s="26">
        <f>24-20</f>
        <v>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300</v>
      </c>
      <c r="H28" s="195"/>
      <c r="I28" s="195" t="s">
        <v>240</v>
      </c>
      <c r="J28" s="120">
        <f t="shared" si="10"/>
        <v>96.415999999999997</v>
      </c>
      <c r="K28" s="121">
        <f t="shared" si="11"/>
        <v>96.415999999999997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48.301000000000002</v>
      </c>
      <c r="T28" s="26">
        <f>25.115+23</f>
        <v>48.114999999999995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178.54590000000002</v>
      </c>
      <c r="K29" s="121">
        <f t="shared" si="11"/>
        <v>178.54590000000002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77.9679-62</f>
        <v>15.9679</v>
      </c>
      <c r="T29" s="26">
        <f>45.578+62-21</f>
        <v>86.578000000000003</v>
      </c>
      <c r="U29" s="26">
        <f>21+6</f>
        <v>27</v>
      </c>
      <c r="V29" s="26"/>
      <c r="W29" s="26"/>
      <c r="X29" s="26">
        <f>48-6+7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352.93099999999998</v>
      </c>
      <c r="K32" s="121">
        <f t="shared" si="11"/>
        <v>352.93099999999998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64.16</v>
      </c>
      <c r="K34" s="121">
        <f t="shared" si="11"/>
        <v>64.16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14.613+2</f>
        <v>16.613</v>
      </c>
      <c r="T34" s="26">
        <v>15</v>
      </c>
      <c r="U34" s="26">
        <f>7+11</f>
        <v>18</v>
      </c>
      <c r="V34" s="26"/>
      <c r="W34" s="26">
        <f>15-11+4.547-2+10+5-7</f>
        <v>14.547000000000001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f>161.361-11</f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10-1.45+3.878-4.49</f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19.093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293</v>
      </c>
      <c r="F39" s="9" t="s">
        <v>40</v>
      </c>
      <c r="G39" s="9" t="s">
        <v>293</v>
      </c>
      <c r="H39" s="196"/>
      <c r="I39" s="195" t="s">
        <v>240</v>
      </c>
      <c r="J39" s="120">
        <f t="shared" si="10"/>
        <v>56</v>
      </c>
      <c r="K39" s="121">
        <f t="shared" si="11"/>
        <v>56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295</v>
      </c>
      <c r="F40" s="9" t="s">
        <v>40</v>
      </c>
      <c r="G40" s="9" t="s">
        <v>301</v>
      </c>
      <c r="H40" s="196"/>
      <c r="I40" s="195" t="s">
        <v>240</v>
      </c>
      <c r="J40" s="120">
        <f t="shared" si="10"/>
        <v>14.208</v>
      </c>
      <c r="K40" s="121">
        <f t="shared" si="11"/>
        <v>14.208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13</v>
      </c>
      <c r="T40" s="26"/>
      <c r="U40" s="26">
        <v>1.2080000000000002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296</v>
      </c>
      <c r="F41" s="9" t="s">
        <v>40</v>
      </c>
      <c r="G41" s="9" t="s">
        <v>297</v>
      </c>
      <c r="H41" s="196"/>
      <c r="I41" s="195" t="s">
        <v>240</v>
      </c>
      <c r="J41" s="120">
        <f t="shared" ref="J41:J42" si="13">+K41+L41</f>
        <v>122</v>
      </c>
      <c r="K41" s="121">
        <f t="shared" ref="K41:K42" si="14">SUM(N41:Y41)</f>
        <v>122</v>
      </c>
      <c r="L41" s="121">
        <f t="shared" ref="L41:L42" si="15">SUM(AA41:AL41)</f>
        <v>0</v>
      </c>
      <c r="M41" s="17"/>
      <c r="N41" s="26"/>
      <c r="O41" s="26"/>
      <c r="P41" s="26"/>
      <c r="Q41" s="26"/>
      <c r="R41" s="26"/>
      <c r="S41" s="26"/>
      <c r="T41" s="26"/>
      <c r="U41" s="26">
        <v>122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/>
      <c r="F42" s="9"/>
      <c r="G42" s="9"/>
      <c r="H42" s="196"/>
      <c r="I42" s="195"/>
      <c r="J42" s="120">
        <f t="shared" si="13"/>
        <v>0</v>
      </c>
      <c r="K42" s="121">
        <f t="shared" si="14"/>
        <v>0</v>
      </c>
      <c r="L42" s="121">
        <f t="shared" si="15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80" zoomScaleNormal="80" workbookViewId="0">
      <selection activeCell="P29" sqref="P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3498.3069999999998</v>
      </c>
      <c r="I10" s="63"/>
      <c r="J10" s="162">
        <f>0+207.691+55.94+308.195</f>
        <v>571.82600000000002</v>
      </c>
      <c r="L10" s="162">
        <f>J10+S17</f>
        <v>571.82600000000002</v>
      </c>
      <c r="N10" s="57"/>
      <c r="O10" s="173">
        <f>+H10+K17</f>
        <v>5185.3629000000001</v>
      </c>
      <c r="P10" s="174" cm="1">
        <f t="array" aca="1" ref="P10" ca="1">INDIRECT(ADDRESS(10,15,,,VLOOKUP($G$4,parameters!$G:$I,3,0)))</f>
        <v>5029.3629000000001</v>
      </c>
      <c r="Q10" s="186">
        <f ca="1">O10-P10</f>
        <v>156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11430.677000000003</v>
      </c>
      <c r="I12" s="63" t="s">
        <v>306</v>
      </c>
      <c r="J12" s="128">
        <f>SUM(J10:J11)</f>
        <v>571.82600000000002</v>
      </c>
      <c r="K12" s="67"/>
      <c r="L12" s="128">
        <f>SUM(L10:L11)</f>
        <v>1726.7260000000001</v>
      </c>
      <c r="M12" s="67"/>
      <c r="N12" s="67"/>
      <c r="O12" s="157">
        <f>SUM(O10:O11)</f>
        <v>20271.932900000003</v>
      </c>
      <c r="P12" s="158">
        <f ca="1">SUM(P10:P11)</f>
        <v>20115.932900000003</v>
      </c>
      <c r="Q12" s="159">
        <f t="shared" ca="1" si="0"/>
        <v>156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1687.0559000000001</v>
      </c>
      <c r="K17" s="110">
        <f>+SUMIF($F$24:$F$250,"External",$K$24:$K$250)</f>
        <v>1687.0559000000001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465.80990000000003</v>
      </c>
      <c r="U17" s="113">
        <f t="shared" si="1"/>
        <v>644.93799999999999</v>
      </c>
      <c r="V17" s="113">
        <f t="shared" si="1"/>
        <v>3.5069999999999992</v>
      </c>
      <c r="W17" s="113">
        <f t="shared" si="1"/>
        <v>176.518</v>
      </c>
      <c r="X17" s="113">
        <f t="shared" si="1"/>
        <v>396.28299999999996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8841.2559000000001</v>
      </c>
      <c r="K19" s="117">
        <f>SUM(K17:K18)</f>
        <v>8841.2559000000001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1154.9000000000001</v>
      </c>
      <c r="T19" s="118">
        <f t="shared" si="5"/>
        <v>1512.5098999999998</v>
      </c>
      <c r="U19" s="118">
        <f t="shared" si="5"/>
        <v>1734.1379999999999</v>
      </c>
      <c r="V19" s="118">
        <f t="shared" si="5"/>
        <v>1183.7070000000001</v>
      </c>
      <c r="W19" s="118">
        <f t="shared" si="5"/>
        <v>1259.4180000000001</v>
      </c>
      <c r="X19" s="118">
        <f t="shared" si="5"/>
        <v>1492.0829999999999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v>359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54.919-103.01-5.059+85+52</f>
        <v>83.85</v>
      </c>
      <c r="U26" s="26"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66.794-68.413+20+2</f>
        <v>20.381</v>
      </c>
      <c r="U27" s="26">
        <f>4-2</f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f>48.301-7.81-19.362-17.638-2.431-0.882+48.115</f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186.54590000000002</v>
      </c>
      <c r="K29" s="121">
        <f t="shared" si="11"/>
        <v>186.54590000000002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86.578+15.9679</f>
        <v>102.5459</v>
      </c>
      <c r="U29" s="26">
        <f>27+8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2</v>
      </c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351.28299999999996</v>
      </c>
      <c r="K32" s="121">
        <f t="shared" si="11"/>
        <v>351.28299999999996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303.931+56-57.648</f>
        <v>302.28299999999996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10.36+3</f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147.238</v>
      </c>
      <c r="K34" s="121">
        <f t="shared" si="11"/>
        <v>147.238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16.613-12.922+15+90</f>
        <v>108.691</v>
      </c>
      <c r="U34" s="26">
        <f>18+4</f>
        <v>22</v>
      </c>
      <c r="V34" s="26"/>
      <c r="W34" s="26">
        <f>14.547+2</f>
        <v>16.547000000000001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13-13.02+1.208</f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44" sqref="S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3549.7489999999998</v>
      </c>
      <c r="I10" s="63"/>
      <c r="J10" s="162">
        <f>0</f>
        <v>0</v>
      </c>
      <c r="L10" s="162">
        <f>J10+T17</f>
        <v>423.04090000000002</v>
      </c>
      <c r="N10" s="57"/>
      <c r="O10" s="173">
        <f>+H10+K17</f>
        <v>5238.3618999999999</v>
      </c>
      <c r="P10" s="174" cm="1">
        <f t="array" aca="1" ref="P10" ca="1">INDIRECT(ADDRESS(10,15,,,VLOOKUP($G$4,parameters!$G:$I,3,0)))</f>
        <v>5185.3629000000001</v>
      </c>
      <c r="Q10" s="186">
        <f ca="1">O10-P10</f>
        <v>52.998999999999796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13120.433000000003</v>
      </c>
      <c r="I12" s="63"/>
      <c r="J12" s="128">
        <f>SUM(J10:J11)</f>
        <v>0</v>
      </c>
      <c r="K12" s="67"/>
      <c r="L12" s="128">
        <f>SUM(L10:L11)</f>
        <v>1490.8269000000003</v>
      </c>
      <c r="M12" s="67"/>
      <c r="N12" s="67"/>
      <c r="O12" s="157">
        <f>SUM(O10:O11)</f>
        <v>20324.931900000003</v>
      </c>
      <c r="P12" s="158">
        <f ca="1">SUM(P10:P11)</f>
        <v>20271.932900000003</v>
      </c>
      <c r="Q12" s="159">
        <f t="shared" ca="1" si="0"/>
        <v>52.998999999999796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1688.6129000000003</v>
      </c>
      <c r="K17" s="110">
        <f>+SUMIF($F$24:$F$251,"External",$K$24:$K$251)</f>
        <v>1688.6129000000003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423.04090000000002</v>
      </c>
      <c r="U17" s="113">
        <f t="shared" si="1"/>
        <v>655.346</v>
      </c>
      <c r="V17" s="113">
        <f t="shared" si="1"/>
        <v>4.0709999999999997</v>
      </c>
      <c r="W17" s="113">
        <f t="shared" si="1"/>
        <v>212.90799999999999</v>
      </c>
      <c r="X17" s="113">
        <f t="shared" si="1"/>
        <v>393.24700000000001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7204.4989000000014</v>
      </c>
      <c r="K19" s="117">
        <f>SUM(K17:K18)</f>
        <v>7204.4989000000014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1490.8269000000003</v>
      </c>
      <c r="U19" s="118">
        <f t="shared" si="5"/>
        <v>1744.546</v>
      </c>
      <c r="V19" s="118">
        <f t="shared" si="5"/>
        <v>1184.271</v>
      </c>
      <c r="W19" s="118">
        <f t="shared" si="5"/>
        <v>1295.808</v>
      </c>
      <c r="X19" s="118">
        <f t="shared" si="5"/>
        <v>1489.047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1046.7+1154.9-1638.314+504.5</f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470.40800000000002</v>
      </c>
      <c r="K25" s="121">
        <f t="shared" ref="K25:K88" si="11">SUM(N25:Y25)</f>
        <v>470.40800000000002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47</v>
      </c>
      <c r="U25" s="26">
        <f>66.408+359-47</f>
        <v>378.40800000000002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83.85-45</f>
        <v>38.849999999999994</v>
      </c>
      <c r="U26" s="26">
        <v>37</v>
      </c>
      <c r="V26" s="26"/>
      <c r="W26" s="26">
        <v>45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192.33690000000001</v>
      </c>
      <c r="K29" s="121">
        <f t="shared" si="11"/>
        <v>192.33690000000001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102.5459-0.209+6</f>
        <v>108.3369</v>
      </c>
      <c r="U29" s="26">
        <f>35-6+6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0.56400000000000006</v>
      </c>
      <c r="K31" s="121">
        <f t="shared" si="11"/>
        <v>0.56400000000000006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2-47.046+9.61+36</f>
        <v>0.56400000000000006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299.24700000000001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108.691-1.152+19</f>
        <v>126.539</v>
      </c>
      <c r="U34" s="26">
        <f>22-19+10</f>
        <v>13</v>
      </c>
      <c r="V34" s="26"/>
      <c r="W34" s="26">
        <f>16.547-10+11</f>
        <v>17.547000000000001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6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F1" zoomScaleNormal="100" workbookViewId="0">
      <selection activeCell="P32" sqref="P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3754.8379999999997</v>
      </c>
      <c r="I10" s="63"/>
      <c r="J10" s="162">
        <f>0+205.089</f>
        <v>205.089</v>
      </c>
      <c r="L10" s="162">
        <f>J10+T17</f>
        <v>570.60089999999991</v>
      </c>
      <c r="N10" s="57"/>
      <c r="O10" s="173">
        <f>+H10+K17</f>
        <v>5493.6728999999996</v>
      </c>
      <c r="P10" s="174" cm="1">
        <f t="array" aca="1" ref="P10" ca="1">INDIRECT(ADDRESS(10,15,,,VLOOKUP($G$4,parameters!$G:$I,3,0)))</f>
        <v>5238.3618999999999</v>
      </c>
      <c r="Q10" s="186">
        <f ca="1">O10-P10</f>
        <v>255.31099999999969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13325.522000000003</v>
      </c>
      <c r="I12" s="63"/>
      <c r="J12" s="128">
        <f>SUM(J10:J11)</f>
        <v>205.089</v>
      </c>
      <c r="K12" s="67"/>
      <c r="L12" s="128">
        <f>SUM(L10:L11)</f>
        <v>1638.3869000000002</v>
      </c>
      <c r="M12" s="67"/>
      <c r="N12" s="67"/>
      <c r="O12" s="157">
        <f>SUM(O10:O11)</f>
        <v>20580.242900000005</v>
      </c>
      <c r="P12" s="158">
        <f ca="1">SUM(P10:P11)</f>
        <v>20324.931900000003</v>
      </c>
      <c r="Q12" s="159">
        <f t="shared" ca="1" si="0"/>
        <v>255.31100000000151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1738.8349000000001</v>
      </c>
      <c r="K17" s="110">
        <f>+SUMIF($F$24:$F$251,"External",$K$24:$K$251)</f>
        <v>1738.8349000000001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365.51189999999997</v>
      </c>
      <c r="U17" s="113">
        <f t="shared" si="1"/>
        <v>654.89699999999993</v>
      </c>
      <c r="V17" s="113">
        <f t="shared" si="1"/>
        <v>8.5069999999999997</v>
      </c>
      <c r="W17" s="113">
        <f t="shared" si="1"/>
        <v>320.67200000000003</v>
      </c>
      <c r="X17" s="113">
        <f t="shared" si="1"/>
        <v>389.24700000000001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7254.7209000000012</v>
      </c>
      <c r="K19" s="117">
        <f>SUM(K17:K18)</f>
        <v>7254.7209000000012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1433.2979000000003</v>
      </c>
      <c r="U19" s="118">
        <f t="shared" si="5"/>
        <v>1744.097</v>
      </c>
      <c r="V19" s="118">
        <f t="shared" si="5"/>
        <v>1188.7070000000001</v>
      </c>
      <c r="W19" s="118">
        <f t="shared" si="5"/>
        <v>1403.5720000000001</v>
      </c>
      <c r="X19" s="118">
        <f t="shared" si="5"/>
        <v>1485.047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389.31900000000002</v>
      </c>
      <c r="K25" s="121">
        <f t="shared" ref="K25:K88" si="11">SUM(N25:Y25)</f>
        <v>389.31900000000002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378.408+47-81.089</f>
        <v>344.31900000000002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122.161</v>
      </c>
      <c r="K26" s="121">
        <f t="shared" si="11"/>
        <v>122.161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45+1.311</f>
        <v>46.311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f>2+3</f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108.3369-5</f>
        <v>103.3369</v>
      </c>
      <c r="U29" s="26">
        <f>35+5+107</f>
        <v>147</v>
      </c>
      <c r="V29" s="26">
        <v>3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0.564+7</f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2</v>
      </c>
      <c r="U32" s="26">
        <f>49+2</f>
        <v>51</v>
      </c>
      <c r="V32" s="26"/>
      <c r="W32" s="26"/>
      <c r="X32" s="26">
        <f>299.247-2-2</f>
        <v>295.24700000000001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126.539+3</f>
        <v>129.53899999999999</v>
      </c>
      <c r="U34" s="26">
        <f>13+17.547-3</f>
        <v>27.547000000000001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308</v>
      </c>
      <c r="F41" s="9" t="s">
        <v>40</v>
      </c>
      <c r="G41" s="9" t="s">
        <v>307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R39" sqref="R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3801.7459999999996</v>
      </c>
      <c r="I10" s="63"/>
      <c r="J10" s="162">
        <f>0+205.089+46.908</f>
        <v>251.99700000000001</v>
      </c>
      <c r="L10" s="162">
        <f>J10+T17</f>
        <v>559.50890000000004</v>
      </c>
      <c r="N10" s="57"/>
      <c r="O10" s="173">
        <f>+H10+K17</f>
        <v>5875.9058999999997</v>
      </c>
      <c r="P10" s="174" cm="1">
        <f t="array" aca="1" ref="P10" ca="1">INDIRECT(ADDRESS(10,15,,,VLOOKUP($G$4,parameters!$G:$I,3,0)))</f>
        <v>5493.6728999999996</v>
      </c>
      <c r="Q10" s="186">
        <f ca="1">O10-P10</f>
        <v>382.23300000000017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13372.430000000002</v>
      </c>
      <c r="I12" s="63"/>
      <c r="J12" s="128">
        <f>SUM(J10:J11)</f>
        <v>251.99700000000001</v>
      </c>
      <c r="K12" s="67"/>
      <c r="L12" s="128">
        <f>SUM(L10:L11)</f>
        <v>1627.2949000000003</v>
      </c>
      <c r="M12" s="67"/>
      <c r="N12" s="67"/>
      <c r="O12" s="157">
        <f>SUM(O10:O11)</f>
        <v>20962.475900000005</v>
      </c>
      <c r="P12" s="158">
        <f ca="1">SUM(P10:P11)</f>
        <v>20580.242900000005</v>
      </c>
      <c r="Q12" s="159">
        <f t="shared" ca="1" si="0"/>
        <v>382.23300000000017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2074.1599000000001</v>
      </c>
      <c r="K17" s="110">
        <f>+SUMIF($F$24:$F$251,"External",$K$24:$K$251)</f>
        <v>2074.1599000000001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307.51189999999997</v>
      </c>
      <c r="U17" s="113">
        <f t="shared" si="1"/>
        <v>920.54000000000008</v>
      </c>
      <c r="V17" s="113">
        <f t="shared" si="1"/>
        <v>231.47899999999998</v>
      </c>
      <c r="W17" s="113">
        <f t="shared" si="1"/>
        <v>281.55799999999999</v>
      </c>
      <c r="X17" s="113">
        <f t="shared" si="1"/>
        <v>333.07100000000003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7590.045900000001</v>
      </c>
      <c r="K19" s="117">
        <f>SUM(K17:K18)</f>
        <v>7590.045900000001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1375.2979000000003</v>
      </c>
      <c r="U19" s="118">
        <f t="shared" si="5"/>
        <v>2009.7400000000002</v>
      </c>
      <c r="V19" s="118">
        <f t="shared" si="5"/>
        <v>1411.6790000000001</v>
      </c>
      <c r="W19" s="118">
        <f t="shared" si="5"/>
        <v>1364.4580000000001</v>
      </c>
      <c r="X19" s="118">
        <f t="shared" si="5"/>
        <v>1428.8710000000001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594.88100000000009</v>
      </c>
      <c r="K25" s="121">
        <f t="shared" ref="K25:K88" si="11">SUM(N25:Y25)</f>
        <v>594.88100000000009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298-45-47.438+344.319</f>
        <v>549.88100000000009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125.5</v>
      </c>
      <c r="K26" s="121">
        <f t="shared" si="11"/>
        <v>125.5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46.311+3.339</f>
        <v>49.65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103.3369-60</f>
        <v>43.3369</v>
      </c>
      <c r="U29" s="26">
        <f>147+32</f>
        <v>179</v>
      </c>
      <c r="V29" s="26">
        <f>3+60-32</f>
        <v>31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3.507-0.054</f>
        <v>3.4530000000000003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f>2-1.579+55</f>
        <v>55.420999999999999</v>
      </c>
      <c r="W32" s="26"/>
      <c r="X32" s="26">
        <f>295.247-1.176-55</f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>
        <v>18.628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129.539+4</f>
        <v>133.53899999999999</v>
      </c>
      <c r="U34" s="26">
        <v>10</v>
      </c>
      <c r="V34" s="26"/>
      <c r="W34" s="26">
        <f>27.547-4-10</f>
        <v>13.547000000000001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11+8</f>
        <v>19</v>
      </c>
      <c r="V35" s="26">
        <v>48</v>
      </c>
      <c r="W35" s="26">
        <f>150.361-8-48</f>
        <v>94.36099999999999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309</v>
      </c>
      <c r="F42" s="9" t="s">
        <v>40</v>
      </c>
      <c r="G42" s="9" t="s">
        <v>309</v>
      </c>
      <c r="H42" s="13"/>
      <c r="I42" s="195" t="s">
        <v>310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311</v>
      </c>
      <c r="F43" s="9" t="s">
        <v>40</v>
      </c>
      <c r="G43" s="9" t="s">
        <v>311</v>
      </c>
      <c r="H43" s="197"/>
      <c r="I43" s="195" t="s">
        <v>312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91.605000000000004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topLeftCell="F13" zoomScale="80" zoomScaleNormal="80" workbookViewId="0">
      <selection activeCell="J11" sqref="J1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4029.74</v>
      </c>
      <c r="I10" s="63"/>
      <c r="J10" s="162">
        <f>0+205.089+46.908+227.994</f>
        <v>479.99099999999999</v>
      </c>
      <c r="L10" s="162">
        <f>J10+T17</f>
        <v>912.82589999999993</v>
      </c>
      <c r="N10" s="57"/>
      <c r="O10" s="173">
        <f>+H10+K17</f>
        <v>6010.5358999999999</v>
      </c>
      <c r="P10" s="174" cm="1">
        <f t="array" aca="1" ref="P10" ca="1">INDIRECT(ADDRESS(10,15,,,VLOOKUP($G$4,parameters!$G:$I,3,0)))</f>
        <v>5875.9058999999997</v>
      </c>
      <c r="Q10" s="186">
        <f ca="1">O10-P10</f>
        <v>134.63000000000011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13600.424000000003</v>
      </c>
      <c r="I12" s="63"/>
      <c r="J12" s="128">
        <f>SUM(J10:J11)</f>
        <v>479.99099999999999</v>
      </c>
      <c r="K12" s="67"/>
      <c r="L12" s="128">
        <f>SUM(L10:L11)</f>
        <v>1980.6119000000003</v>
      </c>
      <c r="M12" s="67"/>
      <c r="N12" s="67"/>
      <c r="O12" s="157">
        <f>SUM(O10:O11)</f>
        <v>21097.105900000002</v>
      </c>
      <c r="P12" s="158">
        <f ca="1">SUM(P10:P11)</f>
        <v>20962.475900000005</v>
      </c>
      <c r="Q12" s="159">
        <f t="shared" ca="1" si="0"/>
        <v>134.62999999999738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1980.7959000000003</v>
      </c>
      <c r="K17" s="110">
        <f>+SUMIF($F$24:$F$251,"External",$K$24:$K$251)</f>
        <v>1980.7959000000003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432.83489999999995</v>
      </c>
      <c r="U17" s="113">
        <f t="shared" si="1"/>
        <v>439.24099999999999</v>
      </c>
      <c r="V17" s="113">
        <f t="shared" si="1"/>
        <v>449.31399999999996</v>
      </c>
      <c r="W17" s="113">
        <f t="shared" si="1"/>
        <v>237.90800000000002</v>
      </c>
      <c r="X17" s="113">
        <f t="shared" si="1"/>
        <v>421.49800000000005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7496.6819000000014</v>
      </c>
      <c r="K19" s="117">
        <f>SUM(K17:K18)</f>
        <v>7496.6819000000014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1500.6209000000003</v>
      </c>
      <c r="U19" s="118">
        <f t="shared" si="5"/>
        <v>1528.441</v>
      </c>
      <c r="V19" s="118">
        <f t="shared" si="5"/>
        <v>1629.5140000000001</v>
      </c>
      <c r="W19" s="118">
        <f t="shared" si="5"/>
        <v>1320.808</v>
      </c>
      <c r="X19" s="118">
        <f t="shared" si="5"/>
        <v>1517.298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531.60400000000004</v>
      </c>
      <c r="K25" s="121">
        <f t="shared" ref="K25:K88" si="11">SUM(N25:Y25)</f>
        <v>531.60400000000004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549.881-63.277-39-174</f>
        <v>273.60399999999998</v>
      </c>
      <c r="U25" s="26"/>
      <c r="V25" s="26">
        <f>45+39+174</f>
        <v>258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50.825999999999993</v>
      </c>
      <c r="K26" s="121">
        <f t="shared" si="11"/>
        <v>50.825999999999993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15</v>
      </c>
      <c r="V26" s="26"/>
      <c r="W26" s="26"/>
      <c r="X26" s="26">
        <f>38.85-74.674+37+49.65-15</f>
        <v>35.825999999999993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15.024000000000001</v>
      </c>
      <c r="K27" s="121">
        <f t="shared" si="11"/>
        <v>15.024000000000001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20.381-32.357+7+20</f>
        <v>15.024000000000001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32.297999999999995</v>
      </c>
      <c r="K28" s="121">
        <f t="shared" si="11"/>
        <v>32.297999999999995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1.2869999999999999</v>
      </c>
      <c r="U28" s="26">
        <f>48.293-25.92+2.582+1.432+4.624</f>
        <v>31.010999999999996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284.4579</v>
      </c>
      <c r="K29" s="121">
        <f t="shared" si="11"/>
        <v>284.4579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43.3369-29.879</f>
        <v>13.457899999999999</v>
      </c>
      <c r="U29" s="26">
        <f>179+19</f>
        <v>198</v>
      </c>
      <c r="V29" s="26">
        <f>31-19+9</f>
        <v>21</v>
      </c>
      <c r="W29" s="26">
        <v>2</v>
      </c>
      <c r="X29" s="26">
        <f>49-9+10</f>
        <v>50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f>3.453-0.021</f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6</v>
      </c>
      <c r="V31" s="26"/>
      <c r="W31" s="26"/>
      <c r="X31" s="26">
        <f>7.564-6</f>
        <v>1.5640000000000001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13.36-2</f>
        <v>11.36</v>
      </c>
      <c r="U33" s="26">
        <f>18.628+2</f>
        <v>20.628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166.67299999999997</v>
      </c>
      <c r="K34" s="121">
        <f t="shared" si="11"/>
        <v>166.67299999999997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133.539-0.413</f>
        <v>133.12599999999998</v>
      </c>
      <c r="U34" s="26">
        <f>10+12</f>
        <v>22</v>
      </c>
      <c r="V34" s="26"/>
      <c r="W34" s="26">
        <f>13.547-12+10</f>
        <v>11.547000000000001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19-1.474-1</f>
        <v>16.526</v>
      </c>
      <c r="V35" s="26">
        <v>48</v>
      </c>
      <c r="W35" s="26">
        <f>94.361+1</f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34.188000000000002</v>
      </c>
      <c r="K39" s="121">
        <f t="shared" si="11"/>
        <v>34.188000000000002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1.188+33</f>
        <v>34.188000000000002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13</v>
      </c>
      <c r="K41" s="121">
        <f t="shared" si="11"/>
        <v>13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6</v>
      </c>
      <c r="V41" s="26"/>
      <c r="W41" s="26">
        <v>7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280</v>
      </c>
      <c r="F42" s="9" t="s">
        <v>40</v>
      </c>
      <c r="G42" s="9" t="s">
        <v>280</v>
      </c>
      <c r="H42" s="196"/>
      <c r="I42" s="195" t="s">
        <v>235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293</v>
      </c>
      <c r="F43" s="9" t="s">
        <v>40</v>
      </c>
      <c r="G43" s="9" t="s">
        <v>293</v>
      </c>
      <c r="H43" s="197"/>
      <c r="I43" s="195" t="s">
        <v>240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91.605000000000004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313</v>
      </c>
      <c r="F44" s="9" t="s">
        <v>40</v>
      </c>
      <c r="G44" s="9" t="s">
        <v>313</v>
      </c>
      <c r="H44" s="197"/>
      <c r="I44" s="195" t="s">
        <v>240</v>
      </c>
      <c r="J44" s="120">
        <f t="shared" si="10"/>
        <v>32.704999999999998</v>
      </c>
      <c r="K44" s="121">
        <f t="shared" si="11"/>
        <v>32.704999999999998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32.704999999999998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314</v>
      </c>
      <c r="F45" s="9" t="s">
        <v>40</v>
      </c>
      <c r="G45" s="9" t="s">
        <v>314</v>
      </c>
      <c r="H45" s="14"/>
      <c r="I45" s="195" t="s">
        <v>240</v>
      </c>
      <c r="J45" s="120">
        <f t="shared" si="10"/>
        <v>12</v>
      </c>
      <c r="K45" s="121">
        <f t="shared" si="11"/>
        <v>12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12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0"/>
  <sheetViews>
    <sheetView showGridLines="0" topLeftCell="F13" zoomScaleNormal="100" workbookViewId="0">
      <selection activeCell="G28" sqref="G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4477.8440000000001</v>
      </c>
      <c r="I10" s="63"/>
      <c r="J10" s="162">
        <f>0+205.089+46.908+227.994+448.104</f>
        <v>928.09500000000003</v>
      </c>
      <c r="L10" s="162">
        <f>J10+T17</f>
        <v>928.09500000000003</v>
      </c>
      <c r="N10" s="57"/>
      <c r="O10" s="173">
        <f>+H10+K17</f>
        <v>6129.0358999999999</v>
      </c>
      <c r="P10" s="174" cm="1">
        <f t="array" aca="1" ref="P10" ca="1">INDIRECT(ADDRESS(10,15,,,VLOOKUP($G$4,parameters!$G:$I,3,0)))</f>
        <v>6010.5358999999999</v>
      </c>
      <c r="Q10" s="186">
        <f ca="1">O10-P10</f>
        <v>118.5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11645.448000000004</v>
      </c>
      <c r="I11" s="63"/>
      <c r="J11" s="18">
        <f>0+2074.764</f>
        <v>2074.7640000000001</v>
      </c>
      <c r="L11" s="18">
        <f>J11+T18</f>
        <v>2074.7640000000001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16123.292000000005</v>
      </c>
      <c r="I12" s="63"/>
      <c r="J12" s="128">
        <f>SUM(J10:J11)</f>
        <v>3002.8590000000004</v>
      </c>
      <c r="K12" s="67"/>
      <c r="L12" s="128">
        <f>SUM(L10:L11)</f>
        <v>3002.8590000000004</v>
      </c>
      <c r="M12" s="67"/>
      <c r="N12" s="67"/>
      <c r="O12" s="157">
        <f>SUM(O10:O11)</f>
        <v>21215.605900000002</v>
      </c>
      <c r="P12" s="158">
        <f ca="1">SUM(P10:P11)</f>
        <v>21097.105900000002</v>
      </c>
      <c r="Q12" s="159">
        <f t="shared" ca="1" si="0"/>
        <v>118.5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1651.1918999999998</v>
      </c>
      <c r="K17" s="110">
        <f>+SUMIF($F$24:$F$249,"External",$K$24:$K$249)</f>
        <v>1651.1918999999998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402.05490000000009</v>
      </c>
      <c r="V17" s="113">
        <f t="shared" si="1"/>
        <v>248.673</v>
      </c>
      <c r="W17" s="113">
        <f t="shared" si="1"/>
        <v>142.36099999999999</v>
      </c>
      <c r="X17" s="113">
        <f t="shared" si="1"/>
        <v>594.24</v>
      </c>
      <c r="Y17" s="113">
        <f t="shared" si="1"/>
        <v>263.863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3441.1219999999998</v>
      </c>
      <c r="K18" s="115">
        <f>+SUMIF($F$24:$F$249,"Group",$K$24:$K$249)</f>
        <v>3441.1219999999998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5092.3138999999992</v>
      </c>
      <c r="K19" s="117">
        <f>SUM(K17:K18)</f>
        <v>5092.3138999999992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1580.0768999999998</v>
      </c>
      <c r="V19" s="118">
        <f t="shared" si="5"/>
        <v>1428.873</v>
      </c>
      <c r="W19" s="118">
        <f t="shared" si="5"/>
        <v>1225.261</v>
      </c>
      <c r="X19" s="118">
        <f t="shared" si="5"/>
        <v>594.24</v>
      </c>
      <c r="Y19" s="118">
        <f t="shared" si="5"/>
        <v>263.863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1089.2+1067.786-2074.764+1095.8</f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6" si="10">+K25+L25</f>
        <v>263.363</v>
      </c>
      <c r="K25" s="121">
        <f t="shared" ref="K25:K86" si="11">SUM(N25:Y25)</f>
        <v>263.363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14</v>
      </c>
      <c r="V25" s="26">
        <v>34</v>
      </c>
      <c r="W25" s="26"/>
      <c r="X25" s="26">
        <v>141</v>
      </c>
      <c r="Y25" s="26">
        <f>273.604-268.241+258-14-34-141</f>
        <v>74.363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15-6</f>
        <v>9</v>
      </c>
      <c r="V26" s="26"/>
      <c r="W26" s="26"/>
      <c r="X26" s="26">
        <f>35.826+6</f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15.024-12</f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1.287-2.081+31.011</f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13.4579-17.359+198+12</f>
        <v>206.09889999999999</v>
      </c>
      <c r="V29" s="26">
        <f>21-12+7+18</f>
        <v>34</v>
      </c>
      <c r="W29" s="26">
        <f>2+34</f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202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202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6-4.118+1.564+5</f>
        <v>8.4459999999999997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202" t="s">
        <v>240</v>
      </c>
      <c r="J32" s="120">
        <f t="shared" si="10"/>
        <v>339.67200000000003</v>
      </c>
      <c r="K32" s="121">
        <f t="shared" si="11"/>
        <v>339.67200000000003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f>239.071-5.82</f>
        <v>233.251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202" t="s">
        <v>240</v>
      </c>
      <c r="J33" s="120">
        <f t="shared" si="10"/>
        <v>21.856000000000002</v>
      </c>
      <c r="K33" s="121">
        <f t="shared" si="11"/>
        <v>21.856000000000002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20.628+11.36-10.132</f>
        <v>21.856000000000002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202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133.126-140.353+22-3</f>
        <v>11.772999999999996</v>
      </c>
      <c r="V34" s="26">
        <f>3+11.547+3</f>
        <v>17.547000000000001</v>
      </c>
      <c r="W34" s="26">
        <v>5</v>
      </c>
      <c r="X34" s="26"/>
      <c r="Y34" s="26">
        <v>67.5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202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16.526-8</f>
        <v>8.5259999999999998</v>
      </c>
      <c r="V35" s="26">
        <f>48+8</f>
        <v>56</v>
      </c>
      <c r="W35" s="26"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289</v>
      </c>
      <c r="F36" s="9" t="s">
        <v>40</v>
      </c>
      <c r="G36" s="9" t="s">
        <v>289</v>
      </c>
      <c r="H36" s="196"/>
      <c r="I36" s="202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202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202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202" t="s">
        <v>240</v>
      </c>
      <c r="J39" s="120">
        <f t="shared" si="10"/>
        <v>13</v>
      </c>
      <c r="K39" s="121">
        <f t="shared" si="11"/>
        <v>13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f>6+1</f>
        <v>7</v>
      </c>
      <c r="V39" s="26"/>
      <c r="W39" s="26">
        <f>7-1</f>
        <v>6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202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7"/>
      <c r="I41" s="202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91.605000000000004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202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v>32.704999999999998</v>
      </c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202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F1" zoomScaleNormal="10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4529.5709999999999</v>
      </c>
      <c r="I10" s="63"/>
      <c r="J10" s="162">
        <f>51.727</f>
        <v>51.726999999999997</v>
      </c>
      <c r="L10" s="162">
        <f>J10+U17</f>
        <v>418.78190000000006</v>
      </c>
      <c r="N10" s="57"/>
      <c r="O10" s="173">
        <f>+H10+K17</f>
        <v>6258.9048999999995</v>
      </c>
      <c r="P10" s="174" cm="1">
        <f t="array" aca="1" ref="P10" ca="1">INDIRECT(ADDRESS(10,15,,,VLOOKUP($G$4,parameters!$G:$I,3,0)))</f>
        <v>6129.0358999999999</v>
      </c>
      <c r="Q10" s="186">
        <f ca="1">O10-P10</f>
        <v>129.86899999999969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16175.019000000004</v>
      </c>
      <c r="I12" s="63"/>
      <c r="J12" s="128">
        <f>SUM(J10:J11)</f>
        <v>51.726999999999997</v>
      </c>
      <c r="K12" s="67"/>
      <c r="L12" s="128">
        <f>SUM(L10:L11)</f>
        <v>1596.8038999999999</v>
      </c>
      <c r="M12" s="67"/>
      <c r="N12" s="67"/>
      <c r="O12" s="157">
        <f>SUM(O10:O11)</f>
        <v>21345.474900000001</v>
      </c>
      <c r="P12" s="158">
        <f ca="1">SUM(P10:P11)</f>
        <v>21215.605900000002</v>
      </c>
      <c r="Q12" s="159">
        <f t="shared" ca="1" si="0"/>
        <v>129.86899999999878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1729.3338999999999</v>
      </c>
      <c r="K17" s="110">
        <f>+SUMIF($F$24:$F$251,"External",$K$24:$K$251)</f>
        <v>1729.3338999999999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367.05490000000009</v>
      </c>
      <c r="V17" s="113">
        <f t="shared" si="1"/>
        <v>259.29399999999998</v>
      </c>
      <c r="W17" s="113">
        <f t="shared" si="1"/>
        <v>286.06599999999997</v>
      </c>
      <c r="X17" s="113">
        <f t="shared" si="1"/>
        <v>598.81400000000008</v>
      </c>
      <c r="Y17" s="113">
        <f t="shared" si="1"/>
        <v>218.10500000000002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3441.1219999999998</v>
      </c>
      <c r="K18" s="115">
        <f>+SUMIF($F$24:$F$251,"Group",$K$24:$K$251)</f>
        <v>3441.1219999999998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5170.4558999999999</v>
      </c>
      <c r="K19" s="117">
        <f>SUM(K17:K18)</f>
        <v>5170.4558999999999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1545.0768999999998</v>
      </c>
      <c r="V19" s="118">
        <f t="shared" si="5"/>
        <v>1439.4940000000001</v>
      </c>
      <c r="W19" s="118">
        <f t="shared" si="5"/>
        <v>1368.9660000000001</v>
      </c>
      <c r="X19" s="118">
        <f t="shared" si="5"/>
        <v>598.81400000000008</v>
      </c>
      <c r="Y19" s="118">
        <f t="shared" si="5"/>
        <v>218.10500000000002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238</v>
      </c>
      <c r="H25" s="195"/>
      <c r="I25" s="195" t="s">
        <v>240</v>
      </c>
      <c r="J25" s="120">
        <f t="shared" ref="J25:J88" si="10">+K25+L25</f>
        <v>321.363</v>
      </c>
      <c r="K25" s="121">
        <f t="shared" ref="K25:K88" si="11">SUM(N25:Y25)</f>
        <v>321.363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14+1</f>
        <v>15</v>
      </c>
      <c r="V25" s="26">
        <f>34+2</f>
        <v>36</v>
      </c>
      <c r="W25" s="26"/>
      <c r="X25" s="26">
        <f>141+74.363-1-2+58</f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206.09889999999999</v>
      </c>
      <c r="V29" s="26">
        <v>34</v>
      </c>
      <c r="W29" s="26"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5"/>
      <c r="I30" s="203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>
        <v>0.45700000000000002</v>
      </c>
      <c r="W30" s="26"/>
      <c r="X30" s="26">
        <f>3.432-0.457</f>
        <v>2.9750000000000001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5"/>
      <c r="I31" s="203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8.446-2</f>
        <v>6.4459999999999997</v>
      </c>
      <c r="V31" s="26"/>
      <c r="W31" s="26"/>
      <c r="X31" s="26">
        <v>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5"/>
      <c r="I32" s="203" t="s">
        <v>240</v>
      </c>
      <c r="J32" s="120">
        <f t="shared" si="10"/>
        <v>253.94499999999996</v>
      </c>
      <c r="K32" s="121">
        <f t="shared" si="11"/>
        <v>253.94499999999996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55.420999999999999</v>
      </c>
      <c r="W32" s="26"/>
      <c r="X32" s="26">
        <v>198.52399999999997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5"/>
      <c r="I33" s="203" t="s">
        <v>240</v>
      </c>
      <c r="J33" s="120">
        <f t="shared" si="10"/>
        <v>37.856000000000002</v>
      </c>
      <c r="K33" s="121">
        <f t="shared" si="11"/>
        <v>37.856000000000002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21.856+16</f>
        <v>37.856000000000002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5"/>
      <c r="I34" s="203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11.772999999999996</v>
      </c>
      <c r="V34" s="26">
        <f>17.547+2</f>
        <v>19.547000000000001</v>
      </c>
      <c r="W34" s="26">
        <v>5</v>
      </c>
      <c r="X34" s="26"/>
      <c r="Y34" s="26">
        <f>67.5-2</f>
        <v>65.5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5"/>
      <c r="I35" s="203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8.526+1</f>
        <v>9.5259999999999998</v>
      </c>
      <c r="V35" s="26">
        <v>56</v>
      </c>
      <c r="W35" s="26">
        <f>95.361-1</f>
        <v>94.361000000000004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289</v>
      </c>
      <c r="F36" s="203" t="s">
        <v>40</v>
      </c>
      <c r="G36" s="203" t="s">
        <v>289</v>
      </c>
      <c r="H36" s="205"/>
      <c r="I36" s="203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292</v>
      </c>
      <c r="F37" s="203" t="s">
        <v>40</v>
      </c>
      <c r="G37" s="203" t="s">
        <v>292</v>
      </c>
      <c r="H37" s="205"/>
      <c r="I37" s="203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304</v>
      </c>
      <c r="F38" s="203" t="s">
        <v>40</v>
      </c>
      <c r="G38" s="203" t="s">
        <v>305</v>
      </c>
      <c r="H38" s="205"/>
      <c r="I38" s="203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270</v>
      </c>
      <c r="F39" s="203" t="s">
        <v>40</v>
      </c>
      <c r="G39" s="203" t="s">
        <v>270</v>
      </c>
      <c r="H39" s="205"/>
      <c r="I39" s="203" t="s">
        <v>240</v>
      </c>
      <c r="J39" s="120">
        <f t="shared" si="10"/>
        <v>65</v>
      </c>
      <c r="K39" s="121">
        <f t="shared" si="11"/>
        <v>65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</v>
      </c>
      <c r="V39" s="26">
        <v>1</v>
      </c>
      <c r="W39" s="26">
        <f>6-1+52</f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280</v>
      </c>
      <c r="F40" s="203" t="s">
        <v>40</v>
      </c>
      <c r="G40" s="203" t="s">
        <v>280</v>
      </c>
      <c r="H40" s="205"/>
      <c r="I40" s="203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5"/>
      <c r="I41" s="203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f>91.605-61</f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315</v>
      </c>
      <c r="F42" s="203" t="s">
        <v>40</v>
      </c>
      <c r="G42" s="203" t="s">
        <v>315</v>
      </c>
      <c r="H42" s="205"/>
      <c r="I42" s="203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3" t="s">
        <v>251</v>
      </c>
      <c r="F43" s="203" t="s">
        <v>40</v>
      </c>
      <c r="G43" s="203" t="s">
        <v>251</v>
      </c>
      <c r="H43" s="205"/>
      <c r="I43" s="203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295</v>
      </c>
      <c r="F44" s="203" t="s">
        <v>40</v>
      </c>
      <c r="G44" s="9" t="s">
        <v>295</v>
      </c>
      <c r="H44" s="197"/>
      <c r="I44" s="203" t="s">
        <v>265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203" t="s">
        <v>40</v>
      </c>
      <c r="G45" s="9" t="s">
        <v>316</v>
      </c>
      <c r="H45" s="197"/>
      <c r="I45" s="203" t="s">
        <v>265</v>
      </c>
      <c r="J45" s="120">
        <f t="shared" si="10"/>
        <v>3.7410000000000001</v>
      </c>
      <c r="K45" s="121">
        <f t="shared" si="11"/>
        <v>3.7410000000000001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3.7410000000000001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/>
      <c r="F48" s="9"/>
      <c r="G48" s="9"/>
      <c r="H48" s="198"/>
      <c r="I48" s="198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/>
      <c r="F49" s="9"/>
      <c r="G49" s="9"/>
      <c r="H49" s="196"/>
      <c r="I49" s="196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/>
      <c r="F50" s="9"/>
      <c r="G50" s="9"/>
      <c r="H50" s="196"/>
      <c r="I50" s="196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/>
      <c r="F51" s="9"/>
      <c r="G51" s="9"/>
      <c r="H51" s="196"/>
      <c r="I51" s="196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/>
      <c r="F52" s="9"/>
      <c r="G52" s="9"/>
      <c r="H52" s="196"/>
      <c r="I52" s="196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/>
      <c r="F53" s="9"/>
      <c r="G53" s="9"/>
      <c r="H53" s="196"/>
      <c r="I53" s="196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/>
      <c r="F54" s="9"/>
      <c r="G54" s="9"/>
      <c r="H54" s="196"/>
      <c r="I54" s="196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6"/>
      <c r="I55" s="196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6"/>
      <c r="I56" s="196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6"/>
      <c r="I57" s="196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6"/>
      <c r="I58" s="196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6"/>
      <c r="I59" s="196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6"/>
      <c r="I60" s="196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6"/>
      <c r="I61" s="196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3"/>
  <sheetViews>
    <sheetView showGridLines="0" topLeftCell="F10" zoomScale="90" zoomScaleNormal="90" workbookViewId="0">
      <selection activeCell="U37" sqref="U37:W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4540.4220000000005</v>
      </c>
      <c r="I10" s="63"/>
      <c r="J10" s="162">
        <f>51.727+10.851</f>
        <v>62.577999999999996</v>
      </c>
      <c r="L10" s="162">
        <f>J10+U17</f>
        <v>400.8639</v>
      </c>
      <c r="N10" s="57"/>
      <c r="O10" s="173">
        <f>+H10+K17</f>
        <v>6283.9049000000005</v>
      </c>
      <c r="P10" s="174" cm="1">
        <f t="array" aca="1" ref="P10" ca="1">INDIRECT(ADDRESS(10,15,,,VLOOKUP($G$4,parameters!$G:$I,3,0)))</f>
        <v>6258.9048999999995</v>
      </c>
      <c r="Q10" s="186">
        <f ca="1">O10-P10</f>
        <v>25.000000000000909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16185.870000000004</v>
      </c>
      <c r="I12" s="63"/>
      <c r="J12" s="128">
        <f>SUM(J10:J11)</f>
        <v>62.577999999999996</v>
      </c>
      <c r="K12" s="67"/>
      <c r="L12" s="128">
        <f>SUM(L10:L11)</f>
        <v>1578.8858999999998</v>
      </c>
      <c r="M12" s="67"/>
      <c r="N12" s="67"/>
      <c r="O12" s="157">
        <f>SUM(O10:O11)</f>
        <v>21370.474900000005</v>
      </c>
      <c r="P12" s="158">
        <f ca="1">SUM(P10:P11)</f>
        <v>21345.474900000001</v>
      </c>
      <c r="Q12" s="159">
        <f t="shared" ca="1" si="0"/>
        <v>25.000000000003638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1743.4828999999997</v>
      </c>
      <c r="K17" s="110">
        <f>+SUMIF($F$24:$F$252,"External",$K$24:$K$252)</f>
        <v>1743.4828999999997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338.28590000000003</v>
      </c>
      <c r="V17" s="113">
        <f t="shared" si="1"/>
        <v>264.19100000000003</v>
      </c>
      <c r="W17" s="113">
        <f t="shared" si="1"/>
        <v>294.06599999999997</v>
      </c>
      <c r="X17" s="113">
        <f t="shared" si="1"/>
        <v>611.83500000000004</v>
      </c>
      <c r="Y17" s="113">
        <f t="shared" si="1"/>
        <v>235.10500000000002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3441.1219999999998</v>
      </c>
      <c r="K18" s="115">
        <f>+SUMIF($F$24:$F$252,"Group",$K$24:$K$252)</f>
        <v>3441.1219999999998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5184.6048999999994</v>
      </c>
      <c r="K19" s="117">
        <f>SUM(K17:K18)</f>
        <v>5184.6048999999994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1516.3078999999998</v>
      </c>
      <c r="V19" s="118">
        <f t="shared" si="5"/>
        <v>1444.3910000000001</v>
      </c>
      <c r="W19" s="118">
        <f t="shared" si="5"/>
        <v>1376.9660000000001</v>
      </c>
      <c r="X19" s="118">
        <f t="shared" si="5"/>
        <v>611.83500000000004</v>
      </c>
      <c r="Y19" s="118">
        <f t="shared" si="5"/>
        <v>235.10500000000002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9" si="10">+K25+L25</f>
        <v>319.41300000000001</v>
      </c>
      <c r="K25" s="121">
        <f t="shared" ref="K25:K89" si="11">SUM(N25:Y25)</f>
        <v>319.41300000000001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15-1.95</f>
        <v>13.05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14.54</v>
      </c>
      <c r="K27" s="121">
        <f t="shared" si="11"/>
        <v>14.54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3.024-0.484</f>
        <v>2.54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 ht="13.2" customHeight="1">
      <c r="E28" s="9" t="s">
        <v>317</v>
      </c>
      <c r="F28" s="9" t="s">
        <v>40</v>
      </c>
      <c r="G28" s="9" t="s">
        <v>318</v>
      </c>
      <c r="H28" s="195"/>
      <c r="I28" s="195" t="s">
        <v>240</v>
      </c>
      <c r="J28" s="120">
        <f t="shared" si="10"/>
        <v>22</v>
      </c>
      <c r="K28" s="121">
        <f t="shared" si="11"/>
        <v>22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22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 ht="13.2" customHeight="1">
      <c r="E29" s="9" t="s">
        <v>321</v>
      </c>
      <c r="F29" s="9" t="s">
        <v>40</v>
      </c>
      <c r="G29" s="9" t="s">
        <v>322</v>
      </c>
      <c r="H29" s="195"/>
      <c r="I29" s="195" t="s">
        <v>240</v>
      </c>
      <c r="J29" s="120">
        <f t="shared" ref="J29:J30" si="13">+K29+L29</f>
        <v>3</v>
      </c>
      <c r="K29" s="121">
        <f t="shared" ref="K29:K30" si="14">SUM(N29:Y29)</f>
        <v>3</v>
      </c>
      <c r="L29" s="121">
        <f t="shared" ref="L29:L30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>
        <v>3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 ht="13.2" customHeight="1">
      <c r="E30" s="9" t="s">
        <v>319</v>
      </c>
      <c r="F30" s="9" t="s">
        <v>40</v>
      </c>
      <c r="G30" s="9" t="s">
        <v>320</v>
      </c>
      <c r="H30" s="195"/>
      <c r="I30" s="195" t="s">
        <v>240</v>
      </c>
      <c r="J30" s="120">
        <f t="shared" si="13"/>
        <v>5.2169999999999987</v>
      </c>
      <c r="K30" s="121">
        <f t="shared" si="14"/>
        <v>5.2169999999999987</v>
      </c>
      <c r="L30" s="121">
        <f t="shared" si="15"/>
        <v>0</v>
      </c>
      <c r="M30" s="25"/>
      <c r="N30" s="26"/>
      <c r="O30" s="26"/>
      <c r="P30" s="26"/>
      <c r="Q30" s="26"/>
      <c r="R30" s="26"/>
      <c r="S30" s="26"/>
      <c r="T30" s="26"/>
      <c r="U30" s="26">
        <f>30.217-22-3</f>
        <v>5.2169999999999987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8"/>
      <c r="I31" s="195" t="s">
        <v>240</v>
      </c>
      <c r="J31" s="120">
        <f t="shared" si="10"/>
        <v>355.22489999999993</v>
      </c>
      <c r="K31" s="121">
        <f t="shared" si="11"/>
        <v>355.22489999999993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206.09889999999999</v>
      </c>
      <c r="V31" s="26">
        <v>34</v>
      </c>
      <c r="W31" s="26">
        <f>36+8</f>
        <v>44</v>
      </c>
      <c r="X31" s="26">
        <v>71.126000000000005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3.4529999999999998</v>
      </c>
      <c r="K32" s="121">
        <f t="shared" si="11"/>
        <v>3.4529999999999998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v>0.45700000000000002</v>
      </c>
      <c r="W32" s="26"/>
      <c r="X32" s="26">
        <f>2.975+0.021</f>
        <v>2.996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8.4459999999999997</v>
      </c>
      <c r="K33" s="121">
        <f t="shared" si="11"/>
        <v>8.4459999999999997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>
        <f>6.446+2</f>
        <v>8.4459999999999997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253.94499999999996</v>
      </c>
      <c r="K34" s="121">
        <f t="shared" si="11"/>
        <v>253.94499999999996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55.420999999999999</v>
      </c>
      <c r="W34" s="26"/>
      <c r="X34" s="26">
        <v>198.52399999999997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262</v>
      </c>
      <c r="H35" s="196"/>
      <c r="I35" s="195" t="s">
        <v>240</v>
      </c>
      <c r="J35" s="120">
        <f t="shared" si="10"/>
        <v>37.856000000000002</v>
      </c>
      <c r="K35" s="121">
        <f t="shared" si="11"/>
        <v>37.856000000000002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37.856-15</f>
        <v>22.856000000000002</v>
      </c>
      <c r="V35" s="26"/>
      <c r="W35" s="26"/>
      <c r="X35" s="26">
        <v>15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253</v>
      </c>
      <c r="F36" s="9" t="s">
        <v>40</v>
      </c>
      <c r="G36" s="9" t="s">
        <v>254</v>
      </c>
      <c r="H36" s="196"/>
      <c r="I36" s="195" t="s">
        <v>240</v>
      </c>
      <c r="J36" s="120">
        <f t="shared" si="10"/>
        <v>118.82</v>
      </c>
      <c r="K36" s="121">
        <f t="shared" si="11"/>
        <v>118.82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11.772999999999996</v>
      </c>
      <c r="V36" s="26">
        <v>19.547000000000001</v>
      </c>
      <c r="W36" s="26">
        <v>5</v>
      </c>
      <c r="X36" s="26"/>
      <c r="Y36" s="26">
        <f>65.5+17</f>
        <v>82.5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195" t="s">
        <v>240</v>
      </c>
      <c r="J37" s="120">
        <f t="shared" si="10"/>
        <v>159.887</v>
      </c>
      <c r="K37" s="121">
        <f t="shared" si="11"/>
        <v>159.887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9.5259999999999998</v>
      </c>
      <c r="V37" s="26">
        <v>56</v>
      </c>
      <c r="W37" s="26">
        <v>94.361000000000004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304</v>
      </c>
      <c r="F39" s="9" t="s">
        <v>40</v>
      </c>
      <c r="G39" s="9" t="s">
        <v>305</v>
      </c>
      <c r="H39" s="196"/>
      <c r="I39" s="195" t="s">
        <v>240</v>
      </c>
      <c r="J39" s="120">
        <f t="shared" si="10"/>
        <v>122</v>
      </c>
      <c r="K39" s="121">
        <f t="shared" si="11"/>
        <v>122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122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270</v>
      </c>
      <c r="F40" s="9" t="s">
        <v>40</v>
      </c>
      <c r="G40" s="9" t="s">
        <v>270</v>
      </c>
      <c r="H40" s="196"/>
      <c r="I40" s="195" t="s">
        <v>240</v>
      </c>
      <c r="J40" s="120">
        <f t="shared" si="10"/>
        <v>64.186999999999998</v>
      </c>
      <c r="K40" s="121">
        <f t="shared" si="11"/>
        <v>64.186999999999998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7-0.813+1</f>
        <v>7.1870000000000003</v>
      </c>
      <c r="W40" s="26">
        <v>57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280</v>
      </c>
      <c r="H41" s="196"/>
      <c r="I41" s="195" t="s">
        <v>235</v>
      </c>
      <c r="J41" s="120">
        <f t="shared" si="10"/>
        <v>19</v>
      </c>
      <c r="K41" s="121">
        <f t="shared" si="11"/>
        <v>19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v>19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293</v>
      </c>
      <c r="H42" s="196"/>
      <c r="I42" s="195" t="s">
        <v>240</v>
      </c>
      <c r="J42" s="120">
        <f t="shared" si="10"/>
        <v>91.605000000000004</v>
      </c>
      <c r="K42" s="121">
        <f t="shared" si="11"/>
        <v>91.605000000000004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61</v>
      </c>
      <c r="X42" s="26"/>
      <c r="Y42" s="26">
        <v>30.605000000000004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315</v>
      </c>
      <c r="F43" s="9" t="s">
        <v>40</v>
      </c>
      <c r="G43" s="9" t="s">
        <v>315</v>
      </c>
      <c r="H43" s="196"/>
      <c r="I43" s="195" t="s">
        <v>240</v>
      </c>
      <c r="J43" s="120">
        <f t="shared" si="10"/>
        <v>32.704999999999998</v>
      </c>
      <c r="K43" s="121">
        <f t="shared" si="11"/>
        <v>32.704999999999998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32.704999999999998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251</v>
      </c>
      <c r="F44" s="9" t="s">
        <v>40</v>
      </c>
      <c r="G44" s="9" t="s">
        <v>251</v>
      </c>
      <c r="H44" s="197"/>
      <c r="I44" s="195" t="s">
        <v>240</v>
      </c>
      <c r="J44" s="120">
        <f t="shared" si="10"/>
        <v>5.6859999999999999</v>
      </c>
      <c r="K44" s="121">
        <f t="shared" si="11"/>
        <v>5.6859999999999999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12-6.314</f>
        <v>5.6859999999999999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295</v>
      </c>
      <c r="F45" s="9" t="s">
        <v>40</v>
      </c>
      <c r="G45" s="9" t="s">
        <v>295</v>
      </c>
      <c r="H45" s="197"/>
      <c r="I45" s="195" t="s">
        <v>240</v>
      </c>
      <c r="J45" s="120">
        <f t="shared" si="10"/>
        <v>34.128</v>
      </c>
      <c r="K45" s="121">
        <f t="shared" si="11"/>
        <v>34.128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34.128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316</v>
      </c>
      <c r="F46" s="9" t="s">
        <v>40</v>
      </c>
      <c r="G46" s="9" t="s">
        <v>316</v>
      </c>
      <c r="H46" s="197"/>
      <c r="I46" s="195" t="s">
        <v>240</v>
      </c>
      <c r="J46" s="120">
        <f t="shared" si="10"/>
        <v>2.4510000000000001</v>
      </c>
      <c r="K46" s="121">
        <f t="shared" si="11"/>
        <v>2.4510000000000001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3.741-1.29</f>
        <v>2.4510000000000001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1"/>
  <sheetViews>
    <sheetView showGridLines="0" topLeftCell="B1" zoomScale="80" zoomScaleNormal="80" workbookViewId="0">
      <selection activeCell="T48" sqref="T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4643.808</v>
      </c>
      <c r="I10" s="63"/>
      <c r="J10" s="162">
        <f>51.727+10.851+103.386</f>
        <v>165.964</v>
      </c>
      <c r="L10" s="162">
        <f>J10+U17</f>
        <v>421.23689999999999</v>
      </c>
      <c r="N10" s="57"/>
      <c r="O10" s="173">
        <f>+H10+K17</f>
        <v>6386.2658999999994</v>
      </c>
      <c r="P10" s="174" cm="1">
        <f t="array" aca="1" ref="P10" ca="1">INDIRECT(ADDRESS(10,15,,,VLOOKUP($G$4,parameters!$G:$I,3,0)))</f>
        <v>6283.9049000000005</v>
      </c>
      <c r="Q10" s="186">
        <f ca="1">O10-P10</f>
        <v>102.36099999999897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16289.256000000005</v>
      </c>
      <c r="I12" s="63"/>
      <c r="J12" s="128">
        <f>SUM(J10:J11)</f>
        <v>165.964</v>
      </c>
      <c r="K12" s="67"/>
      <c r="L12" s="128">
        <f>SUM(L10:L11)</f>
        <v>1599.2588999999998</v>
      </c>
      <c r="M12" s="67"/>
      <c r="N12" s="67"/>
      <c r="O12" s="157">
        <f>SUM(O10:O11)</f>
        <v>21472.835900000002</v>
      </c>
      <c r="P12" s="158">
        <f ca="1">SUM(P10:P11)</f>
        <v>21370.474900000005</v>
      </c>
      <c r="Q12" s="159">
        <f t="shared" ca="1" si="0"/>
        <v>102.36099999999715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1742.4578999999997</v>
      </c>
      <c r="K17" s="110">
        <f>+SUMIF($F$24:$F$250,"External",$K$24:$K$250)</f>
        <v>1742.4578999999997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255.27289999999999</v>
      </c>
      <c r="V17" s="113">
        <f t="shared" si="1"/>
        <v>334.928</v>
      </c>
      <c r="W17" s="113">
        <f t="shared" si="1"/>
        <v>319.31700000000001</v>
      </c>
      <c r="X17" s="113">
        <f t="shared" si="1"/>
        <v>680.33500000000004</v>
      </c>
      <c r="Y17" s="113">
        <f t="shared" si="1"/>
        <v>152.60500000000002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3441.1219999999998</v>
      </c>
      <c r="K18" s="115">
        <f>+SUMIF($F$24:$F$250,"Group",$K$24:$K$250)</f>
        <v>3441.1219999999998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5183.5798999999997</v>
      </c>
      <c r="K19" s="117">
        <f>SUM(K17:K18)</f>
        <v>5183.5798999999997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1433.2948999999996</v>
      </c>
      <c r="V19" s="118">
        <f t="shared" si="5"/>
        <v>1515.1280000000002</v>
      </c>
      <c r="W19" s="118">
        <f t="shared" si="5"/>
        <v>1402.2170000000001</v>
      </c>
      <c r="X19" s="118">
        <f t="shared" si="5"/>
        <v>680.33500000000004</v>
      </c>
      <c r="Y19" s="118">
        <f t="shared" si="5"/>
        <v>152.60500000000002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318.33600000000001</v>
      </c>
      <c r="K25" s="121">
        <f t="shared" ref="K25:K87" si="11">SUM(N25:Y25)</f>
        <v>318.33600000000001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13.05-1.077</f>
        <v>11.973000000000001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>
        <v>23</v>
      </c>
      <c r="W26" s="26"/>
      <c r="X26" s="26">
        <f>41.826-23</f>
        <v>18.826000000000001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107.371</v>
      </c>
      <c r="K27" s="121">
        <f t="shared" si="11"/>
        <v>107.371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2.54-0.169</f>
        <v>2.371</v>
      </c>
      <c r="V27" s="26"/>
      <c r="W27" s="26">
        <v>1.5</v>
      </c>
      <c r="X27" s="26">
        <f>12-1.5+93</f>
        <v>103.5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8"/>
      <c r="I28" s="9" t="s">
        <v>240</v>
      </c>
      <c r="J28" s="120">
        <f t="shared" si="10"/>
        <v>2.7370000000000001</v>
      </c>
      <c r="K28" s="121">
        <f t="shared" si="11"/>
        <v>2.7370000000000001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3-0.443+0.18</f>
        <v>2.7370000000000001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6"/>
      <c r="I29" s="9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5.2169999999999987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277.61090000000002</v>
      </c>
      <c r="K30" s="121">
        <f t="shared" si="11"/>
        <v>277.61090000000002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206.0989-77.474-0.14</f>
        <v>128.48489999999998</v>
      </c>
      <c r="V30" s="26">
        <v>34</v>
      </c>
      <c r="W30" s="26">
        <v>44</v>
      </c>
      <c r="X30" s="26">
        <v>71.126000000000005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4.2930000000000001</v>
      </c>
      <c r="K32" s="121">
        <f t="shared" si="11"/>
        <v>4.2930000000000001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8.446-4.153</f>
        <v>4.2930000000000001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253.94499999999996</v>
      </c>
      <c r="K33" s="121">
        <f t="shared" si="11"/>
        <v>253.94499999999996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>
        <v>198.52399999999997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22.856000000000002</v>
      </c>
      <c r="V34" s="26"/>
      <c r="W34" s="26"/>
      <c r="X34" s="26">
        <v>15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130.071</v>
      </c>
      <c r="K35" s="121">
        <f t="shared" si="11"/>
        <v>130.071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11.773+25</f>
        <v>36.772999999999996</v>
      </c>
      <c r="V35" s="26">
        <f>19.547+45</f>
        <v>64.546999999999997</v>
      </c>
      <c r="W35" s="26">
        <f>5+82.5+2.251-45-25+9</f>
        <v>28.751000000000005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159.887</v>
      </c>
      <c r="K36" s="121">
        <f t="shared" si="11"/>
        <v>159.887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9.5259999999999998</v>
      </c>
      <c r="V36" s="26">
        <v>56</v>
      </c>
      <c r="W36" s="26">
        <v>94.361000000000004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9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9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9" t="s">
        <v>240</v>
      </c>
      <c r="J39" s="120">
        <f t="shared" si="10"/>
        <v>64.186999999999998</v>
      </c>
      <c r="K39" s="121">
        <f t="shared" si="11"/>
        <v>64.186999999999998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7.1870000000000003</v>
      </c>
      <c r="W39" s="26"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9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9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9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9" t="s">
        <v>240</v>
      </c>
      <c r="J43" s="120">
        <f t="shared" si="10"/>
        <v>5.6859999999999999</v>
      </c>
      <c r="K43" s="121">
        <f t="shared" si="11"/>
        <v>5.6859999999999999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5.6859999999999999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6" t="s">
        <v>295</v>
      </c>
      <c r="F44" s="9" t="s">
        <v>40</v>
      </c>
      <c r="G44" s="9" t="s">
        <v>295</v>
      </c>
      <c r="H44" s="197"/>
      <c r="I44" s="9" t="s">
        <v>240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9" t="s">
        <v>40</v>
      </c>
      <c r="G45" s="9" t="s">
        <v>316</v>
      </c>
      <c r="H45" s="195"/>
      <c r="I45" s="9" t="s">
        <v>240</v>
      </c>
      <c r="J45" s="120">
        <f t="shared" si="10"/>
        <v>2.4510000000000001</v>
      </c>
      <c r="K45" s="121">
        <f t="shared" si="11"/>
        <v>2.4510000000000001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2.4510000000000001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9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9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G11" zoomScale="90" zoomScaleNormal="90" workbookViewId="0">
      <selection activeCell="V24" sqref="V24:Y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4831.616</v>
      </c>
      <c r="I10" s="63"/>
      <c r="J10" s="162">
        <f>51.727+10.851+103.386+187.808</f>
        <v>353.77199999999999</v>
      </c>
      <c r="L10" s="162">
        <f>J10+U17</f>
        <v>353.77199999999999</v>
      </c>
      <c r="N10" s="57"/>
      <c r="O10" s="173">
        <f>+H10+K17</f>
        <v>6638.7638999999999</v>
      </c>
      <c r="P10" s="174" cm="1">
        <f t="array" aca="1" ref="P10" ca="1">INDIRECT(ADDRESS(10,15,,,VLOOKUP($G$4,parameters!$G:$I,3,0)))</f>
        <v>6386.2658999999994</v>
      </c>
      <c r="Q10" s="186">
        <f ca="1">O10-P10</f>
        <v>252.4980000000005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13323.020000000004</v>
      </c>
      <c r="I11" s="63"/>
      <c r="J11" s="18">
        <f>0+1677.572</f>
        <v>1677.5719999999999</v>
      </c>
      <c r="L11" s="18">
        <f>J11+U18</f>
        <v>1677.5719999999999</v>
      </c>
      <c r="N11" s="57"/>
      <c r="O11" s="155">
        <f>+H11+K18</f>
        <v>16486.570000000003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1400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18154.636000000006</v>
      </c>
      <c r="I12" s="63"/>
      <c r="J12" s="128">
        <f>SUM(J10:J11)</f>
        <v>2031.3439999999998</v>
      </c>
      <c r="K12" s="67"/>
      <c r="L12" s="128">
        <f>SUM(L10:L11)</f>
        <v>2031.3439999999998</v>
      </c>
      <c r="M12" s="67"/>
      <c r="N12" s="67"/>
      <c r="O12" s="157">
        <f>SUM(O10:O11)</f>
        <v>23125.333900000005</v>
      </c>
      <c r="P12" s="158">
        <f ca="1">SUM(P10:P11)</f>
        <v>21472.835900000002</v>
      </c>
      <c r="Q12" s="159">
        <f t="shared" ca="1" si="0"/>
        <v>1652.4980000000032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1807.1478999999999</v>
      </c>
      <c r="K17" s="110">
        <f>+SUMIF($F$24:$F$250,"External",$K$24:$K$250)</f>
        <v>1807.1478999999999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591.81990000000019</v>
      </c>
      <c r="W17" s="113">
        <f t="shared" si="1"/>
        <v>433.23299999999995</v>
      </c>
      <c r="X17" s="113">
        <f t="shared" si="1"/>
        <v>550.95699999999999</v>
      </c>
      <c r="Y17" s="113">
        <f t="shared" si="1"/>
        <v>231.13800000000003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3163.55</v>
      </c>
      <c r="K18" s="115">
        <f>+SUMIF($F$24:$F$250,"Group",$K$24:$K$250)</f>
        <v>3163.55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1082.9000000000001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4970.6979000000001</v>
      </c>
      <c r="K19" s="117">
        <f>SUM(K17:K18)</f>
        <v>4970.6979000000001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1674.7199000000003</v>
      </c>
      <c r="W19" s="118">
        <f t="shared" si="5"/>
        <v>1513.883</v>
      </c>
      <c r="X19" s="118">
        <f t="shared" si="5"/>
        <v>1550.9569999999999</v>
      </c>
      <c r="Y19" s="118">
        <f t="shared" si="5"/>
        <v>231.13800000000003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3163.55</v>
      </c>
      <c r="K24" s="121">
        <f t="shared" ref="K24" si="8">SUM(N24:Y24)</f>
        <v>3163.55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1082.9000000000001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442.18700000000001</v>
      </c>
      <c r="K25" s="121">
        <f t="shared" ref="K25:K87" si="11">SUM(N25:Y25)</f>
        <v>442.18700000000001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269.08099999999996</v>
      </c>
      <c r="K26" s="121">
        <f t="shared" si="11"/>
        <v>269.08099999999996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</f>
        <v>92.825999999999993</v>
      </c>
      <c r="W26" s="26">
        <f>93.477+35.273</f>
        <v>128.75</v>
      </c>
      <c r="X26" s="26">
        <v>32.097999999999999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</f>
        <v>31.370999999999999</v>
      </c>
      <c r="W27" s="26">
        <v>1.5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5.2169999999999987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181.53290000000004</v>
      </c>
      <c r="K30" s="121">
        <f t="shared" si="11"/>
        <v>181.53290000000004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</f>
        <v>74.406900000000036</v>
      </c>
      <c r="W30" s="26">
        <f>44-8+38</f>
        <v>74</v>
      </c>
      <c r="X30" s="26"/>
      <c r="Y30" s="26">
        <f>71.126-38</f>
        <v>33.126000000000005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</f>
        <v>29.856000000000002</v>
      </c>
      <c r="W34" s="26"/>
      <c r="X34" s="26">
        <f>15-7</f>
        <v>8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91.605000000000004</v>
      </c>
      <c r="K40" s="121">
        <f t="shared" si="11"/>
        <v>91.605000000000004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>
        <v>30.605000000000004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34.128</v>
      </c>
      <c r="K43" s="121">
        <f t="shared" si="11"/>
        <v>34.128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34.128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28.591999999999999</v>
      </c>
      <c r="K45" s="121">
        <f t="shared" si="11"/>
        <v>28.591999999999999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28.591999999999999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V24" sqref="V24:Y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4831.616</v>
      </c>
      <c r="I10" s="63"/>
      <c r="J10" s="162">
        <f>0</f>
        <v>0</v>
      </c>
      <c r="L10" s="162">
        <f>J10+V17</f>
        <v>532.81990000000008</v>
      </c>
      <c r="N10" s="57"/>
      <c r="O10" s="173">
        <f>+H10+K17</f>
        <v>6777.7638999999999</v>
      </c>
      <c r="P10" s="174" cm="1">
        <f t="array" aca="1" ref="P10" ca="1">INDIRECT(ADDRESS(10,15,,,VLOOKUP($G$4,parameters!$G:$I,3,0)))</f>
        <v>6638.7638999999999</v>
      </c>
      <c r="Q10" s="186">
        <f ca="1">O10-P10</f>
        <v>139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16865.190000000002</v>
      </c>
      <c r="P11" s="156" cm="1">
        <f t="array" aca="1" ref="P11" ca="1">INDIRECT(ADDRESS(11,15,,,VLOOKUP($G$4,parameters!$G:$I,3,0)))</f>
        <v>16486.570000000003</v>
      </c>
      <c r="Q11" s="187">
        <f t="shared" ref="Q11:Q12" ca="1" si="0">O11-P11</f>
        <v>378.61999999999898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18436.636000000006</v>
      </c>
      <c r="I12" s="63"/>
      <c r="J12" s="128">
        <f>SUM(J10:J11)</f>
        <v>0</v>
      </c>
      <c r="K12" s="67"/>
      <c r="L12" s="128">
        <f>SUM(L10:L11)</f>
        <v>1712.3398999999999</v>
      </c>
      <c r="M12" s="67"/>
      <c r="N12" s="67"/>
      <c r="O12" s="157">
        <f>SUM(O10:O11)</f>
        <v>23642.9539</v>
      </c>
      <c r="P12" s="158">
        <f ca="1">SUM(P10:P11)</f>
        <v>23125.333900000005</v>
      </c>
      <c r="Q12" s="159">
        <f t="shared" ca="1" si="0"/>
        <v>517.61999999999534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1946.1478999999999</v>
      </c>
      <c r="K17" s="110">
        <f>+SUMIF($F$24:$F$251,"External",$K$24:$K$251)</f>
        <v>1946.1478999999999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532.81990000000008</v>
      </c>
      <c r="W17" s="113">
        <f t="shared" si="1"/>
        <v>501.23299999999995</v>
      </c>
      <c r="X17" s="113">
        <f t="shared" si="1"/>
        <v>617.95699999999999</v>
      </c>
      <c r="Y17" s="113">
        <f t="shared" si="1"/>
        <v>294.13800000000003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3260.17</v>
      </c>
      <c r="K18" s="115">
        <f>+SUMIF($F$24:$F$251,"Group",$K$24:$K$251)</f>
        <v>3260.17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5206.3179</v>
      </c>
      <c r="K19" s="117">
        <f>SUM(K17:K18)</f>
        <v>5206.3179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1712.3398999999999</v>
      </c>
      <c r="W19" s="118">
        <f t="shared" si="5"/>
        <v>1581.883</v>
      </c>
      <c r="X19" s="118">
        <f t="shared" si="5"/>
        <v>1617.9569999999999</v>
      </c>
      <c r="Y19" s="118">
        <f t="shared" si="5"/>
        <v>294.13800000000003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3260.17</v>
      </c>
      <c r="K24" s="121">
        <f t="shared" ref="K24" si="8">SUM(N24:Y24)</f>
        <v>3260.17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1082.9-282+378.62</f>
        <v>1179.52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442.18700000000001</v>
      </c>
      <c r="K25" s="121">
        <f t="shared" ref="K25:K88" si="11">SUM(N25:Y25)</f>
        <v>442.18700000000001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344.08099999999996</v>
      </c>
      <c r="K26" s="121">
        <f t="shared" si="11"/>
        <v>344.08099999999996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23+9+18.826+42-39</f>
        <v>53.825999999999993</v>
      </c>
      <c r="W26" s="26">
        <f>93.477+35.273+39</f>
        <v>167.75</v>
      </c>
      <c r="X26" s="26">
        <f>32.098+75</f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2.371+29-2</f>
        <v>29.370999999999999</v>
      </c>
      <c r="W27" s="26">
        <f>1.5+2</f>
        <v>3.5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f>5.217-3</f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208.53290000000004</v>
      </c>
      <c r="K30" s="121">
        <f t="shared" si="11"/>
        <v>208.53290000000004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128.4849-3.478-58.99-0.252-33.923-0.044+34+8+19.093-18.484-7</f>
        <v>67.406900000000036</v>
      </c>
      <c r="W30" s="26">
        <f>44-8+38</f>
        <v>74</v>
      </c>
      <c r="X30" s="26"/>
      <c r="Y30" s="26">
        <f>71.126-38+7+27</f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68.461000000000013</v>
      </c>
      <c r="K34" s="121">
        <f t="shared" si="11"/>
        <v>68.461000000000013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22.856+7-18</f>
        <v>11.856000000000002</v>
      </c>
      <c r="W34" s="26"/>
      <c r="X34" s="26"/>
      <c r="Y34" s="26">
        <f>15-7+18+30.605</f>
        <v>56.605000000000004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61</v>
      </c>
      <c r="K40" s="121">
        <f t="shared" si="11"/>
        <v>61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34.128+10</f>
        <v>44.128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f>28.592+27</f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U53" sqref="U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4894.2070000000003</v>
      </c>
      <c r="I10" s="63"/>
      <c r="J10" s="162">
        <f>0+62.591</f>
        <v>62.591000000000001</v>
      </c>
      <c r="L10" s="162">
        <f>J10+V17</f>
        <v>500.47490000000005</v>
      </c>
      <c r="N10" s="57"/>
      <c r="O10" s="173">
        <f>+H10+K17</f>
        <v>6841.6889000000001</v>
      </c>
      <c r="P10" s="174" cm="1">
        <f t="array" aca="1" ref="P10" ca="1">INDIRECT(ADDRESS(10,15,,,VLOOKUP($G$4,parameters!$G:$I,3,0)))</f>
        <v>6777.7638999999999</v>
      </c>
      <c r="Q10" s="186">
        <f ca="1">O10-P10</f>
        <v>63.925000000000182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17237.516000000003</v>
      </c>
      <c r="P11" s="156" cm="1">
        <f t="array" aca="1" ref="P11" ca="1">INDIRECT(ADDRESS(11,15,,,VLOOKUP($G$4,parameters!$G:$I,3,0)))</f>
        <v>16865.190000000002</v>
      </c>
      <c r="Q11" s="187">
        <f t="shared" ref="Q11:Q12" ca="1" si="0">O11-P11</f>
        <v>372.32600000000093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18499.227000000006</v>
      </c>
      <c r="I12" s="63"/>
      <c r="J12" s="128">
        <f>SUM(J10:J11)</f>
        <v>62.591000000000001</v>
      </c>
      <c r="K12" s="67"/>
      <c r="L12" s="128">
        <f>SUM(L10:L11)</f>
        <v>1679.9949000000001</v>
      </c>
      <c r="M12" s="67"/>
      <c r="N12" s="67"/>
      <c r="O12" s="157">
        <f>SUM(O10:O11)</f>
        <v>24079.204900000004</v>
      </c>
      <c r="P12" s="158">
        <f ca="1">SUM(P10:P11)</f>
        <v>23642.9539</v>
      </c>
      <c r="Q12" s="159">
        <f t="shared" ca="1" si="0"/>
        <v>436.25100000000384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1947.4819</v>
      </c>
      <c r="K17" s="110">
        <f>+SUMIF($F$24:$F$251,"External",$K$24:$K$251)</f>
        <v>1947.4819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437.88390000000004</v>
      </c>
      <c r="W17" s="113">
        <f t="shared" si="1"/>
        <v>543.08799999999997</v>
      </c>
      <c r="X17" s="113">
        <f t="shared" si="1"/>
        <v>664.37199999999996</v>
      </c>
      <c r="Y17" s="113">
        <f t="shared" si="1"/>
        <v>302.13799999999998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3632.4960000000001</v>
      </c>
      <c r="K18" s="115">
        <f>+SUMIF($F$24:$F$251,"Group",$K$24:$K$251)</f>
        <v>3632.4960000000001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372.32600000000002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5579.9778999999999</v>
      </c>
      <c r="K19" s="117">
        <f>SUM(K17:K18)</f>
        <v>5579.9778999999999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1617.4039</v>
      </c>
      <c r="W19" s="118">
        <f t="shared" si="5"/>
        <v>1623.7380000000001</v>
      </c>
      <c r="X19" s="118">
        <f t="shared" si="5"/>
        <v>1664.3719999999998</v>
      </c>
      <c r="Y19" s="118">
        <f t="shared" si="5"/>
        <v>674.46399999999994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3632.4960000000001</v>
      </c>
      <c r="K24" s="121">
        <f t="shared" ref="K24" si="8">SUM(N24:Y24)</f>
        <v>3632.4960000000001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v>372.32600000000002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442.04300000000001</v>
      </c>
      <c r="K25" s="121">
        <f t="shared" ref="K25:K88" si="11">SUM(N25:Y25)</f>
        <v>442.04300000000001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17.824-0.144</f>
        <v>17.680000000000003</v>
      </c>
      <c r="W25" s="26">
        <v>19</v>
      </c>
      <c r="X25" s="26"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339.46699999999998</v>
      </c>
      <c r="K26" s="121">
        <f t="shared" si="11"/>
        <v>339.46699999999998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</f>
        <v>49.212000000000003</v>
      </c>
      <c r="W26" s="26">
        <v>167.75</v>
      </c>
      <c r="X26" s="26"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202.5239</v>
      </c>
      <c r="K30" s="121">
        <f t="shared" si="11"/>
        <v>202.5239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</f>
        <v>61.397899999999993</v>
      </c>
      <c r="W30" s="26">
        <v>74</v>
      </c>
      <c r="X30" s="26"/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3.1029999999999998</v>
      </c>
      <c r="K31" s="121">
        <f t="shared" si="11"/>
        <v>3.1029999999999998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0.457+2.996-0.35</f>
        <v>3.1029999999999998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82.22399999999999</v>
      </c>
      <c r="K34" s="121">
        <f t="shared" si="11"/>
        <v>82.22399999999999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</f>
        <v>7.6189999999999998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v>101.35600000000001</v>
      </c>
      <c r="W35" s="26">
        <v>24</v>
      </c>
      <c r="X35" s="26">
        <f>7+20</f>
        <v>27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19-22.75+3.75</f>
        <v>0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f>61-18.273</f>
        <v>42.727000000000004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topLeftCell="I13" zoomScaleNormal="100" workbookViewId="0">
      <selection activeCell="AB50" sqref="AB5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4954.3109999999997</v>
      </c>
      <c r="I10" s="63"/>
      <c r="J10" s="162">
        <f>0+62.591+60.104</f>
        <v>122.69499999999999</v>
      </c>
      <c r="L10" s="162">
        <f>J10+V17</f>
        <v>354.54389999999995</v>
      </c>
      <c r="N10" s="57"/>
      <c r="O10" s="173">
        <f>+H10+K17</f>
        <v>6904.3918999999996</v>
      </c>
      <c r="P10" s="174" cm="1">
        <f t="array" aca="1" ref="P10" ca="1">INDIRECT(ADDRESS(10,15,,,VLOOKUP($G$4,parameters!$G:$I,3,0)))</f>
        <v>6841.6889000000001</v>
      </c>
      <c r="Q10" s="186">
        <f ca="1">O10-P10</f>
        <v>62.70299999999952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17560.472000000005</v>
      </c>
      <c r="P11" s="156" cm="1">
        <f t="array" aca="1" ref="P11" ca="1">INDIRECT(ADDRESS(11,15,,,VLOOKUP($G$4,parameters!$G:$I,3,0)))</f>
        <v>17237.516000000003</v>
      </c>
      <c r="Q11" s="187">
        <f t="shared" ref="Q11:Q12" ca="1" si="0">O11-P11</f>
        <v>322.95600000000195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18559.331000000006</v>
      </c>
      <c r="I12" s="63"/>
      <c r="J12" s="128">
        <f>SUM(J10:J11)</f>
        <v>122.69499999999999</v>
      </c>
      <c r="K12" s="67"/>
      <c r="L12" s="128">
        <f>SUM(L10:L11)</f>
        <v>1534.0638999999999</v>
      </c>
      <c r="M12" s="67"/>
      <c r="N12" s="67"/>
      <c r="O12" s="157">
        <f>SUM(O10:O11)</f>
        <v>24464.863900000004</v>
      </c>
      <c r="P12" s="158">
        <f ca="1">SUM(P10:P11)</f>
        <v>24079.204900000004</v>
      </c>
      <c r="Q12" s="159">
        <f t="shared" ca="1" si="0"/>
        <v>385.65899999999965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1950.0809000000002</v>
      </c>
      <c r="K17" s="110">
        <f>+SUMIF($F$24:$F$251,"External",$K$24:$K$251)</f>
        <v>1950.0809000000002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231.84889999999996</v>
      </c>
      <c r="W17" s="113">
        <f t="shared" si="1"/>
        <v>599.30000000000007</v>
      </c>
      <c r="X17" s="113">
        <f t="shared" si="1"/>
        <v>356.11099999999999</v>
      </c>
      <c r="Y17" s="113">
        <f t="shared" si="1"/>
        <v>762.82100000000003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3955.4520000000002</v>
      </c>
      <c r="K18" s="115">
        <f>+SUMIF($F$24:$F$251,"Group",$K$24:$K$251)</f>
        <v>3955.4520000000002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695.28200000000004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5905.5329000000002</v>
      </c>
      <c r="K19" s="117">
        <f>SUM(K17:K18)</f>
        <v>5905.5329000000002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1411.3688999999999</v>
      </c>
      <c r="W19" s="118">
        <f t="shared" si="5"/>
        <v>1679.9500000000003</v>
      </c>
      <c r="X19" s="118">
        <f t="shared" si="5"/>
        <v>1356.1109999999999</v>
      </c>
      <c r="Y19" s="118">
        <f t="shared" si="5"/>
        <v>1458.1030000000001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3955.4520000000002</v>
      </c>
      <c r="K24" s="121">
        <f t="shared" ref="K24" si="8">SUM(N24:Y24)</f>
        <v>3955.4520000000002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372.326+322.956</f>
        <v>695.28200000000004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440.42599999999999</v>
      </c>
      <c r="K25" s="121">
        <f t="shared" ref="K25:K88" si="11">SUM(N25:Y25)</f>
        <v>440.42599999999999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17.824-0.144-1.617-3</f>
        <v>13.063000000000002</v>
      </c>
      <c r="X25" s="26">
        <v>19</v>
      </c>
      <c r="Y25" s="26">
        <f>405.363+3</f>
        <v>408.363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304.358</v>
      </c>
      <c r="K26" s="121">
        <f t="shared" si="11"/>
        <v>304.358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53.826-4.614-16.632-10.19-8.287</f>
        <v>14.103</v>
      </c>
      <c r="W26" s="26">
        <v>167.75</v>
      </c>
      <c r="X26" s="26">
        <f>107.098+15.407</f>
        <v>122.505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234.46090000000001</v>
      </c>
      <c r="K30" s="121">
        <f t="shared" si="11"/>
        <v>234.46090000000001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67.4069-6.009-12.454-2.609-15</f>
        <v>31.33489999999999</v>
      </c>
      <c r="W30" s="26">
        <f>74+15+24</f>
        <v>113</v>
      </c>
      <c r="X30" s="26">
        <v>23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0.457+2.996-0.35+3</f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81.611999999999995</v>
      </c>
      <c r="K34" s="121">
        <f t="shared" si="11"/>
        <v>81.611999999999995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11.856-4.237-0.612</f>
        <v>7.0069999999999997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101.356-1</f>
        <v>100.35599999999999</v>
      </c>
      <c r="W35" s="26">
        <f>24+1+1</f>
        <v>26</v>
      </c>
      <c r="X35" s="26"/>
      <c r="Y35" s="26">
        <f>7+20-1</f>
        <v>26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</v>
      </c>
      <c r="W36" s="26">
        <v>119.46800000000002</v>
      </c>
      <c r="X36" s="26"/>
      <c r="Y36" s="26">
        <f>30-1</f>
        <v>29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61-18.273</f>
        <v>42.727000000000004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55.592+5</f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topLeftCell="K1" zoomScaleNormal="100" workbookViewId="0">
      <selection activeCell="Y52" sqref="Y5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5024.0200000000004</v>
      </c>
      <c r="I10" s="63"/>
      <c r="J10" s="162">
        <f>0+62.591+60.104+69.709</f>
        <v>192.404</v>
      </c>
      <c r="L10" s="162">
        <f>J10+V17</f>
        <v>291.83190000000002</v>
      </c>
      <c r="N10" s="57"/>
      <c r="O10" s="173">
        <f>+H10+K17</f>
        <v>7019.6449000000002</v>
      </c>
      <c r="P10" s="174" cm="1">
        <f t="array" aca="1" ref="P10" ca="1">INDIRECT(ADDRESS(10,15,,,VLOOKUP($G$4,parameters!$G:$I,3,0)))</f>
        <v>6904.3918999999996</v>
      </c>
      <c r="Q10" s="186">
        <f ca="1">O10-P10</f>
        <v>115.25300000000061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17989.250000000004</v>
      </c>
      <c r="P11" s="156" cm="1">
        <f t="array" aca="1" ref="P11" ca="1">INDIRECT(ADDRESS(11,15,,,VLOOKUP($G$4,parameters!$G:$I,3,0)))</f>
        <v>17560.472000000005</v>
      </c>
      <c r="Q11" s="187">
        <f t="shared" ref="Q11:Q12" ca="1" si="0">O11-P11</f>
        <v>428.77799999999843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18629.040000000005</v>
      </c>
      <c r="I12" s="63"/>
      <c r="J12" s="128">
        <f>SUM(J10:J11)</f>
        <v>192.404</v>
      </c>
      <c r="K12" s="67"/>
      <c r="L12" s="128">
        <f>SUM(L10:L11)</f>
        <v>1471.3519000000001</v>
      </c>
      <c r="M12" s="67"/>
      <c r="N12" s="67"/>
      <c r="O12" s="157">
        <f>SUM(O10:O11)</f>
        <v>25008.894900000003</v>
      </c>
      <c r="P12" s="158">
        <f ca="1">SUM(P10:P11)</f>
        <v>24464.863900000004</v>
      </c>
      <c r="Q12" s="159">
        <f t="shared" ca="1" si="0"/>
        <v>544.03099999999904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1995.6249</v>
      </c>
      <c r="K17" s="110">
        <f>+SUMIF($F$24:$F$251,"External",$K$24:$K$251)</f>
        <v>1995.6249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99.427899999999994</v>
      </c>
      <c r="W17" s="113">
        <f t="shared" si="1"/>
        <v>673.43500000000006</v>
      </c>
      <c r="X17" s="113">
        <f t="shared" si="1"/>
        <v>728.64499999999987</v>
      </c>
      <c r="Y17" s="113">
        <f t="shared" si="1"/>
        <v>494.11699999999996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4384.2299999999996</v>
      </c>
      <c r="K18" s="115">
        <f>+SUMIF($F$24:$F$251,"Group",$K$24:$K$251)</f>
        <v>4384.2299999999996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1124.06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6379.8548999999994</v>
      </c>
      <c r="K19" s="117">
        <f>SUM(K17:K18)</f>
        <v>6379.8548999999994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1278.9478999999999</v>
      </c>
      <c r="W19" s="118">
        <f t="shared" si="5"/>
        <v>1754.085</v>
      </c>
      <c r="X19" s="118">
        <f t="shared" si="5"/>
        <v>1728.645</v>
      </c>
      <c r="Y19" s="118">
        <f t="shared" si="5"/>
        <v>1618.1769999999999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4384.2299999999996</v>
      </c>
      <c r="K24" s="121">
        <f t="shared" ref="K24" si="8">SUM(N24:Y24)</f>
        <v>4384.2299999999996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695.282+428.778</f>
        <v>1124.06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8" si="10">+K25+L25</f>
        <v>438.34199999999998</v>
      </c>
      <c r="K25" s="121">
        <f t="shared" ref="K25:K88" si="11">SUM(N25:Y25)</f>
        <v>438.34199999999998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13.063-1.354-0.73+19+1</f>
        <v>30.978999999999999</v>
      </c>
      <c r="X25" s="26">
        <v>403</v>
      </c>
      <c r="Y25" s="26">
        <f>408.363-1-403</f>
        <v>4.3629999999999995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306.358</v>
      </c>
      <c r="K26" s="121">
        <f t="shared" si="11"/>
        <v>306.358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v>14.103</v>
      </c>
      <c r="W26" s="26">
        <v>167.75</v>
      </c>
      <c r="X26" s="26">
        <v>122.505</v>
      </c>
      <c r="Y26" s="26">
        <v>2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106.03399999999999</v>
      </c>
      <c r="K27" s="121">
        <f t="shared" si="11"/>
        <v>106.03399999999999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19.5+8</f>
        <v>27.5</v>
      </c>
      <c r="X27" s="26">
        <f>107.5+13.371-34.337-8</f>
        <v>78.533999999999992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1+6.5</f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1.7469999999999999</v>
      </c>
      <c r="K29" s="121">
        <f t="shared" si="11"/>
        <v>1.7469999999999999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2.217-3.47+3</f>
        <v>1.7469999999999999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210.56989999999999</v>
      </c>
      <c r="K30" s="121">
        <f t="shared" si="11"/>
        <v>210.56989999999999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31.3349-17.27-5.106-1.515+16</f>
        <v>23.443900000000003</v>
      </c>
      <c r="W30" s="26">
        <f>113-16-10</f>
        <v>87</v>
      </c>
      <c r="X30" s="26">
        <f>23+10</f>
        <v>33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93.74499999999999</v>
      </c>
      <c r="K34" s="121">
        <f t="shared" si="11"/>
        <v>93.74499999999999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7.007-6.867+19</f>
        <v>19.14</v>
      </c>
      <c r="X34" s="26">
        <v>10</v>
      </c>
      <c r="Y34" s="26"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174.35599999999999</v>
      </c>
      <c r="K35" s="121">
        <f t="shared" si="11"/>
        <v>174.35599999999999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26+36</f>
        <v>62</v>
      </c>
      <c r="X35" s="26"/>
      <c r="Y35" s="26">
        <f>100.356-36+26+22</f>
        <v>112.35599999999999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f>29+1-0.813</f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57+7.039</f>
        <v>64.039000000000001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65.753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42.726999999999997</v>
      </c>
      <c r="K40" s="121">
        <f t="shared" si="11"/>
        <v>42.726999999999997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18</v>
      </c>
      <c r="W40" s="26"/>
      <c r="X40" s="26"/>
      <c r="Y40" s="26">
        <f>42.727-18</f>
        <v>24.726999999999997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6"/>
      <c r="I42" s="9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9" t="s">
        <v>240</v>
      </c>
      <c r="J43" s="120">
        <f t="shared" si="10"/>
        <v>45.881</v>
      </c>
      <c r="K43" s="121">
        <f t="shared" si="11"/>
        <v>45.881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44.128+1.753-2</f>
        <v>43.881</v>
      </c>
      <c r="W43" s="26"/>
      <c r="X43" s="26"/>
      <c r="Y43" s="26">
        <v>2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9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97"/>
      <c r="I45" s="9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opLeftCell="F6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5136.2740000000003</v>
      </c>
      <c r="I10" s="63"/>
      <c r="J10" s="162">
        <v>0</v>
      </c>
      <c r="L10" s="162">
        <f>J10+W17</f>
        <v>819.76990000000001</v>
      </c>
      <c r="N10" s="57"/>
      <c r="O10" s="173">
        <f>+H10+K17</f>
        <v>7158.8329000000003</v>
      </c>
      <c r="P10" s="174" cm="1">
        <f t="array" aca="1" ref="P10" ca="1">INDIRECT(ADDRESS(10,15,,,VLOOKUP($G$4,parameters!$G:$I,3,0)))</f>
        <v>7019.6449000000002</v>
      </c>
      <c r="Q10" s="186">
        <f ca="1">O10-P10</f>
        <v>139.1880000000001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18357.886000000002</v>
      </c>
      <c r="P11" s="156" cm="1">
        <f t="array" aca="1" ref="P11" ca="1">INDIRECT(ADDRESS(11,15,,,VLOOKUP($G$4,parameters!$G:$I,3,0)))</f>
        <v>17989.250000000004</v>
      </c>
      <c r="Q11" s="187">
        <f t="shared" ref="Q11:Q12" ca="1" si="0">O11-P11</f>
        <v>368.6359999999986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20621.912000000004</v>
      </c>
      <c r="I12" s="63"/>
      <c r="J12" s="128">
        <f>SUM(J10:J11)</f>
        <v>0</v>
      </c>
      <c r="K12" s="67"/>
      <c r="L12" s="128">
        <f>SUM(L10:L11)</f>
        <v>1900.4199000000001</v>
      </c>
      <c r="M12" s="67"/>
      <c r="N12" s="67"/>
      <c r="O12" s="157">
        <f>SUM(O10:O11)</f>
        <v>25516.718900000003</v>
      </c>
      <c r="P12" s="158">
        <f ca="1">SUM(P10:P11)</f>
        <v>25008.894900000003</v>
      </c>
      <c r="Q12" s="159">
        <f t="shared" ca="1" si="0"/>
        <v>507.82400000000052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2022.5589000000002</v>
      </c>
      <c r="K17" s="110">
        <f>+SUMIF($F$24:$F$250,"External",$K$24:$K$250)</f>
        <v>2022.5589000000002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819.76990000000001</v>
      </c>
      <c r="X17" s="113">
        <f t="shared" si="1"/>
        <v>733.28199999999993</v>
      </c>
      <c r="Y17" s="113">
        <f t="shared" si="1"/>
        <v>469.50699999999995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2872.248</v>
      </c>
      <c r="K18" s="115">
        <f>+SUMIF($F$24:$F$250,"Group",$K$24:$K$250)</f>
        <v>2872.248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1000</v>
      </c>
      <c r="Y18" s="116">
        <f t="shared" si="3"/>
        <v>791.59799999999996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4894.8069000000005</v>
      </c>
      <c r="K19" s="117">
        <f>SUM(K17:K18)</f>
        <v>4894.8069000000005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1900.4199000000001</v>
      </c>
      <c r="X19" s="118">
        <f t="shared" si="5"/>
        <v>1733.2819999999999</v>
      </c>
      <c r="Y19" s="118">
        <f t="shared" si="5"/>
        <v>1261.105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2872.248</v>
      </c>
      <c r="K24" s="121">
        <f t="shared" ref="K24" si="8">SUM(N24:Y24)</f>
        <v>2872.248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v>1000</v>
      </c>
      <c r="Y24" s="26">
        <f>1124.06+1179.52-1874.764+362.782</f>
        <v>791.59799999999996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543.02800000000002</v>
      </c>
      <c r="K25" s="121">
        <f t="shared" ref="K25:K87" si="11">SUM(N25:Y25)</f>
        <v>543.02800000000002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30.979+4.363+101+1</f>
        <v>137.34199999999998</v>
      </c>
      <c r="X25" s="26">
        <f>403+5.686-2-1</f>
        <v>405.68599999999998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306.255</v>
      </c>
      <c r="K26" s="121">
        <f t="shared" si="11"/>
        <v>306.255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f>167.75+15+1</f>
        <v>183.75</v>
      </c>
      <c r="X26" s="26">
        <f>122.505-15</f>
        <v>107.505</v>
      </c>
      <c r="Y26" s="26">
        <f>2+14-1</f>
        <v>15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110.24400000000001</v>
      </c>
      <c r="K27" s="121">
        <f t="shared" si="11"/>
        <v>110.24400000000001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27.5+14.103-18.293+4</f>
        <v>27.310000000000002</v>
      </c>
      <c r="X27" s="26">
        <f>78.534-4+8+0.4</f>
        <v>82.934000000000012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1.747-0.4</f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196.38990000000001</v>
      </c>
      <c r="K30" s="121">
        <f t="shared" si="11"/>
        <v>196.38990000000001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f>87+23.4439-9.688-1.492-23</f>
        <v>76.263899999999992</v>
      </c>
      <c r="X30" s="26">
        <f>33-10</f>
        <v>23</v>
      </c>
      <c r="Y30" s="26">
        <f>67.126+23+10-3</f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>
        <v>0.45400000000000001</v>
      </c>
      <c r="X31" s="207">
        <f>6.103-3.995+1+3-0.454</f>
        <v>5.6539999999999999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1.1879999999999999</v>
      </c>
      <c r="K32" s="121">
        <f t="shared" si="11"/>
        <v>1.1879999999999999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v>1.1879999999999999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94.506</v>
      </c>
      <c r="K34" s="121">
        <f t="shared" si="11"/>
        <v>94.506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19.14-1.239+1</f>
        <v>18.901</v>
      </c>
      <c r="X34" s="26">
        <v>10</v>
      </c>
      <c r="Y34" s="26">
        <f>64.605-1+2</f>
        <v>65.605000000000004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122.84299999999999</v>
      </c>
      <c r="K35" s="121">
        <f t="shared" si="11"/>
        <v>122.84299999999999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56</v>
      </c>
      <c r="X35" s="26">
        <v>24</v>
      </c>
      <c r="Y35" s="26">
        <f>112.356+62-65.513-56-24+15-1</f>
        <v>42.842999999999989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64.039+1</f>
        <v>65.039000000000001</v>
      </c>
      <c r="X38" s="26">
        <f>7.411-1</f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f>65.753-0.7</f>
        <v>65.052999999999997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24.727+18-12.034</f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7"/>
      <c r="I42" s="9" t="s">
        <v>240</v>
      </c>
      <c r="J42" s="120">
        <f t="shared" si="10"/>
        <v>45.881</v>
      </c>
      <c r="K42" s="121">
        <f t="shared" si="11"/>
        <v>45.881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43.881</v>
      </c>
      <c r="X42" s="26"/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316</v>
      </c>
      <c r="F43" s="9" t="s">
        <v>40</v>
      </c>
      <c r="G43" s="9" t="s">
        <v>316</v>
      </c>
      <c r="H43" s="197"/>
      <c r="I43" s="9" t="s">
        <v>240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323</v>
      </c>
      <c r="F44" s="9" t="s">
        <v>40</v>
      </c>
      <c r="G44" s="9" t="s">
        <v>323</v>
      </c>
      <c r="H44" s="197"/>
      <c r="I44" s="9" t="s">
        <v>240</v>
      </c>
      <c r="J44" s="120">
        <f t="shared" si="10"/>
        <v>60.591999999999999</v>
      </c>
      <c r="K44" s="121">
        <f t="shared" si="11"/>
        <v>60.591999999999999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60.591999999999999</v>
      </c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1"/>
  <sheetViews>
    <sheetView showGridLines="0" topLeftCell="G1" zoomScale="85" zoomScaleNormal="85" workbookViewId="0">
      <selection activeCell="AA24" sqref="AA24:AA43"/>
    </sheetView>
  </sheetViews>
  <sheetFormatPr defaultColWidth="8" defaultRowHeight="13.8"/>
  <cols>
    <col min="1" max="3" width="4" style="17" customWidth="1"/>
    <col min="4" max="4" width="19.88671875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5136.2740000000003</v>
      </c>
      <c r="I10" s="63"/>
      <c r="J10" s="162">
        <v>0</v>
      </c>
      <c r="L10" s="162">
        <f>J10+W17</f>
        <v>818.31589999999994</v>
      </c>
      <c r="N10" s="57"/>
      <c r="O10" s="173">
        <f>+H10+K17</f>
        <v>7158.8329000000003</v>
      </c>
      <c r="P10" s="174" cm="1">
        <f t="array" aca="1" ref="P10" ca="1">INDIRECT(ADDRESS(10,15,,,VLOOKUP($G$4,parameters!$G:$I,3,0)))</f>
        <v>7158.8329000000003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18431.486000000004</v>
      </c>
      <c r="P11" s="156" cm="1">
        <f t="array" aca="1" ref="P11" ca="1">INDIRECT(ADDRESS(11,15,,,VLOOKUP($G$4,parameters!$G:$I,3,0)))</f>
        <v>18357.886000000002</v>
      </c>
      <c r="Q11" s="187">
        <f t="shared" ref="Q11:Q12" ca="1" si="0">O11-P11</f>
        <v>73.600000000002183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20621.912000000004</v>
      </c>
      <c r="I12" s="63"/>
      <c r="J12" s="128">
        <f>SUM(J10:J11)</f>
        <v>0</v>
      </c>
      <c r="K12" s="67"/>
      <c r="L12" s="128">
        <f>SUM(L10:L11)</f>
        <v>1898.9659000000001</v>
      </c>
      <c r="M12" s="67"/>
      <c r="N12" s="67"/>
      <c r="O12" s="157">
        <f>SUM(O10:O11)</f>
        <v>25590.318900000006</v>
      </c>
      <c r="P12" s="158">
        <f ca="1">SUM(P10:P11)</f>
        <v>25516.718900000003</v>
      </c>
      <c r="Q12" s="159">
        <f t="shared" ca="1" si="0"/>
        <v>73.600000000002183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2073.5589</v>
      </c>
      <c r="K17" s="110">
        <f>+SUMIF($F$24:$F$250,"External",$K$24:$K$250)</f>
        <v>2022.5589000000002</v>
      </c>
      <c r="L17" s="111">
        <f>+SUMIF($F$24:$F$250,"External",$L$24:$L$250)</f>
        <v>51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818.31589999999994</v>
      </c>
      <c r="X17" s="113">
        <f t="shared" si="1"/>
        <v>738.73599999999988</v>
      </c>
      <c r="Y17" s="113">
        <f t="shared" si="1"/>
        <v>465.50699999999995</v>
      </c>
      <c r="Z17" s="114"/>
      <c r="AA17" s="113">
        <f t="shared" ref="AA17:AL17" si="2">+SUMIF($F$24:$F$250,"External",AA$24:AA$250)</f>
        <v>51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3302.2190000000001</v>
      </c>
      <c r="K18" s="115">
        <f>+SUMIF($F$24:$F$250,"Group",$K$24:$K$250)</f>
        <v>2945.848</v>
      </c>
      <c r="L18" s="116">
        <f>SUMIF($F$24:$F$250,"Group",$L$24:$L$250)</f>
        <v>356.37099999999998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1000</v>
      </c>
      <c r="Y18" s="116">
        <f t="shared" si="3"/>
        <v>865.19799999999998</v>
      </c>
      <c r="Z18" s="114"/>
      <c r="AA18" s="116">
        <f t="shared" ref="AA18:AL18" si="4">+SUMIF($F$24:$F$250,"Group",AA$24:AA$250)</f>
        <v>356.37099999999998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5375.7779</v>
      </c>
      <c r="K19" s="117">
        <f>SUM(K17:K18)</f>
        <v>4968.4069</v>
      </c>
      <c r="L19" s="118">
        <f>SUM(L17:L18)</f>
        <v>407.37099999999998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1898.9659000000001</v>
      </c>
      <c r="X19" s="118">
        <f t="shared" si="5"/>
        <v>1738.7359999999999</v>
      </c>
      <c r="Y19" s="118">
        <f t="shared" si="5"/>
        <v>1330.7049999999999</v>
      </c>
      <c r="Z19" s="114"/>
      <c r="AA19" s="118">
        <f t="shared" ref="AA19:AL19" si="6">SUM(AA17:AA18)</f>
        <v>407.37099999999998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3302.2190000000001</v>
      </c>
      <c r="K24" s="121">
        <f t="shared" ref="K24" si="8">SUM(N24:Y24)</f>
        <v>2945.848</v>
      </c>
      <c r="L24" s="121">
        <f t="shared" ref="L24" si="9">SUM(AA24:AL24)</f>
        <v>356.37099999999998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v>1000</v>
      </c>
      <c r="Y24" s="26">
        <f>791.598+73.6</f>
        <v>865.19799999999998</v>
      </c>
      <c r="AA24" s="26">
        <v>356.37099999999998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D25" s="17" t="s">
        <v>325</v>
      </c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543.02800000000002</v>
      </c>
      <c r="K25" s="121">
        <f t="shared" ref="K25:K87" si="11">SUM(N25:Y25)</f>
        <v>543.02800000000002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137.342+26</f>
        <v>163.34200000000001</v>
      </c>
      <c r="X25" s="26">
        <f>405.686-26</f>
        <v>379.68599999999998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D26" s="17" t="s">
        <v>326</v>
      </c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306.255</v>
      </c>
      <c r="K26" s="121">
        <f t="shared" si="11"/>
        <v>306.255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v>183.75</v>
      </c>
      <c r="X26" s="26">
        <v>107.505</v>
      </c>
      <c r="Y26" s="26">
        <v>15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D27" s="17" t="s">
        <v>327</v>
      </c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110.24400000000001</v>
      </c>
      <c r="K27" s="121">
        <f t="shared" si="11"/>
        <v>110.24400000000001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v>27.310000000000002</v>
      </c>
      <c r="X27" s="26">
        <v>82.934000000000012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D28" s="17" t="s">
        <v>327</v>
      </c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D29" s="17" t="s">
        <v>327</v>
      </c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D30" s="17" t="s">
        <v>327</v>
      </c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196.38990000000001</v>
      </c>
      <c r="K30" s="121">
        <f t="shared" si="11"/>
        <v>196.38990000000001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v>76.263899999999992</v>
      </c>
      <c r="X30" s="26">
        <v>23</v>
      </c>
      <c r="Y30" s="26"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D31" s="17" t="s">
        <v>327</v>
      </c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0.454+5.654</f>
        <v>6.1079999999999997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D32" s="17" t="s">
        <v>328</v>
      </c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1.1879999999999999</v>
      </c>
      <c r="K32" s="121">
        <f t="shared" si="11"/>
        <v>1.1879999999999999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v>1.1879999999999999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4:38">
      <c r="D33" s="17" t="s">
        <v>329</v>
      </c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4:38">
      <c r="D34" s="17" t="s">
        <v>327</v>
      </c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94.506</v>
      </c>
      <c r="K34" s="121">
        <f t="shared" si="11"/>
        <v>94.506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v>18.901</v>
      </c>
      <c r="X34" s="26">
        <f>10+1</f>
        <v>11</v>
      </c>
      <c r="Y34" s="26">
        <f>65.605-1</f>
        <v>64.605000000000004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4:38">
      <c r="D35" s="17" t="s">
        <v>330</v>
      </c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163.84299999999999</v>
      </c>
      <c r="K35" s="121">
        <f t="shared" si="11"/>
        <v>122.84299999999999</v>
      </c>
      <c r="L35" s="121">
        <f t="shared" si="12"/>
        <v>41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56+4</f>
        <v>60</v>
      </c>
      <c r="X35" s="26">
        <f>24-4</f>
        <v>20</v>
      </c>
      <c r="Y35" s="26">
        <v>42.842999999999989</v>
      </c>
      <c r="AA35" s="26">
        <v>41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4:38">
      <c r="D36" s="17" t="s">
        <v>331</v>
      </c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148.655</v>
      </c>
      <c r="K36" s="121">
        <f t="shared" si="11"/>
        <v>148.655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f>119.468+3</f>
        <v>122.468</v>
      </c>
      <c r="X36" s="26"/>
      <c r="Y36" s="26">
        <f>29.187-3</f>
        <v>26.187000000000001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4:38">
      <c r="D37" s="17" t="s">
        <v>327</v>
      </c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4:38">
      <c r="D38" s="17" t="s">
        <v>324</v>
      </c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65.039000000000001</v>
      </c>
      <c r="X38" s="26"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4:38">
      <c r="D39" s="17" t="s">
        <v>330</v>
      </c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75.753</v>
      </c>
      <c r="K39" s="121">
        <f t="shared" si="11"/>
        <v>65.753</v>
      </c>
      <c r="L39" s="121">
        <f t="shared" si="12"/>
        <v>10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v>65.052999999999997</v>
      </c>
      <c r="AA39" s="26">
        <v>10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4:38">
      <c r="D40" s="17" t="s">
        <v>324</v>
      </c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4:38">
      <c r="D41" s="17" t="s">
        <v>327</v>
      </c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4:38">
      <c r="D42" s="17" t="s">
        <v>327</v>
      </c>
      <c r="E42" s="9" t="s">
        <v>295</v>
      </c>
      <c r="F42" s="9" t="s">
        <v>40</v>
      </c>
      <c r="G42" s="9" t="s">
        <v>295</v>
      </c>
      <c r="H42" s="196"/>
      <c r="I42" s="195" t="s">
        <v>240</v>
      </c>
      <c r="J42" s="120">
        <f t="shared" si="10"/>
        <v>45.881</v>
      </c>
      <c r="K42" s="121">
        <f t="shared" si="11"/>
        <v>45.881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f>43.881-34</f>
        <v>9.8810000000000002</v>
      </c>
      <c r="X42" s="26">
        <v>34</v>
      </c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4:38">
      <c r="D43" s="17" t="s">
        <v>327</v>
      </c>
      <c r="E43" s="9" t="s">
        <v>323</v>
      </c>
      <c r="F43" s="9" t="s">
        <v>40</v>
      </c>
      <c r="G43" s="9" t="s">
        <v>323</v>
      </c>
      <c r="H43" s="197"/>
      <c r="I43" s="195" t="s">
        <v>240</v>
      </c>
      <c r="J43" s="120">
        <f t="shared" si="10"/>
        <v>60.591999999999999</v>
      </c>
      <c r="K43" s="121">
        <f t="shared" si="11"/>
        <v>60.591999999999999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60.591999999999999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4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4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4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4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4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tabSelected="1" topLeftCell="A16" zoomScale="80" zoomScaleNormal="80" workbookViewId="0">
      <selection activeCell="D44" sqref="D44"/>
    </sheetView>
  </sheetViews>
  <sheetFormatPr defaultColWidth="8" defaultRowHeight="13.8"/>
  <cols>
    <col min="1" max="3" width="4" style="17" customWidth="1"/>
    <col min="4" max="4" width="21.6640625" style="17" bestFit="1" customWidth="1"/>
    <col min="5" max="5" width="49.109375" style="17" bestFit="1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5247.0680000000002</v>
      </c>
      <c r="I10" s="63"/>
      <c r="J10" s="162">
        <f>0+110.794</f>
        <v>110.794</v>
      </c>
      <c r="L10" s="162">
        <f>J10+W17</f>
        <v>870.39890000000003</v>
      </c>
      <c r="N10" s="57"/>
      <c r="O10" s="173">
        <f>+H10+K17</f>
        <v>7260.3999000000003</v>
      </c>
      <c r="P10" s="174" cm="1">
        <f t="array" aca="1" ref="P10" ca="1">INDIRECT(ADDRESS(10,15,,,VLOOKUP($G$4,parameters!$G:$I,3,0)))</f>
        <v>7158.8329000000003</v>
      </c>
      <c r="Q10" s="186">
        <f ca="1">O10-P10</f>
        <v>101.56700000000001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18905.016000000003</v>
      </c>
      <c r="P11" s="156" cm="1">
        <f t="array" aca="1" ref="P11" ca="1">INDIRECT(ADDRESS(11,15,,,VLOOKUP($G$4,parameters!$G:$I,3,0)))</f>
        <v>18431.486000000004</v>
      </c>
      <c r="Q11" s="187">
        <f t="shared" ref="Q11:Q12" ca="1" si="0">O11-P11</f>
        <v>473.52999999999884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20732.706000000002</v>
      </c>
      <c r="I12" s="63"/>
      <c r="J12" s="128">
        <f>SUM(J10:J11)</f>
        <v>110.794</v>
      </c>
      <c r="K12" s="67"/>
      <c r="L12" s="128">
        <f>SUM(L10:L11)</f>
        <v>1951.0489000000002</v>
      </c>
      <c r="M12" s="67"/>
      <c r="N12" s="67"/>
      <c r="O12" s="157">
        <f>SUM(O10:O11)</f>
        <v>26165.415900000004</v>
      </c>
      <c r="P12" s="158">
        <f ca="1">SUM(P10:P11)</f>
        <v>25590.318900000006</v>
      </c>
      <c r="Q12" s="159">
        <f t="shared" ca="1" si="0"/>
        <v>575.09699999999793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2064.3318999999997</v>
      </c>
      <c r="K17" s="110">
        <f>+SUMIF($F$24:$F$251,"External",$K$24:$K$251)</f>
        <v>2013.3318999999997</v>
      </c>
      <c r="L17" s="111">
        <f>+SUMIF($F$24:$F$251,"External",$L$24:$L$251)</f>
        <v>51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759.60490000000004</v>
      </c>
      <c r="X17" s="113">
        <f t="shared" si="1"/>
        <v>735.21999999999991</v>
      </c>
      <c r="Y17" s="113">
        <f t="shared" si="1"/>
        <v>518.50700000000006</v>
      </c>
      <c r="Z17" s="114"/>
      <c r="AA17" s="113">
        <f t="shared" ref="AA17:AL17" si="2">+SUMIF($F$24:$F$251,"External",AA$24:AA$251)</f>
        <v>51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3775.7490000000003</v>
      </c>
      <c r="K18" s="115">
        <f>+SUMIF($F$24:$F$251,"Group",$K$24:$K$251)</f>
        <v>3419.3780000000002</v>
      </c>
      <c r="L18" s="116">
        <f>SUMIF($F$24:$F$251,"Group",$L$24:$L$251)</f>
        <v>356.37099999999998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1473.53</v>
      </c>
      <c r="Y18" s="116">
        <f t="shared" si="3"/>
        <v>865.19799999999998</v>
      </c>
      <c r="Z18" s="114"/>
      <c r="AA18" s="116">
        <f t="shared" ref="AA18:AL18" si="4">+SUMIF($F$24:$F$251,"Group",AA$24:AA$251)</f>
        <v>356.37099999999998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5840.0808999999999</v>
      </c>
      <c r="K19" s="117">
        <f>SUM(K17:K18)</f>
        <v>5432.7098999999998</v>
      </c>
      <c r="L19" s="118">
        <f>SUM(L17:L18)</f>
        <v>407.37099999999998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1840.2549000000001</v>
      </c>
      <c r="X19" s="118">
        <f t="shared" si="5"/>
        <v>2208.75</v>
      </c>
      <c r="Y19" s="118">
        <f t="shared" si="5"/>
        <v>1383.7049999999999</v>
      </c>
      <c r="Z19" s="114"/>
      <c r="AA19" s="118">
        <f t="shared" ref="AA19:AL19" si="6">SUM(AA17:AA18)</f>
        <v>407.37099999999998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208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3775.7490000000003</v>
      </c>
      <c r="K24" s="121">
        <f t="shared" ref="K24" si="8">SUM(N24:Y24)</f>
        <v>3419.3780000000002</v>
      </c>
      <c r="L24" s="121">
        <f t="shared" ref="L24" si="9">SUM(AA24:AL24)</f>
        <v>356.37099999999998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f>1000+473.53</f>
        <v>1473.53</v>
      </c>
      <c r="Y24" s="26">
        <v>865.19799999999998</v>
      </c>
      <c r="AA24" s="26">
        <v>356.37099999999998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D25" s="63" t="s">
        <v>324</v>
      </c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566.17100000000005</v>
      </c>
      <c r="K25" s="121">
        <f t="shared" ref="K25:K88" si="11">SUM(N25:Y25)</f>
        <v>566.17100000000005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163.342-10.857</f>
        <v>152.48500000000001</v>
      </c>
      <c r="X25" s="26">
        <f>379.686+34</f>
        <v>413.68599999999998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D26" s="63" t="s">
        <v>326</v>
      </c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298.255</v>
      </c>
      <c r="K26" s="121">
        <f t="shared" si="11"/>
        <v>298.255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f>183.75+10</f>
        <v>193.75</v>
      </c>
      <c r="X26" s="26">
        <f>107.505-10-8-11-17-7+2</f>
        <v>56.504999999999995</v>
      </c>
      <c r="Y26" s="26">
        <f>15+11+17+7-2</f>
        <v>48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D27" s="63" t="s">
        <v>327</v>
      </c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116.244</v>
      </c>
      <c r="K27" s="121">
        <f t="shared" si="11"/>
        <v>116.244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27.31+2</f>
        <v>29.31</v>
      </c>
      <c r="X27" s="26">
        <f>82.934-2+6</f>
        <v>86.933999999999997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D28" s="63" t="s">
        <v>327</v>
      </c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D29" s="63" t="s">
        <v>327</v>
      </c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D30" s="63" t="s">
        <v>327</v>
      </c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194.64690000000002</v>
      </c>
      <c r="K30" s="121">
        <f t="shared" si="11"/>
        <v>194.64690000000002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f>76.2639-1.236-0.507</f>
        <v>74.520899999999997</v>
      </c>
      <c r="X30" s="26">
        <v>23</v>
      </c>
      <c r="Y30" s="26"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D31" s="63" t="s">
        <v>327</v>
      </c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6.1079999999999997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D32" s="63" t="s">
        <v>328</v>
      </c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1.1000000000000005</v>
      </c>
      <c r="K32" s="121">
        <f t="shared" si="11"/>
        <v>1.1000000000000005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f>1.188-8.088+8</f>
        <v>1.1000000000000005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4:38">
      <c r="D33" s="63" t="s">
        <v>329</v>
      </c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3.9999999999942304E-3</v>
      </c>
      <c r="K33" s="121">
        <f t="shared" si="11"/>
        <v>3.9999999999942304E-3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f>55.421-71.397+15.98</f>
        <v>3.9999999999942304E-3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4:38">
      <c r="D34" s="63" t="s">
        <v>327</v>
      </c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90.781000000000006</v>
      </c>
      <c r="K34" s="121">
        <f t="shared" si="11"/>
        <v>90.781000000000006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18.901-3.725</f>
        <v>15.176</v>
      </c>
      <c r="X34" s="26">
        <v>11</v>
      </c>
      <c r="Y34" s="26">
        <v>64.605000000000004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4:38">
      <c r="D35" s="63" t="s">
        <v>330</v>
      </c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163.84300000000002</v>
      </c>
      <c r="K35" s="121">
        <f t="shared" si="11"/>
        <v>122.843</v>
      </c>
      <c r="L35" s="121">
        <f t="shared" si="12"/>
        <v>41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60+11</f>
        <v>71</v>
      </c>
      <c r="X35" s="26">
        <v>20</v>
      </c>
      <c r="Y35" s="26">
        <f>42.843-11</f>
        <v>31.843000000000004</v>
      </c>
      <c r="AA35" s="26">
        <v>41</v>
      </c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4:38">
      <c r="D36" s="63" t="s">
        <v>331</v>
      </c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148.655</v>
      </c>
      <c r="K36" s="121">
        <f t="shared" si="11"/>
        <v>148.655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122.468</v>
      </c>
      <c r="X36" s="26"/>
      <c r="Y36" s="26">
        <v>26.187000000000001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4:38">
      <c r="D37" s="63" t="s">
        <v>327</v>
      </c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4:38">
      <c r="D38" s="63" t="s">
        <v>324</v>
      </c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v>65.039000000000001</v>
      </c>
      <c r="X38" s="26"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4:38">
      <c r="D39" s="63" t="s">
        <v>330</v>
      </c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106.753</v>
      </c>
      <c r="K39" s="121">
        <f t="shared" si="11"/>
        <v>96.753</v>
      </c>
      <c r="L39" s="121">
        <f t="shared" si="12"/>
        <v>10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f>65.053+31</f>
        <v>96.052999999999997</v>
      </c>
      <c r="AA39" s="26">
        <v>10</v>
      </c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4:38">
      <c r="D40" s="63" t="s">
        <v>324</v>
      </c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4:38">
      <c r="D41" s="63" t="s">
        <v>324</v>
      </c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4:38">
      <c r="D42" s="63" t="s">
        <v>327</v>
      </c>
      <c r="E42" s="9" t="s">
        <v>295</v>
      </c>
      <c r="F42" s="9" t="s">
        <v>40</v>
      </c>
      <c r="G42" s="9" t="s">
        <v>295</v>
      </c>
      <c r="H42" s="196"/>
      <c r="I42" s="195" t="s">
        <v>240</v>
      </c>
      <c r="J42" s="120">
        <f t="shared" si="10"/>
        <v>35.484000000000002</v>
      </c>
      <c r="K42" s="121">
        <f t="shared" si="11"/>
        <v>35.484000000000002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>
        <f>9.881-10.397+34</f>
        <v>33.484000000000002</v>
      </c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4:38">
      <c r="D43" s="63" t="s">
        <v>327</v>
      </c>
      <c r="E43" s="9" t="s">
        <v>323</v>
      </c>
      <c r="F43" s="9" t="s">
        <v>40</v>
      </c>
      <c r="G43" s="9" t="s">
        <v>323</v>
      </c>
      <c r="H43" s="197"/>
      <c r="I43" s="195" t="s">
        <v>240</v>
      </c>
      <c r="J43" s="120">
        <f t="shared" si="10"/>
        <v>70.591999999999999</v>
      </c>
      <c r="K43" s="121">
        <f t="shared" si="11"/>
        <v>70.591999999999999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f>60.592+10</f>
        <v>70.591999999999999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4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4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4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4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4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7260.3999000000003</v>
      </c>
      <c r="Q10" s="186">
        <f ca="1">O10-P10</f>
        <v>-7260.3999000000003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18905.016000000003</v>
      </c>
      <c r="Q11" s="187">
        <f t="shared" ref="Q11:Q12" ca="1" si="0">O11-P11</f>
        <v>-18905.016000000003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26165.415900000004</v>
      </c>
      <c r="Q12" s="159">
        <f t="shared" ca="1" si="0"/>
        <v>-26165.415900000004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11" t="s">
        <v>9</v>
      </c>
      <c r="J4" s="211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2026-10-16T12:03:55Z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