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yguo/RubymineProjects/altar/experiment_results/"/>
    </mc:Choice>
  </mc:AlternateContent>
  <bookViews>
    <workbookView xWindow="100" yWindow="460" windowWidth="22780" windowHeight="16480" tabRatio="500" firstSheet="12" activeTab="16" xr2:uid="{00000000-000D-0000-FFFF-FFFF00000000}"/>
  </bookViews>
  <sheets>
    <sheet name="Employees_Simple" sheetId="1" r:id="rId1"/>
    <sheet name="Employees_Moderate" sheetId="2" r:id="rId2"/>
    <sheet name="Employees_Complex" sheetId="3" r:id="rId3"/>
    <sheet name="Employee_HM" sheetId="25" r:id="rId4"/>
    <sheet name="type1Duration" sheetId="17" r:id="rId5"/>
    <sheet name="HistogramType1Error" sheetId="21" r:id="rId6"/>
    <sheet name="EmployeesDuration" sheetId="10" r:id="rId7"/>
    <sheet name="Duration" sheetId="16" r:id="rId8"/>
    <sheet name="GroupDuration" sheetId="22" r:id="rId9"/>
    <sheet name="HM" sheetId="9" r:id="rId10"/>
    <sheet name="AdventureworksSimple" sheetId="4" r:id="rId11"/>
    <sheet name="AdventureworksModerate" sheetId="5" r:id="rId12"/>
    <sheet name="AdventureworksComplex" sheetId="6" r:id="rId13"/>
    <sheet name="AdventureworksHM" sheetId="26" r:id="rId14"/>
    <sheet name="Employees_JOIN_SFL" sheetId="27" r:id="rId15"/>
    <sheet name="AdvertureworksDuration" sheetId="15" r:id="rId16"/>
    <sheet name="Adventureworks_JOIN_SFL" sheetId="28" r:id="rId17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9" i="27" l="1"/>
  <c r="H69" i="27"/>
  <c r="I69" i="27"/>
  <c r="J69" i="27"/>
  <c r="K69" i="27"/>
  <c r="L69" i="27"/>
  <c r="M69" i="27"/>
  <c r="N69" i="27"/>
  <c r="G68" i="27"/>
  <c r="H68" i="27"/>
  <c r="I68" i="27"/>
  <c r="J68" i="27"/>
  <c r="K68" i="27"/>
  <c r="L68" i="27"/>
  <c r="M68" i="27"/>
  <c r="N68" i="27"/>
  <c r="F69" i="27"/>
  <c r="F68" i="27"/>
  <c r="H95" i="25"/>
  <c r="I95" i="25"/>
  <c r="H93" i="25"/>
  <c r="I93" i="25"/>
  <c r="I95" i="26"/>
  <c r="I93" i="26"/>
  <c r="H95" i="26"/>
  <c r="H93" i="26"/>
  <c r="B95" i="25"/>
  <c r="C95" i="25"/>
  <c r="D95" i="25"/>
  <c r="E95" i="25"/>
  <c r="F95" i="25"/>
  <c r="G95" i="25"/>
  <c r="A95" i="25"/>
  <c r="B93" i="25"/>
  <c r="C93" i="25"/>
  <c r="D93" i="25"/>
  <c r="E93" i="25"/>
  <c r="F93" i="25"/>
  <c r="G93" i="25"/>
  <c r="A93" i="25"/>
  <c r="B95" i="26"/>
  <c r="C95" i="26"/>
  <c r="D95" i="26"/>
  <c r="E95" i="26"/>
  <c r="F95" i="26"/>
  <c r="G95" i="26"/>
  <c r="A95" i="26"/>
  <c r="B93" i="26"/>
  <c r="C93" i="26"/>
  <c r="D93" i="26"/>
  <c r="E93" i="26"/>
  <c r="F93" i="26"/>
  <c r="G93" i="26"/>
  <c r="A93" i="26"/>
  <c r="AA31" i="6"/>
  <c r="AB31" i="6"/>
  <c r="AC31" i="6"/>
  <c r="AD31" i="6"/>
  <c r="AE31" i="6"/>
  <c r="AF31" i="6"/>
  <c r="AA33" i="6"/>
  <c r="AB33" i="6"/>
  <c r="AC33" i="6"/>
  <c r="AD33" i="6"/>
  <c r="AE33" i="6"/>
  <c r="AF33" i="6"/>
  <c r="AA35" i="6"/>
  <c r="AB35" i="6"/>
  <c r="AC35" i="6"/>
  <c r="AD35" i="6"/>
  <c r="AE35" i="6"/>
  <c r="AF35" i="6"/>
  <c r="AA37" i="6"/>
  <c r="AB37" i="6"/>
  <c r="AC37" i="6"/>
  <c r="AD37" i="6"/>
  <c r="AE37" i="6"/>
  <c r="AF37" i="6"/>
  <c r="AB29" i="6"/>
  <c r="AC29" i="6"/>
  <c r="AD29" i="6"/>
  <c r="AE29" i="6"/>
  <c r="AF29" i="6"/>
  <c r="AA29" i="6"/>
  <c r="AB31" i="5"/>
  <c r="AC31" i="5"/>
  <c r="AD31" i="5"/>
  <c r="AE31" i="5"/>
  <c r="AF31" i="5"/>
  <c r="AG31" i="5"/>
  <c r="AB33" i="5"/>
  <c r="AC33" i="5"/>
  <c r="AD33" i="5"/>
  <c r="AE33" i="5"/>
  <c r="AF33" i="5"/>
  <c r="AG33" i="5"/>
  <c r="AB35" i="5"/>
  <c r="AC35" i="5"/>
  <c r="AD35" i="5"/>
  <c r="AE35" i="5"/>
  <c r="AF35" i="5"/>
  <c r="AG35" i="5"/>
  <c r="AB37" i="5"/>
  <c r="AC37" i="5"/>
  <c r="AD37" i="5"/>
  <c r="AE37" i="5"/>
  <c r="AF37" i="5"/>
  <c r="AG37" i="5"/>
  <c r="AC29" i="5"/>
  <c r="AD29" i="5"/>
  <c r="AE29" i="5"/>
  <c r="AF29" i="5"/>
  <c r="AG29" i="5"/>
  <c r="AB29" i="5"/>
  <c r="AE37" i="4"/>
  <c r="AF37" i="4"/>
  <c r="AB37" i="4"/>
  <c r="AC37" i="4"/>
  <c r="AD37" i="4"/>
  <c r="AA37" i="4"/>
  <c r="AB35" i="4"/>
  <c r="AC35" i="4"/>
  <c r="AD35" i="4"/>
  <c r="AE35" i="4"/>
  <c r="AF35" i="4"/>
  <c r="AB33" i="4"/>
  <c r="AC33" i="4"/>
  <c r="AD33" i="4"/>
  <c r="AE33" i="4"/>
  <c r="AF33" i="4"/>
  <c r="AB31" i="4"/>
  <c r="AC31" i="4"/>
  <c r="AD31" i="4"/>
  <c r="AE31" i="4"/>
  <c r="AF31" i="4"/>
  <c r="AA35" i="4"/>
  <c r="AA33" i="4"/>
  <c r="AA31" i="4"/>
  <c r="AB29" i="4"/>
  <c r="AC29" i="4"/>
  <c r="AD29" i="4"/>
  <c r="AE29" i="4"/>
  <c r="AF29" i="4"/>
  <c r="AA29" i="4"/>
  <c r="AC37" i="2"/>
  <c r="AD37" i="2"/>
  <c r="AE37" i="2"/>
  <c r="AF37" i="2"/>
  <c r="AG37" i="2"/>
  <c r="AB37" i="2"/>
  <c r="AC35" i="2"/>
  <c r="AD35" i="2"/>
  <c r="AE35" i="2"/>
  <c r="AF35" i="2"/>
  <c r="AG35" i="2"/>
  <c r="AB35" i="2"/>
  <c r="AC33" i="2"/>
  <c r="AD33" i="2"/>
  <c r="AE33" i="2"/>
  <c r="AF33" i="2"/>
  <c r="AG33" i="2"/>
  <c r="AB33" i="2"/>
  <c r="AC31" i="2"/>
  <c r="AD31" i="2"/>
  <c r="AE31" i="2"/>
  <c r="AF31" i="2"/>
  <c r="AG31" i="2"/>
  <c r="AB31" i="2"/>
  <c r="AC29" i="2"/>
  <c r="AD29" i="2"/>
  <c r="AE29" i="2"/>
  <c r="AF29" i="2"/>
  <c r="AG29" i="2"/>
  <c r="AB29" i="2"/>
  <c r="AB52" i="1"/>
  <c r="AC52" i="1"/>
  <c r="AD52" i="1"/>
  <c r="AE52" i="1"/>
  <c r="AD53" i="1"/>
  <c r="AE53" i="1"/>
  <c r="AF53" i="1"/>
  <c r="AG53" i="1"/>
  <c r="AF54" i="1"/>
  <c r="AG54" i="1"/>
  <c r="AB55" i="1"/>
  <c r="AC55" i="1"/>
  <c r="AE51" i="1"/>
  <c r="AD5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Q61" i="1"/>
  <c r="R61" i="1"/>
  <c r="S61" i="1"/>
  <c r="T61" i="1"/>
  <c r="AF51" i="1" s="1"/>
  <c r="U61" i="1"/>
  <c r="P61" i="1"/>
  <c r="P57" i="1"/>
  <c r="Q57" i="1"/>
  <c r="R57" i="1"/>
  <c r="S57" i="1"/>
  <c r="T57" i="1"/>
  <c r="AF52" i="1" s="1"/>
  <c r="U57" i="1"/>
  <c r="AG52" i="1" s="1"/>
  <c r="P58" i="1"/>
  <c r="AB53" i="1" s="1"/>
  <c r="Q58" i="1"/>
  <c r="AC53" i="1" s="1"/>
  <c r="R58" i="1"/>
  <c r="S58" i="1"/>
  <c r="T58" i="1"/>
  <c r="U58" i="1"/>
  <c r="P59" i="1"/>
  <c r="AB54" i="1" s="1"/>
  <c r="Q59" i="1"/>
  <c r="AC54" i="1" s="1"/>
  <c r="R59" i="1"/>
  <c r="AD54" i="1" s="1"/>
  <c r="S59" i="1"/>
  <c r="AE54" i="1" s="1"/>
  <c r="T59" i="1"/>
  <c r="U59" i="1"/>
  <c r="P60" i="1"/>
  <c r="Q60" i="1"/>
  <c r="R60" i="1"/>
  <c r="AD55" i="1" s="1"/>
  <c r="S60" i="1"/>
  <c r="AE55" i="1" s="1"/>
  <c r="T60" i="1"/>
  <c r="AF55" i="1" s="1"/>
  <c r="U60" i="1"/>
  <c r="AG55" i="1" s="1"/>
  <c r="Q56" i="1"/>
  <c r="AC51" i="1" s="1"/>
  <c r="R56" i="1"/>
  <c r="S56" i="1"/>
  <c r="T56" i="1"/>
  <c r="U56" i="1"/>
  <c r="AG51" i="1" s="1"/>
  <c r="P56" i="1"/>
  <c r="AB51" i="1" s="1"/>
  <c r="AB31" i="1"/>
  <c r="AC31" i="1"/>
  <c r="AD31" i="1"/>
  <c r="AE31" i="1"/>
  <c r="AF31" i="1"/>
  <c r="AG31" i="1"/>
  <c r="AB33" i="1"/>
  <c r="AC33" i="1"/>
  <c r="AD33" i="1"/>
  <c r="AE33" i="1"/>
  <c r="AF33" i="1"/>
  <c r="AG33" i="1"/>
  <c r="AB35" i="1"/>
  <c r="AC35" i="1"/>
  <c r="AD35" i="1"/>
  <c r="AE35" i="1"/>
  <c r="AF35" i="1"/>
  <c r="AG35" i="1"/>
  <c r="AB37" i="1"/>
  <c r="AC37" i="1"/>
  <c r="AD37" i="1"/>
  <c r="AE37" i="1"/>
  <c r="AF37" i="1"/>
  <c r="AG37" i="1"/>
  <c r="AC29" i="1"/>
  <c r="AD29" i="1"/>
  <c r="AE29" i="1"/>
  <c r="AF29" i="1"/>
  <c r="AG29" i="1"/>
  <c r="AB29" i="1"/>
  <c r="AB2" i="1"/>
  <c r="AE2" i="6"/>
  <c r="AE18" i="6" s="1"/>
  <c r="AE3" i="6"/>
  <c r="AE4" i="6"/>
  <c r="AE5" i="6"/>
  <c r="AE6" i="6"/>
  <c r="AE7" i="6"/>
  <c r="AE8" i="6"/>
  <c r="AE9" i="6"/>
  <c r="AE10" i="6"/>
  <c r="AE11" i="6"/>
  <c r="AE12" i="6"/>
  <c r="AE13" i="6"/>
  <c r="AE14" i="6"/>
  <c r="AE15" i="6"/>
  <c r="AE16" i="6"/>
  <c r="AF2" i="6"/>
  <c r="AF18" i="6" s="1"/>
  <c r="AF3" i="6"/>
  <c r="AF4" i="6"/>
  <c r="AF5" i="6"/>
  <c r="AF6" i="6"/>
  <c r="AF7" i="6"/>
  <c r="AF8" i="6"/>
  <c r="AF9" i="6"/>
  <c r="AF10" i="6"/>
  <c r="AF11" i="6"/>
  <c r="AF12" i="6"/>
  <c r="AF13" i="6"/>
  <c r="AF14" i="6"/>
  <c r="AF15" i="6"/>
  <c r="AF16" i="6"/>
  <c r="AD3" i="6"/>
  <c r="AD4" i="6"/>
  <c r="AD5" i="6"/>
  <c r="AD6" i="6"/>
  <c r="AD20" i="6" s="1"/>
  <c r="AD7" i="6"/>
  <c r="AD8" i="6"/>
  <c r="AD9" i="6"/>
  <c r="AD10" i="6"/>
  <c r="AD11" i="6"/>
  <c r="AD12" i="6"/>
  <c r="AD13" i="6"/>
  <c r="AD14" i="6"/>
  <c r="AD15" i="6"/>
  <c r="AD16" i="6"/>
  <c r="AC3" i="6"/>
  <c r="AC4" i="6"/>
  <c r="AC5" i="6"/>
  <c r="AC6" i="6"/>
  <c r="AC7" i="6"/>
  <c r="AC8" i="6"/>
  <c r="AC9" i="6"/>
  <c r="AC10" i="6"/>
  <c r="AC11" i="6"/>
  <c r="AC12" i="6"/>
  <c r="AC13" i="6"/>
  <c r="AC14" i="6"/>
  <c r="AC15" i="6"/>
  <c r="AC16" i="6"/>
  <c r="AC2" i="6"/>
  <c r="AC20" i="6" s="1"/>
  <c r="AD2" i="6"/>
  <c r="AD18" i="6" s="1"/>
  <c r="AB2" i="6"/>
  <c r="AA2" i="6"/>
  <c r="M59" i="5"/>
  <c r="L59" i="5"/>
  <c r="M57" i="5"/>
  <c r="L57" i="5"/>
  <c r="M42" i="5"/>
  <c r="L42" i="5"/>
  <c r="M40" i="5"/>
  <c r="L40" i="5"/>
  <c r="L20" i="5"/>
  <c r="L18" i="5"/>
  <c r="AF2" i="5"/>
  <c r="AF18" i="5" s="1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G2" i="5"/>
  <c r="AG18" i="5" s="1"/>
  <c r="AG3" i="5"/>
  <c r="AG4" i="5"/>
  <c r="AG5" i="5"/>
  <c r="AG6" i="5"/>
  <c r="AG7" i="5"/>
  <c r="AG8" i="5"/>
  <c r="AG9" i="5"/>
  <c r="AG10" i="5"/>
  <c r="AG11" i="5"/>
  <c r="AG12" i="5"/>
  <c r="AG13" i="5"/>
  <c r="AG14" i="5"/>
  <c r="AG15" i="5"/>
  <c r="AG16" i="5"/>
  <c r="AE3" i="5"/>
  <c r="AE4" i="5"/>
  <c r="AE5" i="5"/>
  <c r="AE6" i="5"/>
  <c r="AE20" i="5" s="1"/>
  <c r="AE7" i="5"/>
  <c r="AE8" i="5"/>
  <c r="AE9" i="5"/>
  <c r="AE10" i="5"/>
  <c r="AE11" i="5"/>
  <c r="AE12" i="5"/>
  <c r="AE13" i="5"/>
  <c r="AE14" i="5"/>
  <c r="AE15" i="5"/>
  <c r="AE16" i="5"/>
  <c r="AD3" i="5"/>
  <c r="AD4" i="5"/>
  <c r="AD5" i="5"/>
  <c r="AD6" i="5"/>
  <c r="AD7" i="5"/>
  <c r="AD8" i="5"/>
  <c r="AD9" i="5"/>
  <c r="AD10" i="5"/>
  <c r="AD11" i="5"/>
  <c r="AD12" i="5"/>
  <c r="AD13" i="5"/>
  <c r="AD14" i="5"/>
  <c r="AD15" i="5"/>
  <c r="AD16" i="5"/>
  <c r="AD2" i="5"/>
  <c r="AD20" i="5" s="1"/>
  <c r="AE2" i="5"/>
  <c r="AE18" i="5" s="1"/>
  <c r="AC3" i="5"/>
  <c r="AC4" i="5"/>
  <c r="AC5" i="5"/>
  <c r="AC6" i="5"/>
  <c r="AC7" i="5"/>
  <c r="AC8" i="5"/>
  <c r="AC9" i="5"/>
  <c r="AC10" i="5"/>
  <c r="AC11" i="5"/>
  <c r="AC12" i="5"/>
  <c r="AC13" i="5"/>
  <c r="AC14" i="5"/>
  <c r="AC15" i="5"/>
  <c r="AC16" i="5"/>
  <c r="AC2" i="5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2" i="5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M59" i="4"/>
  <c r="L59" i="4"/>
  <c r="M57" i="4"/>
  <c r="L57" i="4"/>
  <c r="M42" i="4"/>
  <c r="M40" i="4"/>
  <c r="L42" i="4"/>
  <c r="L40" i="4"/>
  <c r="L20" i="4"/>
  <c r="L18" i="4"/>
  <c r="AF3" i="4"/>
  <c r="AF18" i="4" s="1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E3" i="4"/>
  <c r="AE18" i="4" s="1"/>
  <c r="AE4" i="4"/>
  <c r="AE5" i="4"/>
  <c r="AE6" i="4"/>
  <c r="AE7" i="4"/>
  <c r="AE8" i="4"/>
  <c r="AE9" i="4"/>
  <c r="AE10" i="4"/>
  <c r="AE11" i="4"/>
  <c r="AE12" i="4"/>
  <c r="AE13" i="4"/>
  <c r="AE14" i="4"/>
  <c r="AE15" i="4"/>
  <c r="AE16" i="4"/>
  <c r="AD3" i="4"/>
  <c r="AD4" i="4"/>
  <c r="AD18" i="4" s="1"/>
  <c r="AD5" i="4"/>
  <c r="AD6" i="4"/>
  <c r="AD7" i="4"/>
  <c r="AD8" i="4"/>
  <c r="AD9" i="4"/>
  <c r="AD10" i="4"/>
  <c r="AD11" i="4"/>
  <c r="AD12" i="4"/>
  <c r="AD13" i="4"/>
  <c r="AD14" i="4"/>
  <c r="AD15" i="4"/>
  <c r="AD16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2" i="4"/>
  <c r="AC18" i="4" s="1"/>
  <c r="AD2" i="4"/>
  <c r="AD20" i="4" s="1"/>
  <c r="AE2" i="4"/>
  <c r="AE20" i="4" s="1"/>
  <c r="AF2" i="4"/>
  <c r="AF20" i="4" s="1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2" i="4"/>
  <c r="AG3" i="3"/>
  <c r="AG4" i="3"/>
  <c r="AG5" i="3"/>
  <c r="AG6" i="3"/>
  <c r="AG7" i="3"/>
  <c r="AG8" i="3"/>
  <c r="AG9" i="3"/>
  <c r="AG10" i="3"/>
  <c r="AG11" i="3"/>
  <c r="AG12" i="3"/>
  <c r="AG13" i="3"/>
  <c r="AG14" i="3"/>
  <c r="AG15" i="3"/>
  <c r="AG16" i="3"/>
  <c r="L59" i="3"/>
  <c r="L57" i="3"/>
  <c r="L42" i="3"/>
  <c r="L40" i="3"/>
  <c r="L20" i="3"/>
  <c r="L18" i="3"/>
  <c r="AD2" i="3"/>
  <c r="AD18" i="3" s="1"/>
  <c r="AD3" i="3"/>
  <c r="AD4" i="3"/>
  <c r="AD5" i="3"/>
  <c r="AD6" i="3"/>
  <c r="AD7" i="3"/>
  <c r="AD8" i="3"/>
  <c r="AD9" i="3"/>
  <c r="AD10" i="3"/>
  <c r="AD11" i="3"/>
  <c r="AD12" i="3"/>
  <c r="AD13" i="3"/>
  <c r="AD14" i="3"/>
  <c r="AD15" i="3"/>
  <c r="AD16" i="3"/>
  <c r="AE2" i="3"/>
  <c r="AE18" i="3" s="1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F2" i="3"/>
  <c r="AF18" i="3" s="1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G2" i="3"/>
  <c r="AG20" i="3" s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2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2" i="3"/>
  <c r="AG3" i="2"/>
  <c r="AG4" i="2"/>
  <c r="AG5" i="2"/>
  <c r="AG6" i="2"/>
  <c r="AG7" i="2"/>
  <c r="AG8" i="2"/>
  <c r="AG10" i="2"/>
  <c r="AG11" i="2"/>
  <c r="AG12" i="2"/>
  <c r="AG13" i="2"/>
  <c r="AG14" i="2"/>
  <c r="AG15" i="2"/>
  <c r="AG16" i="2"/>
  <c r="AF3" i="2"/>
  <c r="AF4" i="2"/>
  <c r="AF5" i="2"/>
  <c r="AF6" i="2"/>
  <c r="AF7" i="2"/>
  <c r="AF8" i="2"/>
  <c r="AF9" i="2"/>
  <c r="AF10" i="2"/>
  <c r="AF20" i="2" s="1"/>
  <c r="AF11" i="2"/>
  <c r="AF12" i="2"/>
  <c r="AF13" i="2"/>
  <c r="AF14" i="2"/>
  <c r="AF15" i="2"/>
  <c r="AF16" i="2"/>
  <c r="M59" i="2"/>
  <c r="L59" i="2"/>
  <c r="M57" i="2"/>
  <c r="L57" i="2"/>
  <c r="M42" i="2"/>
  <c r="L42" i="2"/>
  <c r="M40" i="2"/>
  <c r="L40" i="2"/>
  <c r="L20" i="2"/>
  <c r="L18" i="2"/>
  <c r="AG3" i="1"/>
  <c r="AG4" i="1"/>
  <c r="AG5" i="1"/>
  <c r="AG6" i="1"/>
  <c r="AG20" i="1" s="1"/>
  <c r="AG7" i="1"/>
  <c r="AG8" i="1"/>
  <c r="AG9" i="1"/>
  <c r="AG18" i="1" s="1"/>
  <c r="AG10" i="1"/>
  <c r="AG11" i="1"/>
  <c r="AG12" i="1"/>
  <c r="AG13" i="1"/>
  <c r="AG14" i="1"/>
  <c r="AG15" i="1"/>
  <c r="AG16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M59" i="1"/>
  <c r="L59" i="1"/>
  <c r="M57" i="1"/>
  <c r="L57" i="1"/>
  <c r="M42" i="1"/>
  <c r="L42" i="1"/>
  <c r="M40" i="1"/>
  <c r="L40" i="1"/>
  <c r="M20" i="1"/>
  <c r="L20" i="1"/>
  <c r="AD2" i="1"/>
  <c r="AD18" i="1" s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E2" i="1"/>
  <c r="AE18" i="1" s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F2" i="1"/>
  <c r="AF18" i="1" s="1"/>
  <c r="AF20" i="1"/>
  <c r="AG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F2" i="2"/>
  <c r="AF18" i="2" s="1"/>
  <c r="AG2" i="2"/>
  <c r="AG20" i="2" s="1"/>
  <c r="AB2" i="2"/>
  <c r="AB20" i="2" s="1"/>
  <c r="AB3" i="2"/>
  <c r="AB18" i="2" s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C2" i="2"/>
  <c r="AC20" i="2" s="1"/>
  <c r="AC3" i="2"/>
  <c r="AC4" i="2"/>
  <c r="AC18" i="2" s="1"/>
  <c r="AC5" i="2"/>
  <c r="AC6" i="2"/>
  <c r="AC7" i="2"/>
  <c r="AC8" i="2"/>
  <c r="AC9" i="2"/>
  <c r="AC10" i="2"/>
  <c r="AC11" i="2"/>
  <c r="AC12" i="2"/>
  <c r="AC13" i="2"/>
  <c r="AC14" i="2"/>
  <c r="AC15" i="2"/>
  <c r="AC16" i="2"/>
  <c r="AD2" i="2"/>
  <c r="J59" i="6"/>
  <c r="J57" i="6"/>
  <c r="J42" i="6"/>
  <c r="J40" i="6"/>
  <c r="J20" i="6"/>
  <c r="J18" i="6"/>
  <c r="J20" i="5"/>
  <c r="J18" i="5"/>
  <c r="J20" i="4"/>
  <c r="J18" i="4"/>
  <c r="J59" i="3"/>
  <c r="J57" i="3"/>
  <c r="J42" i="3"/>
  <c r="J40" i="3"/>
  <c r="J20" i="3"/>
  <c r="J18" i="3"/>
  <c r="L18" i="1"/>
  <c r="J20" i="1"/>
  <c r="J18" i="1"/>
  <c r="J20" i="2"/>
  <c r="J18" i="2"/>
  <c r="D181" i="22"/>
  <c r="D180" i="22"/>
  <c r="D179" i="22"/>
  <c r="D178" i="22"/>
  <c r="D177" i="22"/>
  <c r="D151" i="22"/>
  <c r="D150" i="22"/>
  <c r="D149" i="22"/>
  <c r="D148" i="22"/>
  <c r="D147" i="22"/>
  <c r="D146" i="22"/>
  <c r="D145" i="22"/>
  <c r="D144" i="22"/>
  <c r="D143" i="22"/>
  <c r="D142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176" i="22"/>
  <c r="D175" i="22"/>
  <c r="D174" i="22"/>
  <c r="D173" i="22"/>
  <c r="D172" i="22"/>
  <c r="D141" i="22"/>
  <c r="D140" i="22"/>
  <c r="D139" i="22"/>
  <c r="D138" i="22"/>
  <c r="D137" i="22"/>
  <c r="D136" i="22"/>
  <c r="D135" i="22"/>
  <c r="D134" i="22"/>
  <c r="D133" i="22"/>
  <c r="D132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171" i="22"/>
  <c r="D170" i="22"/>
  <c r="D169" i="22"/>
  <c r="D168" i="22"/>
  <c r="D167" i="22"/>
  <c r="D131" i="22"/>
  <c r="D130" i="22"/>
  <c r="D129" i="22"/>
  <c r="D128" i="22"/>
  <c r="D127" i="22"/>
  <c r="D126" i="22"/>
  <c r="D125" i="22"/>
  <c r="D124" i="22"/>
  <c r="D123" i="22"/>
  <c r="D122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166" i="22"/>
  <c r="D165" i="22"/>
  <c r="D164" i="22"/>
  <c r="D163" i="22"/>
  <c r="D162" i="22"/>
  <c r="D121" i="22"/>
  <c r="D120" i="22"/>
  <c r="D119" i="22"/>
  <c r="D118" i="22"/>
  <c r="D117" i="22"/>
  <c r="D116" i="22"/>
  <c r="D115" i="22"/>
  <c r="D114" i="22"/>
  <c r="D113" i="22"/>
  <c r="D112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161" i="22"/>
  <c r="D160" i="22"/>
  <c r="D159" i="22"/>
  <c r="D158" i="22"/>
  <c r="D157" i="22"/>
  <c r="D111" i="22"/>
  <c r="D110" i="22"/>
  <c r="D109" i="22"/>
  <c r="D108" i="22"/>
  <c r="D107" i="22"/>
  <c r="D106" i="22"/>
  <c r="D105" i="22"/>
  <c r="D104" i="22"/>
  <c r="D103" i="22"/>
  <c r="D102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6" i="22"/>
  <c r="D155" i="22"/>
  <c r="D154" i="22"/>
  <c r="D153" i="22"/>
  <c r="D152" i="22"/>
  <c r="D101" i="22"/>
  <c r="D100" i="22"/>
  <c r="D99" i="22"/>
  <c r="D98" i="22"/>
  <c r="D97" i="22"/>
  <c r="D96" i="22"/>
  <c r="D95" i="22"/>
  <c r="D94" i="22"/>
  <c r="D93" i="22"/>
  <c r="D92" i="22"/>
  <c r="D91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D2" i="22"/>
  <c r="I8" i="16"/>
  <c r="I6" i="16"/>
  <c r="I4" i="16"/>
  <c r="G8" i="16"/>
  <c r="G6" i="16"/>
  <c r="F36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L3" i="17"/>
  <c r="L4" i="17"/>
  <c r="L5" i="17"/>
  <c r="L6" i="17"/>
  <c r="L7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L82" i="17"/>
  <c r="L83" i="17"/>
  <c r="L84" i="17"/>
  <c r="L85" i="17"/>
  <c r="L86" i="17"/>
  <c r="L87" i="17"/>
  <c r="L88" i="17"/>
  <c r="L89" i="17"/>
  <c r="L90" i="17"/>
  <c r="L91" i="17"/>
  <c r="L2" i="17"/>
  <c r="K2" i="17"/>
  <c r="B95" i="17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2" i="17"/>
  <c r="J110" i="17" s="1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G3" i="17"/>
  <c r="G4" i="17"/>
  <c r="G5" i="17"/>
  <c r="G6" i="17"/>
  <c r="G7" i="17"/>
  <c r="G8" i="17"/>
  <c r="A93" i="17" s="1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2" i="17"/>
  <c r="A95" i="17" s="1"/>
  <c r="F2" i="17"/>
  <c r="AA3" i="6"/>
  <c r="AA4" i="6"/>
  <c r="AA5" i="6"/>
  <c r="AA18" i="6" s="1"/>
  <c r="AA6" i="6"/>
  <c r="AA7" i="6"/>
  <c r="AA8" i="6"/>
  <c r="AA9" i="6"/>
  <c r="AA10" i="6"/>
  <c r="AA11" i="6"/>
  <c r="AA12" i="6"/>
  <c r="AA13" i="6"/>
  <c r="AA14" i="6"/>
  <c r="AA15" i="6"/>
  <c r="AA16" i="6"/>
  <c r="AB3" i="6"/>
  <c r="AB18" i="6" s="1"/>
  <c r="AB4" i="6"/>
  <c r="AB5" i="6"/>
  <c r="AB6" i="6"/>
  <c r="AB7" i="6"/>
  <c r="AB20" i="6" s="1"/>
  <c r="AB8" i="6"/>
  <c r="AB9" i="6"/>
  <c r="AB10" i="6"/>
  <c r="AB11" i="6"/>
  <c r="AB12" i="6"/>
  <c r="AB13" i="6"/>
  <c r="AB14" i="6"/>
  <c r="AB15" i="6"/>
  <c r="AB16" i="6"/>
  <c r="AA20" i="6"/>
  <c r="AB20" i="5"/>
  <c r="AC20" i="5"/>
  <c r="AB18" i="5"/>
  <c r="AC18" i="5"/>
  <c r="AA20" i="4"/>
  <c r="AB20" i="4"/>
  <c r="AA18" i="4"/>
  <c r="AB18" i="4"/>
  <c r="AB20" i="3"/>
  <c r="AC20" i="3"/>
  <c r="AB18" i="3"/>
  <c r="AC18" i="3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20" i="2"/>
  <c r="AD3" i="2"/>
  <c r="AD4" i="2"/>
  <c r="AD5" i="2"/>
  <c r="AD6" i="2"/>
  <c r="AD7" i="2"/>
  <c r="AD8" i="2"/>
  <c r="AD9" i="2"/>
  <c r="AD10" i="2"/>
  <c r="AD20" i="2" s="1"/>
  <c r="AD11" i="2"/>
  <c r="AD12" i="2"/>
  <c r="AD13" i="2"/>
  <c r="AD14" i="2"/>
  <c r="AD15" i="2"/>
  <c r="AD16" i="2"/>
  <c r="AE18" i="2"/>
  <c r="AD18" i="2"/>
  <c r="AB20" i="1"/>
  <c r="AC4" i="1"/>
  <c r="AC3" i="1"/>
  <c r="AC5" i="1"/>
  <c r="AC6" i="1"/>
  <c r="AC7" i="1"/>
  <c r="AC18" i="1" s="1"/>
  <c r="AC8" i="1"/>
  <c r="AC9" i="1"/>
  <c r="AC10" i="1"/>
  <c r="AC11" i="1"/>
  <c r="AC12" i="1"/>
  <c r="AC13" i="1"/>
  <c r="AC14" i="1"/>
  <c r="AC15" i="1"/>
  <c r="AC16" i="1"/>
  <c r="AC20" i="1"/>
  <c r="AB18" i="1"/>
  <c r="G4" i="16"/>
  <c r="D3" i="16"/>
  <c r="F3" i="16" s="1"/>
  <c r="D4" i="16"/>
  <c r="F4" i="16" s="1"/>
  <c r="D5" i="16"/>
  <c r="F5" i="16" s="1"/>
  <c r="D6" i="16"/>
  <c r="F6" i="16" s="1"/>
  <c r="D7" i="16"/>
  <c r="F7" i="16" s="1"/>
  <c r="D8" i="16"/>
  <c r="F8" i="16" s="1"/>
  <c r="D9" i="16"/>
  <c r="F9" i="16" s="1"/>
  <c r="D10" i="16"/>
  <c r="F10" i="16" s="1"/>
  <c r="D11" i="16"/>
  <c r="F11" i="16" s="1"/>
  <c r="D12" i="16"/>
  <c r="F12" i="16" s="1"/>
  <c r="D13" i="16"/>
  <c r="F13" i="16" s="1"/>
  <c r="D14" i="16"/>
  <c r="F14" i="16" s="1"/>
  <c r="D15" i="16"/>
  <c r="F15" i="16" s="1"/>
  <c r="D16" i="16"/>
  <c r="F16" i="16" s="1"/>
  <c r="D17" i="16"/>
  <c r="F17" i="16" s="1"/>
  <c r="D18" i="16"/>
  <c r="F18" i="16" s="1"/>
  <c r="D19" i="16"/>
  <c r="F19" i="16" s="1"/>
  <c r="D20" i="16"/>
  <c r="F20" i="16" s="1"/>
  <c r="D21" i="16"/>
  <c r="F21" i="16" s="1"/>
  <c r="D22" i="16"/>
  <c r="F22" i="16" s="1"/>
  <c r="D23" i="16"/>
  <c r="F23" i="16" s="1"/>
  <c r="D24" i="16"/>
  <c r="F24" i="16" s="1"/>
  <c r="D25" i="16"/>
  <c r="F25" i="16" s="1"/>
  <c r="D26" i="16"/>
  <c r="F26" i="16" s="1"/>
  <c r="D27" i="16"/>
  <c r="F27" i="16" s="1"/>
  <c r="D28" i="16"/>
  <c r="F28" i="16" s="1"/>
  <c r="D29" i="16"/>
  <c r="F29" i="16" s="1"/>
  <c r="D30" i="16"/>
  <c r="F30" i="16" s="1"/>
  <c r="D31" i="16"/>
  <c r="F31" i="16" s="1"/>
  <c r="D32" i="16"/>
  <c r="F32" i="16" s="1"/>
  <c r="D33" i="16"/>
  <c r="F33" i="16" s="1"/>
  <c r="D34" i="16"/>
  <c r="F34" i="16" s="1"/>
  <c r="D35" i="16"/>
  <c r="F35" i="16" s="1"/>
  <c r="D36" i="16"/>
  <c r="F36" i="16" s="1"/>
  <c r="D37" i="16"/>
  <c r="F37" i="16" s="1"/>
  <c r="D38" i="16"/>
  <c r="F38" i="16" s="1"/>
  <c r="D39" i="16"/>
  <c r="F39" i="16" s="1"/>
  <c r="D40" i="16"/>
  <c r="F40" i="16" s="1"/>
  <c r="D41" i="16"/>
  <c r="F41" i="16" s="1"/>
  <c r="D42" i="16"/>
  <c r="F42" i="16" s="1"/>
  <c r="D43" i="16"/>
  <c r="F43" i="16" s="1"/>
  <c r="D44" i="16"/>
  <c r="F44" i="16" s="1"/>
  <c r="D45" i="16"/>
  <c r="F45" i="16" s="1"/>
  <c r="D46" i="16"/>
  <c r="F46" i="16" s="1"/>
  <c r="D47" i="16"/>
  <c r="F47" i="16" s="1"/>
  <c r="D48" i="16"/>
  <c r="F48" i="16" s="1"/>
  <c r="D49" i="16"/>
  <c r="F49" i="16" s="1"/>
  <c r="D50" i="16"/>
  <c r="F50" i="16" s="1"/>
  <c r="D51" i="16"/>
  <c r="F51" i="16" s="1"/>
  <c r="D52" i="16"/>
  <c r="F52" i="16" s="1"/>
  <c r="D53" i="16"/>
  <c r="F53" i="16" s="1"/>
  <c r="D54" i="16"/>
  <c r="F54" i="16" s="1"/>
  <c r="D55" i="16"/>
  <c r="F55" i="16" s="1"/>
  <c r="D56" i="16"/>
  <c r="F56" i="16" s="1"/>
  <c r="D57" i="16"/>
  <c r="F57" i="16" s="1"/>
  <c r="D58" i="16"/>
  <c r="F58" i="16" s="1"/>
  <c r="D59" i="16"/>
  <c r="F59" i="16" s="1"/>
  <c r="D60" i="16"/>
  <c r="F60" i="16" s="1"/>
  <c r="D61" i="16"/>
  <c r="F61" i="16" s="1"/>
  <c r="D62" i="16"/>
  <c r="F62" i="16" s="1"/>
  <c r="D63" i="16"/>
  <c r="F63" i="16" s="1"/>
  <c r="D64" i="16"/>
  <c r="F64" i="16" s="1"/>
  <c r="D65" i="16"/>
  <c r="F65" i="16" s="1"/>
  <c r="D66" i="16"/>
  <c r="F66" i="16" s="1"/>
  <c r="D67" i="16"/>
  <c r="F67" i="16" s="1"/>
  <c r="D68" i="16"/>
  <c r="F68" i="16" s="1"/>
  <c r="D69" i="16"/>
  <c r="F69" i="16" s="1"/>
  <c r="D70" i="16"/>
  <c r="F70" i="16" s="1"/>
  <c r="D71" i="16"/>
  <c r="F71" i="16" s="1"/>
  <c r="D72" i="16"/>
  <c r="F72" i="16" s="1"/>
  <c r="D73" i="16"/>
  <c r="F73" i="16" s="1"/>
  <c r="D74" i="16"/>
  <c r="F74" i="16" s="1"/>
  <c r="D75" i="16"/>
  <c r="F75" i="16" s="1"/>
  <c r="D76" i="16"/>
  <c r="F76" i="16" s="1"/>
  <c r="D77" i="16"/>
  <c r="F77" i="16" s="1"/>
  <c r="D78" i="16"/>
  <c r="F78" i="16" s="1"/>
  <c r="D79" i="16"/>
  <c r="F79" i="16" s="1"/>
  <c r="D80" i="16"/>
  <c r="F80" i="16" s="1"/>
  <c r="D81" i="16"/>
  <c r="F81" i="16" s="1"/>
  <c r="D82" i="16"/>
  <c r="F82" i="16" s="1"/>
  <c r="D83" i="16"/>
  <c r="F83" i="16" s="1"/>
  <c r="D84" i="16"/>
  <c r="F84" i="16" s="1"/>
  <c r="D85" i="16"/>
  <c r="F85" i="16" s="1"/>
  <c r="D86" i="16"/>
  <c r="F86" i="16" s="1"/>
  <c r="D87" i="16"/>
  <c r="F87" i="16" s="1"/>
  <c r="D88" i="16"/>
  <c r="F88" i="16" s="1"/>
  <c r="D89" i="16"/>
  <c r="F89" i="16" s="1"/>
  <c r="D90" i="16"/>
  <c r="F90" i="16" s="1"/>
  <c r="D91" i="16"/>
  <c r="F91" i="16" s="1"/>
  <c r="D92" i="16"/>
  <c r="F92" i="16" s="1"/>
  <c r="D93" i="16"/>
  <c r="F93" i="16" s="1"/>
  <c r="D94" i="16"/>
  <c r="F94" i="16" s="1"/>
  <c r="D95" i="16"/>
  <c r="F95" i="16" s="1"/>
  <c r="D96" i="16"/>
  <c r="F96" i="16" s="1"/>
  <c r="D97" i="16"/>
  <c r="F97" i="16" s="1"/>
  <c r="D98" i="16"/>
  <c r="F98" i="16" s="1"/>
  <c r="D99" i="16"/>
  <c r="F99" i="16" s="1"/>
  <c r="D100" i="16"/>
  <c r="F100" i="16" s="1"/>
  <c r="D101" i="16"/>
  <c r="F101" i="16" s="1"/>
  <c r="D102" i="16"/>
  <c r="F102" i="16" s="1"/>
  <c r="D103" i="16"/>
  <c r="F103" i="16" s="1"/>
  <c r="D104" i="16"/>
  <c r="F104" i="16" s="1"/>
  <c r="D105" i="16"/>
  <c r="F105" i="16" s="1"/>
  <c r="D106" i="16"/>
  <c r="F106" i="16" s="1"/>
  <c r="D107" i="16"/>
  <c r="F107" i="16" s="1"/>
  <c r="D108" i="16"/>
  <c r="F108" i="16" s="1"/>
  <c r="D109" i="16"/>
  <c r="F109" i="16" s="1"/>
  <c r="D110" i="16"/>
  <c r="F110" i="16" s="1"/>
  <c r="D111" i="16"/>
  <c r="F111" i="16" s="1"/>
  <c r="D112" i="16"/>
  <c r="F112" i="16" s="1"/>
  <c r="D113" i="16"/>
  <c r="F113" i="16" s="1"/>
  <c r="D114" i="16"/>
  <c r="F114" i="16" s="1"/>
  <c r="D115" i="16"/>
  <c r="F115" i="16" s="1"/>
  <c r="D116" i="16"/>
  <c r="F116" i="16" s="1"/>
  <c r="D117" i="16"/>
  <c r="F117" i="16" s="1"/>
  <c r="D118" i="16"/>
  <c r="F118" i="16" s="1"/>
  <c r="D119" i="16"/>
  <c r="F119" i="16" s="1"/>
  <c r="D120" i="16"/>
  <c r="F120" i="16" s="1"/>
  <c r="D121" i="16"/>
  <c r="F121" i="16" s="1"/>
  <c r="D122" i="16"/>
  <c r="F122" i="16" s="1"/>
  <c r="D123" i="16"/>
  <c r="F123" i="16" s="1"/>
  <c r="D124" i="16"/>
  <c r="F124" i="16" s="1"/>
  <c r="D125" i="16"/>
  <c r="F125" i="16" s="1"/>
  <c r="D126" i="16"/>
  <c r="F126" i="16" s="1"/>
  <c r="D127" i="16"/>
  <c r="F127" i="16" s="1"/>
  <c r="D128" i="16"/>
  <c r="F128" i="16" s="1"/>
  <c r="D129" i="16"/>
  <c r="F129" i="16" s="1"/>
  <c r="D130" i="16"/>
  <c r="F130" i="16" s="1"/>
  <c r="D131" i="16"/>
  <c r="F131" i="16" s="1"/>
  <c r="D132" i="16"/>
  <c r="F132" i="16" s="1"/>
  <c r="D133" i="16"/>
  <c r="F133" i="16" s="1"/>
  <c r="D134" i="16"/>
  <c r="F134" i="16" s="1"/>
  <c r="D135" i="16"/>
  <c r="F135" i="16" s="1"/>
  <c r="D136" i="16"/>
  <c r="F136" i="16" s="1"/>
  <c r="D137" i="16"/>
  <c r="F137" i="16" s="1"/>
  <c r="D138" i="16"/>
  <c r="F138" i="16" s="1"/>
  <c r="D139" i="16"/>
  <c r="F139" i="16" s="1"/>
  <c r="D140" i="16"/>
  <c r="F140" i="16" s="1"/>
  <c r="D141" i="16"/>
  <c r="F141" i="16" s="1"/>
  <c r="D142" i="16"/>
  <c r="F142" i="16" s="1"/>
  <c r="D143" i="16"/>
  <c r="F143" i="16" s="1"/>
  <c r="D144" i="16"/>
  <c r="F144" i="16" s="1"/>
  <c r="D145" i="16"/>
  <c r="F145" i="16" s="1"/>
  <c r="D146" i="16"/>
  <c r="F146" i="16" s="1"/>
  <c r="D147" i="16"/>
  <c r="F147" i="16" s="1"/>
  <c r="D148" i="16"/>
  <c r="F148" i="16" s="1"/>
  <c r="D149" i="16"/>
  <c r="F149" i="16" s="1"/>
  <c r="D150" i="16"/>
  <c r="F150" i="16" s="1"/>
  <c r="D151" i="16"/>
  <c r="F151" i="16" s="1"/>
  <c r="D152" i="16"/>
  <c r="F152" i="16" s="1"/>
  <c r="D153" i="16"/>
  <c r="F153" i="16" s="1"/>
  <c r="D154" i="16"/>
  <c r="F154" i="16" s="1"/>
  <c r="D155" i="16"/>
  <c r="F155" i="16" s="1"/>
  <c r="D156" i="16"/>
  <c r="F156" i="16" s="1"/>
  <c r="D157" i="16"/>
  <c r="F157" i="16" s="1"/>
  <c r="D158" i="16"/>
  <c r="F158" i="16" s="1"/>
  <c r="D159" i="16"/>
  <c r="F159" i="16" s="1"/>
  <c r="D160" i="16"/>
  <c r="F160" i="16" s="1"/>
  <c r="D161" i="16"/>
  <c r="F161" i="16" s="1"/>
  <c r="D162" i="16"/>
  <c r="F162" i="16" s="1"/>
  <c r="D163" i="16"/>
  <c r="F163" i="16" s="1"/>
  <c r="D164" i="16"/>
  <c r="F164" i="16" s="1"/>
  <c r="D165" i="16"/>
  <c r="F165" i="16" s="1"/>
  <c r="D166" i="16"/>
  <c r="F166" i="16" s="1"/>
  <c r="D167" i="16"/>
  <c r="F167" i="16" s="1"/>
  <c r="D168" i="16"/>
  <c r="F168" i="16" s="1"/>
  <c r="D169" i="16"/>
  <c r="F169" i="16" s="1"/>
  <c r="D170" i="16"/>
  <c r="F170" i="16" s="1"/>
  <c r="D171" i="16"/>
  <c r="F171" i="16" s="1"/>
  <c r="D172" i="16"/>
  <c r="F172" i="16" s="1"/>
  <c r="D173" i="16"/>
  <c r="F173" i="16" s="1"/>
  <c r="D174" i="16"/>
  <c r="F174" i="16" s="1"/>
  <c r="D175" i="16"/>
  <c r="F175" i="16" s="1"/>
  <c r="D176" i="16"/>
  <c r="F176" i="16" s="1"/>
  <c r="D177" i="16"/>
  <c r="F177" i="16" s="1"/>
  <c r="D178" i="16"/>
  <c r="F178" i="16" s="1"/>
  <c r="D179" i="16"/>
  <c r="F179" i="16" s="1"/>
  <c r="D180" i="16"/>
  <c r="F180" i="16" s="1"/>
  <c r="D181" i="16"/>
  <c r="F181" i="16" s="1"/>
  <c r="D2" i="16"/>
  <c r="G23" i="16" s="1"/>
  <c r="F20" i="6"/>
  <c r="F18" i="6"/>
  <c r="F20" i="5"/>
  <c r="F18" i="5"/>
  <c r="F20" i="4"/>
  <c r="F18" i="4"/>
  <c r="V20" i="3"/>
  <c r="V18" i="3"/>
  <c r="F20" i="3"/>
  <c r="W20" i="2"/>
  <c r="W18" i="2"/>
  <c r="F20" i="2"/>
  <c r="F18" i="2"/>
  <c r="V20" i="1"/>
  <c r="V18" i="1"/>
  <c r="F20" i="1"/>
  <c r="F18" i="1"/>
  <c r="Q9" i="10"/>
  <c r="Q8" i="10"/>
  <c r="Q7" i="10"/>
  <c r="Q6" i="10"/>
  <c r="Q5" i="10"/>
  <c r="Q4" i="10"/>
  <c r="Q3" i="10"/>
  <c r="Q2" i="10"/>
  <c r="P9" i="10"/>
  <c r="P8" i="10"/>
  <c r="P7" i="10"/>
  <c r="P6" i="10"/>
  <c r="P5" i="10"/>
  <c r="P4" i="10"/>
  <c r="P3" i="10"/>
  <c r="P2" i="10"/>
  <c r="O9" i="10"/>
  <c r="O8" i="10"/>
  <c r="O7" i="10"/>
  <c r="O6" i="10"/>
  <c r="O5" i="10"/>
  <c r="O4" i="10"/>
  <c r="O3" i="10"/>
  <c r="O2" i="10"/>
  <c r="N9" i="10"/>
  <c r="N8" i="10"/>
  <c r="N7" i="10"/>
  <c r="N6" i="10"/>
  <c r="N5" i="10"/>
  <c r="N4" i="10"/>
  <c r="N3" i="10"/>
  <c r="N2" i="10"/>
  <c r="M9" i="10"/>
  <c r="M8" i="10"/>
  <c r="M7" i="10"/>
  <c r="M6" i="10"/>
  <c r="M5" i="10"/>
  <c r="M4" i="10"/>
  <c r="M3" i="10"/>
  <c r="M2" i="10"/>
  <c r="L9" i="10"/>
  <c r="L8" i="10"/>
  <c r="L7" i="10"/>
  <c r="L6" i="10"/>
  <c r="L5" i="10"/>
  <c r="L4" i="10"/>
  <c r="L3" i="10"/>
  <c r="L2" i="10"/>
  <c r="K9" i="10"/>
  <c r="K8" i="10"/>
  <c r="K7" i="10"/>
  <c r="K6" i="10"/>
  <c r="K5" i="10"/>
  <c r="K4" i="10"/>
  <c r="K3" i="10"/>
  <c r="K2" i="10"/>
  <c r="J9" i="10"/>
  <c r="J8" i="10"/>
  <c r="J5" i="10"/>
  <c r="J6" i="10"/>
  <c r="J7" i="10"/>
  <c r="J4" i="10"/>
  <c r="J3" i="10"/>
  <c r="J2" i="10"/>
  <c r="I8" i="10"/>
  <c r="I9" i="10"/>
  <c r="I7" i="10"/>
  <c r="I6" i="10"/>
  <c r="I5" i="10"/>
  <c r="I4" i="10"/>
  <c r="I3" i="10"/>
  <c r="I2" i="10"/>
  <c r="G8" i="9" a="1"/>
  <c r="G8" i="9" s="1"/>
  <c r="F8" i="9"/>
  <c r="D8" i="9"/>
  <c r="E8" i="9" a="1"/>
  <c r="E8" i="9" s="1"/>
  <c r="F2" i="9"/>
  <c r="F4" i="9" a="1"/>
  <c r="F4" i="9"/>
  <c r="D4" i="9"/>
  <c r="E4" i="9" a="1"/>
  <c r="E4" i="9" s="1"/>
  <c r="G4" i="9" a="1"/>
  <c r="G4" i="9" s="1"/>
  <c r="G2" i="9" a="1"/>
  <c r="G2" i="9" s="1"/>
  <c r="E2" i="9" a="1"/>
  <c r="E2" i="9" s="1"/>
  <c r="D2" i="9"/>
  <c r="G46" i="1" a="1"/>
  <c r="G46" i="1"/>
  <c r="G63" i="1" s="1" a="1"/>
  <c r="G63" i="1" s="1"/>
  <c r="G48" i="1"/>
  <c r="G50" i="1" a="1"/>
  <c r="G50" i="1" s="1"/>
  <c r="G65" i="1"/>
  <c r="G61" i="1"/>
  <c r="G44" i="1"/>
  <c r="G28" i="1" a="1"/>
  <c r="G28" i="1"/>
  <c r="G26" i="1"/>
  <c r="G22" i="1"/>
  <c r="G24" i="1" a="1"/>
  <c r="G24" i="1"/>
  <c r="G22" i="6"/>
  <c r="G18" i="1"/>
  <c r="M18" i="1"/>
  <c r="M20" i="2"/>
  <c r="M18" i="2"/>
  <c r="M20" i="4"/>
  <c r="M18" i="4"/>
  <c r="M20" i="5"/>
  <c r="M18" i="5"/>
  <c r="M59" i="6"/>
  <c r="M57" i="6"/>
  <c r="M42" i="6"/>
  <c r="M40" i="6"/>
  <c r="M20" i="6"/>
  <c r="M18" i="6"/>
  <c r="G59" i="6"/>
  <c r="G57" i="6"/>
  <c r="G42" i="6"/>
  <c r="G40" i="6"/>
  <c r="G20" i="6"/>
  <c r="G18" i="6"/>
  <c r="G59" i="5"/>
  <c r="G57" i="5"/>
  <c r="G42" i="5"/>
  <c r="G40" i="5"/>
  <c r="G20" i="5"/>
  <c r="G18" i="5"/>
  <c r="G59" i="4"/>
  <c r="G57" i="4"/>
  <c r="G42" i="4"/>
  <c r="G40" i="4"/>
  <c r="G20" i="4"/>
  <c r="G18" i="4"/>
  <c r="G59" i="1"/>
  <c r="G57" i="1"/>
  <c r="G42" i="1"/>
  <c r="G40" i="1"/>
  <c r="G20" i="1"/>
  <c r="G59" i="2"/>
  <c r="G57" i="2"/>
  <c r="G42" i="2"/>
  <c r="G40" i="2"/>
  <c r="G20" i="2"/>
  <c r="G18" i="2"/>
  <c r="M59" i="3"/>
  <c r="M57" i="3"/>
  <c r="M42" i="3"/>
  <c r="M40" i="3"/>
  <c r="M20" i="3"/>
  <c r="M18" i="3"/>
  <c r="G59" i="3"/>
  <c r="G57" i="3"/>
  <c r="G42" i="3"/>
  <c r="G40" i="3"/>
  <c r="F18" i="3"/>
  <c r="G20" i="3"/>
  <c r="G18" i="3"/>
  <c r="G17" i="16" l="1"/>
  <c r="G15" i="16"/>
  <c r="F2" i="16"/>
  <c r="G13" i="16" s="1"/>
  <c r="H108" i="17"/>
  <c r="I109" i="17"/>
  <c r="J111" i="17"/>
  <c r="AC20" i="4"/>
  <c r="AD18" i="5"/>
  <c r="AC18" i="6"/>
  <c r="G67" i="1" a="1"/>
  <c r="G67" i="1" s="1"/>
  <c r="I108" i="17"/>
  <c r="I110" i="17"/>
  <c r="H111" i="17"/>
  <c r="AF20" i="3"/>
  <c r="AE20" i="3"/>
  <c r="AD20" i="3"/>
  <c r="AG20" i="5"/>
  <c r="AF20" i="5"/>
  <c r="AF20" i="6"/>
  <c r="AE20" i="6"/>
  <c r="H107" i="17"/>
  <c r="I112" i="17"/>
  <c r="I111" i="17"/>
  <c r="AE20" i="1"/>
  <c r="AD20" i="1"/>
  <c r="I107" i="17"/>
  <c r="I113" i="17"/>
  <c r="J112" i="17"/>
  <c r="AG18" i="3"/>
  <c r="H109" i="17"/>
  <c r="J107" i="17"/>
  <c r="J113" i="17"/>
  <c r="H110" i="17"/>
  <c r="J108" i="17"/>
  <c r="AG18" i="2"/>
  <c r="H4" i="16" a="1"/>
  <c r="H4" i="16" s="1"/>
  <c r="H95" i="17"/>
  <c r="H112" i="17"/>
  <c r="J109" i="17"/>
  <c r="H93" i="17"/>
  <c r="H113" i="17"/>
  <c r="H99" i="17" l="1"/>
  <c r="H97" i="17"/>
</calcChain>
</file>

<file path=xl/sharedStrings.xml><?xml version="1.0" encoding="utf-8"?>
<sst xmlns="http://schemas.openxmlformats.org/spreadsheetml/2006/main" count="1081" uniqueCount="275">
  <si>
    <t>Nodes</t>
  </si>
  <si>
    <t>Branches</t>
  </si>
  <si>
    <t>columns</t>
  </si>
  <si>
    <t>Test_id</t>
  </si>
  <si>
    <t>Error Type</t>
  </si>
  <si>
    <t>Tuple Count</t>
  </si>
  <si>
    <t>Duration</t>
  </si>
  <si>
    <t>Jaccard Index</t>
  </si>
  <si>
    <t>BaseLine Duration</t>
  </si>
  <si>
    <t>Baseline Harmonic Mean</t>
  </si>
  <si>
    <t>BaseLine Jaccard Index</t>
  </si>
  <si>
    <t>Total Test Cases</t>
  </si>
  <si>
    <t>Ochihai Rank</t>
  </si>
  <si>
    <t>Tarantular Rank</t>
  </si>
  <si>
    <t>Statistical Duration</t>
  </si>
  <si>
    <t>constant</t>
  </si>
  <si>
    <t>operator</t>
  </si>
  <si>
    <t>column</t>
  </si>
  <si>
    <t>missing node</t>
  </si>
  <si>
    <t>multiple errors</t>
  </si>
  <si>
    <t>2,3</t>
  </si>
  <si>
    <t>1,3</t>
  </si>
  <si>
    <t>extra node</t>
  </si>
  <si>
    <t>Harmonic Mean</t>
  </si>
  <si>
    <t>3,4</t>
  </si>
  <si>
    <t>1,2</t>
  </si>
  <si>
    <t>1,4</t>
  </si>
  <si>
    <t>1,3,6</t>
  </si>
  <si>
    <t>1,2,5</t>
  </si>
  <si>
    <t>1,5</t>
  </si>
  <si>
    <t>4,6</t>
  </si>
  <si>
    <t>nodes</t>
  </si>
  <si>
    <t>branches</t>
  </si>
  <si>
    <t>1,3,4,8</t>
  </si>
  <si>
    <t>3,5,7,8</t>
  </si>
  <si>
    <t>1,4,7,8</t>
  </si>
  <si>
    <t>4,5,6,7,8</t>
  </si>
  <si>
    <t>2,4,5,6,7</t>
  </si>
  <si>
    <t>4,6,7,8,9,10</t>
  </si>
  <si>
    <t>2,3,6,8,9,10</t>
  </si>
  <si>
    <t>3,4,5,6</t>
  </si>
  <si>
    <t>1,2,3,5,6</t>
  </si>
  <si>
    <t>1,2,3,4,6</t>
  </si>
  <si>
    <t>type</t>
  </si>
  <si>
    <t>SDV</t>
  </si>
  <si>
    <t>id</t>
  </si>
  <si>
    <t>Branch</t>
  </si>
  <si>
    <t>Average</t>
  </si>
  <si>
    <t>3,3</t>
  </si>
  <si>
    <t>1,1</t>
  </si>
  <si>
    <t>3,?,?</t>
  </si>
  <si>
    <t>1,?,?</t>
  </si>
  <si>
    <t>1,5(?)</t>
  </si>
  <si>
    <t>2,5(?)</t>
  </si>
  <si>
    <t>4(?)</t>
  </si>
  <si>
    <t>3(?)</t>
  </si>
  <si>
    <t>1,6,7</t>
  </si>
  <si>
    <t>1,2,7</t>
  </si>
  <si>
    <t>4,6,7,?</t>
  </si>
  <si>
    <t>4,5,7,?</t>
  </si>
  <si>
    <t>1,5,6,?</t>
  </si>
  <si>
    <t>2,6,7,8</t>
  </si>
  <si>
    <t>1,4,6,?</t>
  </si>
  <si>
    <t>1,2,6,?</t>
  </si>
  <si>
    <t xml:space="preserve"> 1,4,8,?</t>
  </si>
  <si>
    <t>5,2,8,?</t>
  </si>
  <si>
    <t>MultiC</t>
  </si>
  <si>
    <t xml:space="preserve">multiSC </t>
  </si>
  <si>
    <t>1,6</t>
  </si>
  <si>
    <t>5,6</t>
  </si>
  <si>
    <t>MultiSC</t>
  </si>
  <si>
    <t>multisc</t>
  </si>
  <si>
    <t>SDV_D</t>
  </si>
  <si>
    <t>Average_D</t>
  </si>
  <si>
    <t>Average_S</t>
  </si>
  <si>
    <t>SDV_S</t>
  </si>
  <si>
    <t>multi</t>
  </si>
  <si>
    <t>SingleAverage_D</t>
  </si>
  <si>
    <t>SingleSDV_D</t>
  </si>
  <si>
    <t>SingleAverage_S</t>
  </si>
  <si>
    <t>SingleSDV_S</t>
  </si>
  <si>
    <t>MultiAverage_D</t>
  </si>
  <si>
    <t>MultiSDV_D</t>
  </si>
  <si>
    <t>MultiAverage_S</t>
  </si>
  <si>
    <t>MultiSDV_S</t>
  </si>
  <si>
    <t>OverallAVG_D</t>
  </si>
  <si>
    <t>OverallSDV_D</t>
  </si>
  <si>
    <t>OverallAVG_s</t>
  </si>
  <si>
    <t>OverallSDV_S</t>
  </si>
  <si>
    <t>More</t>
  </si>
  <si>
    <t>Frequency</t>
  </si>
  <si>
    <t>bins</t>
  </si>
  <si>
    <t>Simple</t>
  </si>
  <si>
    <t>S1</t>
  </si>
  <si>
    <t>S2</t>
  </si>
  <si>
    <t>S3</t>
  </si>
  <si>
    <t>M1</t>
  </si>
  <si>
    <t>M2</t>
  </si>
  <si>
    <t>M3</t>
  </si>
  <si>
    <t>C1</t>
  </si>
  <si>
    <t>C2</t>
  </si>
  <si>
    <t>C3</t>
  </si>
  <si>
    <t>5000+</t>
  </si>
  <si>
    <t>SQLFL</t>
  </si>
  <si>
    <t>Statistical</t>
  </si>
  <si>
    <t>clause</t>
  </si>
  <si>
    <t>tuplecount*clause</t>
  </si>
  <si>
    <t>Max D</t>
  </si>
  <si>
    <t>Average Type1 duration</t>
  </si>
  <si>
    <t>Ochihai HM</t>
  </si>
  <si>
    <t>Tarantular HM</t>
  </si>
  <si>
    <t>totaltuples</t>
  </si>
  <si>
    <t>failed tuples</t>
  </si>
  <si>
    <t>node*total</t>
  </si>
  <si>
    <t>node*failed</t>
  </si>
  <si>
    <t>SQLFL-Statistical</t>
  </si>
  <si>
    <t>bin</t>
  </si>
  <si>
    <t>-50</t>
  </si>
  <si>
    <t>average</t>
  </si>
  <si>
    <t>sdv</t>
  </si>
  <si>
    <t>c1</t>
  </si>
  <si>
    <t>c2</t>
  </si>
  <si>
    <t>z for 95%</t>
  </si>
  <si>
    <t>1s Average failed tuples</t>
  </si>
  <si>
    <t>&gt;1s Average failed tuples</t>
  </si>
  <si>
    <t>&gt;1s average</t>
  </si>
  <si>
    <t>SQLFL/Statistical</t>
  </si>
  <si>
    <t>failed/total</t>
  </si>
  <si>
    <t>Average Type 2 Duration</t>
  </si>
  <si>
    <t>Average Type 3 Duration</t>
  </si>
  <si>
    <t>Average Type 1 tuple</t>
  </si>
  <si>
    <t>Average Type 2 tuple</t>
  </si>
  <si>
    <t>Average Type 3 tuple</t>
  </si>
  <si>
    <t>duration/tuplecount*clause</t>
  </si>
  <si>
    <t>Average Type1 duration/tuple</t>
  </si>
  <si>
    <t>Average Type2 duration/tuple</t>
  </si>
  <si>
    <t>Average Type3 duration/tuple</t>
  </si>
  <si>
    <t>duration &lt;400 and f*x&lt; 11000 count</t>
  </si>
  <si>
    <t>2,4</t>
  </si>
  <si>
    <t>avg node*total</t>
  </si>
  <si>
    <t>avg node*failed</t>
  </si>
  <si>
    <t>count</t>
  </si>
  <si>
    <t>RM Duration</t>
  </si>
  <si>
    <t>RM Harmonic Mean</t>
  </si>
  <si>
    <t>RM Jaccard Index</t>
  </si>
  <si>
    <t>kulczynski2 Rank</t>
  </si>
  <si>
    <t>naish2 Rank</t>
  </si>
  <si>
    <t>naish2Rank</t>
  </si>
  <si>
    <t>2,2</t>
  </si>
  <si>
    <t>1,3,5</t>
  </si>
  <si>
    <t>4,4,4</t>
  </si>
  <si>
    <t>4,4</t>
  </si>
  <si>
    <t>1,3,5,8</t>
  </si>
  <si>
    <t>2,2,2,2</t>
  </si>
  <si>
    <t>5,5,5,5</t>
  </si>
  <si>
    <t>2,5,6,7,8</t>
  </si>
  <si>
    <t>1,1,1,1,1</t>
  </si>
  <si>
    <t>3,4,6,7,9,10</t>
  </si>
  <si>
    <t>1,1,1,1,1,1</t>
  </si>
  <si>
    <t>2,4,5,9</t>
  </si>
  <si>
    <t>3,4,6,8</t>
  </si>
  <si>
    <t>5,5,5,5,2</t>
  </si>
  <si>
    <t>Naish2 Rank</t>
  </si>
  <si>
    <t>4,4,3</t>
  </si>
  <si>
    <t>3,5(?)</t>
  </si>
  <si>
    <t>5(?)</t>
  </si>
  <si>
    <t>1,4,4</t>
  </si>
  <si>
    <t>2,5,5,?</t>
  </si>
  <si>
    <t>4,4,4,?</t>
  </si>
  <si>
    <t>3,6,3,?</t>
  </si>
  <si>
    <t>4,2,8,?</t>
  </si>
  <si>
    <t>3,3,1,?</t>
  </si>
  <si>
    <t>Naish2 HM</t>
  </si>
  <si>
    <t>Kulczynski2 HM</t>
  </si>
  <si>
    <t>Avg</t>
  </si>
  <si>
    <t>sober Rank</t>
  </si>
  <si>
    <t>Liblit Rank</t>
  </si>
  <si>
    <t>Sober HM</t>
  </si>
  <si>
    <t>Liblit HM</t>
  </si>
  <si>
    <t>wong1Rank</t>
  </si>
  <si>
    <t>naish2  HM</t>
  </si>
  <si>
    <t>Sober Rank</t>
  </si>
  <si>
    <t>avg</t>
  </si>
  <si>
    <t>AVG</t>
  </si>
  <si>
    <t>4,5,6</t>
  </si>
  <si>
    <t>1,1,3,5</t>
  </si>
  <si>
    <t>1,3,7,8</t>
  </si>
  <si>
    <t>Kunlcznski2 HM</t>
  </si>
  <si>
    <t>Naishi2 HM</t>
  </si>
  <si>
    <t>1,1,6,8</t>
  </si>
  <si>
    <t>5,6,7,7</t>
  </si>
  <si>
    <t>7,9,8,5,6</t>
  </si>
  <si>
    <t>3,8,7,5,6</t>
  </si>
  <si>
    <t>10,8,3,9,5,7</t>
  </si>
  <si>
    <t>10,5,3,9,6,8</t>
  </si>
  <si>
    <t>4,5,6,3</t>
  </si>
  <si>
    <t>3,9,10,5</t>
  </si>
  <si>
    <t>2,1,3,6,5</t>
  </si>
  <si>
    <t>2,1,3,9,4</t>
  </si>
  <si>
    <t>kulczynski2 HM</t>
  </si>
  <si>
    <t>sober</t>
  </si>
  <si>
    <t>liblit</t>
  </si>
  <si>
    <t>2,1</t>
  </si>
  <si>
    <t xml:space="preserve">avg </t>
  </si>
  <si>
    <t>Naishi2 Rank</t>
  </si>
  <si>
    <t xml:space="preserve"> kulczynski2 HM</t>
  </si>
  <si>
    <t>1,2,3</t>
  </si>
  <si>
    <t>3,7,2</t>
  </si>
  <si>
    <t>1,3,2</t>
  </si>
  <si>
    <t>Naishi HM</t>
  </si>
  <si>
    <t>2,5,7</t>
  </si>
  <si>
    <t>1,3,4</t>
  </si>
  <si>
    <t>9,1,1</t>
  </si>
  <si>
    <t>9,4,4</t>
  </si>
  <si>
    <t>5,1,1,1</t>
  </si>
  <si>
    <t xml:space="preserve"> 4,1,1,1</t>
  </si>
  <si>
    <t>1,5,7</t>
  </si>
  <si>
    <t>1,6,4</t>
  </si>
  <si>
    <t>3,5,9</t>
  </si>
  <si>
    <t>2,4,9</t>
  </si>
  <si>
    <t># of faults</t>
  </si>
  <si>
    <t>MW HM</t>
  </si>
  <si>
    <t xml:space="preserve">crosstab </t>
  </si>
  <si>
    <t>crosstab HM</t>
  </si>
  <si>
    <t>ALTAR</t>
  </si>
  <si>
    <t>MW</t>
  </si>
  <si>
    <t>Crosstab</t>
  </si>
  <si>
    <t>crosstab</t>
  </si>
  <si>
    <t>script_name</t>
  </si>
  <si>
    <t>test_id</t>
  </si>
  <si>
    <t>m_u_tuple_count</t>
  </si>
  <si>
    <t>duration</t>
  </si>
  <si>
    <t>total_score</t>
  </si>
  <si>
    <t>tarantular_hm</t>
  </si>
  <si>
    <t>ochihai_hm</t>
  </si>
  <si>
    <t>kulczynski2_hm</t>
  </si>
  <si>
    <t>naish2_hm</t>
  </si>
  <si>
    <t>wong1_hm</t>
  </si>
  <si>
    <t>sober_hm</t>
  </si>
  <si>
    <t>liblit_hm</t>
  </si>
  <si>
    <t>mw_hm</t>
  </si>
  <si>
    <t>crosstab_hm</t>
  </si>
  <si>
    <t>tarantular_duration</t>
  </si>
  <si>
    <t>employees_jc3</t>
  </si>
  <si>
    <t>employees_jc2</t>
  </si>
  <si>
    <t>employees_jm1</t>
  </si>
  <si>
    <t>employees_jc5</t>
  </si>
  <si>
    <t>employees_js1</t>
  </si>
  <si>
    <t>employees_jc4</t>
  </si>
  <si>
    <t>employees_jm4</t>
  </si>
  <si>
    <t>employees_js3</t>
  </si>
  <si>
    <t>employees_js2</t>
  </si>
  <si>
    <t>employees_jm5</t>
  </si>
  <si>
    <t>employees_jm2</t>
  </si>
  <si>
    <t>employees_js5</t>
  </si>
  <si>
    <t>employees_jc1</t>
  </si>
  <si>
    <t>employees_js4</t>
  </si>
  <si>
    <t>employees_jm3</t>
  </si>
  <si>
    <t>STD</t>
  </si>
  <si>
    <t>harmonic_mean</t>
  </si>
  <si>
    <t>jaccard</t>
  </si>
  <si>
    <t>column_cnt</t>
  </si>
  <si>
    <t>total_test_cnt</t>
  </si>
  <si>
    <t>adventureworks_js1</t>
  </si>
  <si>
    <t>adventureworks_jc5</t>
  </si>
  <si>
    <t>adventureworks_jc4</t>
  </si>
  <si>
    <t>adventureworks_jc3</t>
  </si>
  <si>
    <t>adventureworks_jm1</t>
  </si>
  <si>
    <t>adventureworks_jc2</t>
  </si>
  <si>
    <t>adventureworks_jc1</t>
  </si>
  <si>
    <t>adventureworks_jm2</t>
  </si>
  <si>
    <t>adventureworks_js4</t>
  </si>
  <si>
    <t>adventureworks_jm3</t>
  </si>
  <si>
    <t>adventureworks_jm4</t>
  </si>
  <si>
    <t>adventureworks_js3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</si>
</sst>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5"/>
      <color rgb="FF333333"/>
      <name val="Arial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 applyFont="1"/>
    <xf numFmtId="0" fontId="2" fillId="0" borderId="0" xfId="0" applyFont="1"/>
    <xf numFmtId="0" fontId="0" fillId="0" borderId="1" xfId="0" applyFont="1" applyBorder="1"/>
    <xf numFmtId="0" fontId="0" fillId="0" borderId="1" xfId="0" applyBorder="1"/>
    <xf numFmtId="0" fontId="0" fillId="0" borderId="2" xfId="0" applyFont="1" applyBorder="1"/>
    <xf numFmtId="0" fontId="0" fillId="0" borderId="2" xfId="0" applyNumberFormat="1" applyFont="1" applyBorder="1"/>
    <xf numFmtId="0" fontId="0" fillId="0" borderId="2" xfId="0" applyBorder="1"/>
    <xf numFmtId="0" fontId="1" fillId="0" borderId="2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4" fillId="0" borderId="4" xfId="0" applyFont="1" applyFill="1" applyBorder="1" applyAlignment="1">
      <alignment horizontal="center"/>
    </xf>
    <xf numFmtId="0" fontId="0" fillId="0" borderId="3" xfId="0" applyBorder="1"/>
    <xf numFmtId="0" fontId="0" fillId="0" borderId="0" xfId="0" applyFont="1" applyBorder="1"/>
    <xf numFmtId="0" fontId="0" fillId="0" borderId="0" xfId="0" applyBorder="1"/>
    <xf numFmtId="0" fontId="0" fillId="0" borderId="5" xfId="0" applyFont="1" applyBorder="1"/>
    <xf numFmtId="0" fontId="0" fillId="0" borderId="5" xfId="0" applyBorder="1"/>
    <xf numFmtId="0" fontId="1" fillId="0" borderId="0" xfId="0" applyFont="1" applyBorder="1"/>
    <xf numFmtId="0" fontId="0" fillId="0" borderId="5" xfId="0" applyFont="1" applyFill="1" applyBorder="1"/>
    <xf numFmtId="0" fontId="0" fillId="0" borderId="2" xfId="0" applyFont="1" applyFill="1" applyBorder="1"/>
    <xf numFmtId="0" fontId="1" fillId="0" borderId="5" xfId="0" applyFont="1" applyBorder="1"/>
    <xf numFmtId="0" fontId="1" fillId="0" borderId="1" xfId="0" applyFont="1" applyBorder="1"/>
    <xf numFmtId="0" fontId="0" fillId="0" borderId="1" xfId="0" applyNumberFormat="1" applyFont="1" applyBorder="1"/>
    <xf numFmtId="0" fontId="1" fillId="0" borderId="1" xfId="0" applyNumberFormat="1" applyFont="1" applyBorder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4" borderId="0" xfId="0" applyFont="1" applyFill="1"/>
    <xf numFmtId="0" fontId="2" fillId="4" borderId="0" xfId="0" applyFont="1" applyFill="1"/>
    <xf numFmtId="0" fontId="0" fillId="3" borderId="0" xfId="0" applyNumberFormat="1" applyFill="1"/>
    <xf numFmtId="0" fontId="1" fillId="3" borderId="0" xfId="0" applyNumberFormat="1" applyFont="1" applyFill="1"/>
    <xf numFmtId="0" fontId="0" fillId="5" borderId="0" xfId="0" applyFill="1"/>
    <xf numFmtId="0" fontId="0" fillId="5" borderId="0" xfId="0" applyFont="1" applyFill="1"/>
    <xf numFmtId="0" fontId="1" fillId="5" borderId="0" xfId="0" applyFont="1" applyFill="1"/>
    <xf numFmtId="0" fontId="0" fillId="3" borderId="0" xfId="0" applyNumberFormat="1" applyFont="1" applyFill="1"/>
    <xf numFmtId="0" fontId="2" fillId="5" borderId="0" xfId="0" applyFont="1" applyFill="1"/>
    <xf numFmtId="0" fontId="3" fillId="3" borderId="0" xfId="0" applyFont="1" applyFill="1"/>
    <xf numFmtId="0" fontId="0" fillId="6" borderId="0" xfId="0" applyFill="1"/>
    <xf numFmtId="0" fontId="0" fillId="6" borderId="0" xfId="0" applyFont="1" applyFill="1"/>
    <xf numFmtId="0" fontId="1" fillId="6" borderId="0" xfId="0" applyFont="1" applyFill="1"/>
    <xf numFmtId="0" fontId="2" fillId="6" borderId="0" xfId="0" applyFont="1" applyFill="1"/>
    <xf numFmtId="0" fontId="8" fillId="0" borderId="0" xfId="0" applyFont="1"/>
    <xf numFmtId="0" fontId="0" fillId="7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type1Duration!$F$2:$F$91</c:f>
              <c:numCache>
                <c:formatCode>General</c:formatCode>
                <c:ptCount val="90"/>
                <c:pt idx="0">
                  <c:v>8532147</c:v>
                </c:pt>
                <c:pt idx="1">
                  <c:v>8532147</c:v>
                </c:pt>
                <c:pt idx="2">
                  <c:v>8532147</c:v>
                </c:pt>
                <c:pt idx="3">
                  <c:v>11376196</c:v>
                </c:pt>
                <c:pt idx="4">
                  <c:v>11376196</c:v>
                </c:pt>
                <c:pt idx="5">
                  <c:v>11376196</c:v>
                </c:pt>
                <c:pt idx="6">
                  <c:v>8532147</c:v>
                </c:pt>
                <c:pt idx="7">
                  <c:v>8532147</c:v>
                </c:pt>
                <c:pt idx="8">
                  <c:v>8532147</c:v>
                </c:pt>
                <c:pt idx="9">
                  <c:v>1200096</c:v>
                </c:pt>
                <c:pt idx="10">
                  <c:v>1200096</c:v>
                </c:pt>
                <c:pt idx="11">
                  <c:v>1200096</c:v>
                </c:pt>
                <c:pt idx="12">
                  <c:v>1200096</c:v>
                </c:pt>
                <c:pt idx="13">
                  <c:v>1200096</c:v>
                </c:pt>
                <c:pt idx="14">
                  <c:v>1200096</c:v>
                </c:pt>
                <c:pt idx="15">
                  <c:v>14220245</c:v>
                </c:pt>
                <c:pt idx="16">
                  <c:v>14220245</c:v>
                </c:pt>
                <c:pt idx="17">
                  <c:v>14220245</c:v>
                </c:pt>
                <c:pt idx="18">
                  <c:v>17064294</c:v>
                </c:pt>
                <c:pt idx="19">
                  <c:v>17064294</c:v>
                </c:pt>
                <c:pt idx="20">
                  <c:v>17064294</c:v>
                </c:pt>
                <c:pt idx="21">
                  <c:v>17064294</c:v>
                </c:pt>
                <c:pt idx="22">
                  <c:v>17064294</c:v>
                </c:pt>
                <c:pt idx="23">
                  <c:v>17064294</c:v>
                </c:pt>
                <c:pt idx="24">
                  <c:v>19908343</c:v>
                </c:pt>
                <c:pt idx="25">
                  <c:v>19908343</c:v>
                </c:pt>
                <c:pt idx="26">
                  <c:v>19908343</c:v>
                </c:pt>
                <c:pt idx="27">
                  <c:v>2400728</c:v>
                </c:pt>
                <c:pt idx="28">
                  <c:v>2400728</c:v>
                </c:pt>
                <c:pt idx="29">
                  <c:v>2400728</c:v>
                </c:pt>
                <c:pt idx="30">
                  <c:v>2985120</c:v>
                </c:pt>
                <c:pt idx="31">
                  <c:v>2985120</c:v>
                </c:pt>
                <c:pt idx="32">
                  <c:v>2985120</c:v>
                </c:pt>
                <c:pt idx="33">
                  <c:v>3316800</c:v>
                </c:pt>
                <c:pt idx="34">
                  <c:v>3316800</c:v>
                </c:pt>
                <c:pt idx="35">
                  <c:v>3316800</c:v>
                </c:pt>
                <c:pt idx="36">
                  <c:v>3316800</c:v>
                </c:pt>
                <c:pt idx="37">
                  <c:v>3316800</c:v>
                </c:pt>
                <c:pt idx="38">
                  <c:v>3316800</c:v>
                </c:pt>
                <c:pt idx="39">
                  <c:v>3980160</c:v>
                </c:pt>
                <c:pt idx="40">
                  <c:v>3980160</c:v>
                </c:pt>
                <c:pt idx="41">
                  <c:v>3980160</c:v>
                </c:pt>
                <c:pt idx="42">
                  <c:v>3980160</c:v>
                </c:pt>
                <c:pt idx="43">
                  <c:v>3980160</c:v>
                </c:pt>
                <c:pt idx="44">
                  <c:v>3980160</c:v>
                </c:pt>
                <c:pt idx="45">
                  <c:v>58842</c:v>
                </c:pt>
                <c:pt idx="46">
                  <c:v>58842</c:v>
                </c:pt>
                <c:pt idx="47">
                  <c:v>58842</c:v>
                </c:pt>
                <c:pt idx="48">
                  <c:v>57357</c:v>
                </c:pt>
                <c:pt idx="49">
                  <c:v>57357</c:v>
                </c:pt>
                <c:pt idx="50">
                  <c:v>57357</c:v>
                </c:pt>
                <c:pt idx="51">
                  <c:v>485268</c:v>
                </c:pt>
                <c:pt idx="52">
                  <c:v>485268</c:v>
                </c:pt>
                <c:pt idx="53">
                  <c:v>485268</c:v>
                </c:pt>
                <c:pt idx="54">
                  <c:v>125860</c:v>
                </c:pt>
                <c:pt idx="55">
                  <c:v>125860</c:v>
                </c:pt>
                <c:pt idx="56">
                  <c:v>125860</c:v>
                </c:pt>
                <c:pt idx="57">
                  <c:v>1512</c:v>
                </c:pt>
                <c:pt idx="58">
                  <c:v>1512</c:v>
                </c:pt>
                <c:pt idx="59">
                  <c:v>1512</c:v>
                </c:pt>
                <c:pt idx="60">
                  <c:v>606585</c:v>
                </c:pt>
                <c:pt idx="61">
                  <c:v>606585</c:v>
                </c:pt>
                <c:pt idx="62">
                  <c:v>606585</c:v>
                </c:pt>
                <c:pt idx="63">
                  <c:v>1450</c:v>
                </c:pt>
                <c:pt idx="64">
                  <c:v>1450</c:v>
                </c:pt>
                <c:pt idx="65">
                  <c:v>1450</c:v>
                </c:pt>
                <c:pt idx="66">
                  <c:v>1770</c:v>
                </c:pt>
                <c:pt idx="67">
                  <c:v>1770</c:v>
                </c:pt>
                <c:pt idx="68">
                  <c:v>1770</c:v>
                </c:pt>
                <c:pt idx="69">
                  <c:v>6414</c:v>
                </c:pt>
                <c:pt idx="70">
                  <c:v>6414</c:v>
                </c:pt>
                <c:pt idx="71">
                  <c:v>6414</c:v>
                </c:pt>
                <c:pt idx="72">
                  <c:v>28084</c:v>
                </c:pt>
                <c:pt idx="73">
                  <c:v>28084</c:v>
                </c:pt>
                <c:pt idx="74">
                  <c:v>28084</c:v>
                </c:pt>
                <c:pt idx="75">
                  <c:v>3680</c:v>
                </c:pt>
                <c:pt idx="76">
                  <c:v>3680</c:v>
                </c:pt>
                <c:pt idx="77">
                  <c:v>3680</c:v>
                </c:pt>
                <c:pt idx="78">
                  <c:v>88450</c:v>
                </c:pt>
                <c:pt idx="79">
                  <c:v>88450</c:v>
                </c:pt>
                <c:pt idx="80">
                  <c:v>88450</c:v>
                </c:pt>
                <c:pt idx="81">
                  <c:v>70760</c:v>
                </c:pt>
                <c:pt idx="82">
                  <c:v>70760</c:v>
                </c:pt>
                <c:pt idx="83">
                  <c:v>70760</c:v>
                </c:pt>
                <c:pt idx="84">
                  <c:v>88450</c:v>
                </c:pt>
                <c:pt idx="85">
                  <c:v>88450</c:v>
                </c:pt>
                <c:pt idx="86">
                  <c:v>88450</c:v>
                </c:pt>
                <c:pt idx="87">
                  <c:v>1306184</c:v>
                </c:pt>
                <c:pt idx="88">
                  <c:v>1306184</c:v>
                </c:pt>
                <c:pt idx="89">
                  <c:v>1306184</c:v>
                </c:pt>
              </c:numCache>
            </c:numRef>
          </c:xVal>
          <c:yVal>
            <c:numRef>
              <c:f>type1Duration!$B$2:$B$91</c:f>
              <c:numCache>
                <c:formatCode>General</c:formatCode>
                <c:ptCount val="90"/>
                <c:pt idx="0">
                  <c:v>18</c:v>
                </c:pt>
                <c:pt idx="1">
                  <c:v>12</c:v>
                </c:pt>
                <c:pt idx="2">
                  <c:v>13</c:v>
                </c:pt>
                <c:pt idx="3">
                  <c:v>26</c:v>
                </c:pt>
                <c:pt idx="4">
                  <c:v>21</c:v>
                </c:pt>
                <c:pt idx="5">
                  <c:v>34</c:v>
                </c:pt>
                <c:pt idx="6">
                  <c:v>21</c:v>
                </c:pt>
                <c:pt idx="7">
                  <c:v>19</c:v>
                </c:pt>
                <c:pt idx="8">
                  <c:v>27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22</c:v>
                </c:pt>
                <c:pt idx="16">
                  <c:v>23</c:v>
                </c:pt>
                <c:pt idx="17">
                  <c:v>24</c:v>
                </c:pt>
                <c:pt idx="18">
                  <c:v>52</c:v>
                </c:pt>
                <c:pt idx="19">
                  <c:v>44</c:v>
                </c:pt>
                <c:pt idx="20">
                  <c:v>60</c:v>
                </c:pt>
                <c:pt idx="21">
                  <c:v>22</c:v>
                </c:pt>
                <c:pt idx="22">
                  <c:v>20</c:v>
                </c:pt>
                <c:pt idx="23">
                  <c:v>22</c:v>
                </c:pt>
                <c:pt idx="24">
                  <c:v>37</c:v>
                </c:pt>
                <c:pt idx="25">
                  <c:v>31</c:v>
                </c:pt>
                <c:pt idx="26">
                  <c:v>46</c:v>
                </c:pt>
                <c:pt idx="27">
                  <c:v>9</c:v>
                </c:pt>
                <c:pt idx="28">
                  <c:v>8</c:v>
                </c:pt>
                <c:pt idx="29">
                  <c:v>11</c:v>
                </c:pt>
                <c:pt idx="30">
                  <c:v>33</c:v>
                </c:pt>
                <c:pt idx="31">
                  <c:v>37</c:v>
                </c:pt>
                <c:pt idx="32">
                  <c:v>33</c:v>
                </c:pt>
                <c:pt idx="33">
                  <c:v>36</c:v>
                </c:pt>
                <c:pt idx="34">
                  <c:v>33</c:v>
                </c:pt>
                <c:pt idx="35">
                  <c:v>39</c:v>
                </c:pt>
                <c:pt idx="36">
                  <c:v>32</c:v>
                </c:pt>
                <c:pt idx="37">
                  <c:v>34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29</c:v>
                </c:pt>
                <c:pt idx="42">
                  <c:v>8</c:v>
                </c:pt>
                <c:pt idx="43">
                  <c:v>8</c:v>
                </c:pt>
                <c:pt idx="44">
                  <c:v>12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35-C946-8781-DE8602E30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077648"/>
        <c:axId val="-1435044960"/>
      </c:scatterChart>
      <c:valAx>
        <c:axId val="-1435077648"/>
        <c:scaling>
          <c:orientation val="minMax"/>
          <c:max val="21001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baseline="0">
                    <a:solidFill>
                      <a:schemeClr val="tx1"/>
                    </a:solidFill>
                  </a:rPr>
                  <a:t>Total number of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044960"/>
        <c:crosses val="autoZero"/>
        <c:crossBetween val="midCat"/>
      </c:valAx>
      <c:valAx>
        <c:axId val="-143504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baseline="0">
                    <a:solidFill>
                      <a:schemeClr val="tx1"/>
                    </a:solidFill>
                  </a:rPr>
                  <a:t>Execution 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077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Group 1 error  ALTAR Execution Duration</a:t>
            </a:r>
          </a:p>
        </c:rich>
      </c:tx>
      <c:layout>
        <c:manualLayout>
          <c:xMode val="edge"/>
          <c:yMode val="edge"/>
          <c:x val="0.25565532330436702"/>
          <c:y val="1.2820512820512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  <c:pt idx="45">
                  <c:v>285</c:v>
                </c:pt>
                <c:pt idx="46">
                  <c:v>2016</c:v>
                </c:pt>
                <c:pt idx="47">
                  <c:v>1473</c:v>
                </c:pt>
                <c:pt idx="48">
                  <c:v>123</c:v>
                </c:pt>
                <c:pt idx="49">
                  <c:v>2049</c:v>
                </c:pt>
                <c:pt idx="50">
                  <c:v>123</c:v>
                </c:pt>
                <c:pt idx="51">
                  <c:v>9984</c:v>
                </c:pt>
                <c:pt idx="52">
                  <c:v>25368</c:v>
                </c:pt>
                <c:pt idx="53">
                  <c:v>14284</c:v>
                </c:pt>
                <c:pt idx="54">
                  <c:v>1008</c:v>
                </c:pt>
                <c:pt idx="55">
                  <c:v>9724</c:v>
                </c:pt>
                <c:pt idx="56">
                  <c:v>12</c:v>
                </c:pt>
                <c:pt idx="57">
                  <c:v>426</c:v>
                </c:pt>
                <c:pt idx="58">
                  <c:v>969</c:v>
                </c:pt>
                <c:pt idx="59">
                  <c:v>636</c:v>
                </c:pt>
                <c:pt idx="60">
                  <c:v>575</c:v>
                </c:pt>
                <c:pt idx="61">
                  <c:v>25040</c:v>
                </c:pt>
                <c:pt idx="62">
                  <c:v>835</c:v>
                </c:pt>
                <c:pt idx="63">
                  <c:v>510</c:v>
                </c:pt>
                <c:pt idx="64">
                  <c:v>150</c:v>
                </c:pt>
                <c:pt idx="65">
                  <c:v>205</c:v>
                </c:pt>
                <c:pt idx="66">
                  <c:v>252</c:v>
                </c:pt>
                <c:pt idx="67">
                  <c:v>318</c:v>
                </c:pt>
                <c:pt idx="68">
                  <c:v>84</c:v>
                </c:pt>
                <c:pt idx="69">
                  <c:v>156</c:v>
                </c:pt>
                <c:pt idx="70">
                  <c:v>156</c:v>
                </c:pt>
                <c:pt idx="71">
                  <c:v>1830</c:v>
                </c:pt>
                <c:pt idx="72">
                  <c:v>1960</c:v>
                </c:pt>
                <c:pt idx="73">
                  <c:v>7</c:v>
                </c:pt>
                <c:pt idx="74">
                  <c:v>5621</c:v>
                </c:pt>
                <c:pt idx="75">
                  <c:v>1136</c:v>
                </c:pt>
                <c:pt idx="76">
                  <c:v>1696</c:v>
                </c:pt>
                <c:pt idx="77">
                  <c:v>1320</c:v>
                </c:pt>
                <c:pt idx="78">
                  <c:v>3900</c:v>
                </c:pt>
                <c:pt idx="79">
                  <c:v>49700</c:v>
                </c:pt>
                <c:pt idx="80">
                  <c:v>3740</c:v>
                </c:pt>
                <c:pt idx="81">
                  <c:v>2424</c:v>
                </c:pt>
                <c:pt idx="82">
                  <c:v>7936</c:v>
                </c:pt>
                <c:pt idx="83">
                  <c:v>32</c:v>
                </c:pt>
                <c:pt idx="84">
                  <c:v>270</c:v>
                </c:pt>
                <c:pt idx="85">
                  <c:v>40900</c:v>
                </c:pt>
                <c:pt idx="86">
                  <c:v>3720</c:v>
                </c:pt>
                <c:pt idx="87">
                  <c:v>6732</c:v>
                </c:pt>
                <c:pt idx="88">
                  <c:v>47267</c:v>
                </c:pt>
                <c:pt idx="89">
                  <c:v>308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  <c:pt idx="45">
                  <c:v>1</c:v>
                </c:pt>
                <c:pt idx="46">
                  <c:v>12</c:v>
                </c:pt>
                <c:pt idx="47">
                  <c:v>9</c:v>
                </c:pt>
                <c:pt idx="48">
                  <c:v>1</c:v>
                </c:pt>
                <c:pt idx="49">
                  <c:v>11</c:v>
                </c:pt>
                <c:pt idx="50">
                  <c:v>1</c:v>
                </c:pt>
                <c:pt idx="51">
                  <c:v>25</c:v>
                </c:pt>
                <c:pt idx="52">
                  <c:v>181</c:v>
                </c:pt>
                <c:pt idx="53">
                  <c:v>94</c:v>
                </c:pt>
                <c:pt idx="54">
                  <c:v>2</c:v>
                </c:pt>
                <c:pt idx="55">
                  <c:v>27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21</c:v>
                </c:pt>
                <c:pt idx="60">
                  <c:v>1</c:v>
                </c:pt>
                <c:pt idx="61">
                  <c:v>147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2</c:v>
                </c:pt>
                <c:pt idx="78">
                  <c:v>16</c:v>
                </c:pt>
                <c:pt idx="79">
                  <c:v>244</c:v>
                </c:pt>
                <c:pt idx="80">
                  <c:v>25</c:v>
                </c:pt>
                <c:pt idx="81">
                  <c:v>7</c:v>
                </c:pt>
                <c:pt idx="82">
                  <c:v>17</c:v>
                </c:pt>
                <c:pt idx="83">
                  <c:v>1</c:v>
                </c:pt>
                <c:pt idx="84">
                  <c:v>1</c:v>
                </c:pt>
                <c:pt idx="85">
                  <c:v>63</c:v>
                </c:pt>
                <c:pt idx="86">
                  <c:v>2</c:v>
                </c:pt>
                <c:pt idx="87">
                  <c:v>8</c:v>
                </c:pt>
                <c:pt idx="88">
                  <c:v>96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A-5A4E-9C1A-D32EFE0CEB62}"/>
            </c:ext>
          </c:extLst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  <c:pt idx="45">
                  <c:v>285</c:v>
                </c:pt>
                <c:pt idx="46">
                  <c:v>2016</c:v>
                </c:pt>
                <c:pt idx="47">
                  <c:v>1473</c:v>
                </c:pt>
                <c:pt idx="48">
                  <c:v>123</c:v>
                </c:pt>
                <c:pt idx="49">
                  <c:v>2049</c:v>
                </c:pt>
                <c:pt idx="50">
                  <c:v>123</c:v>
                </c:pt>
                <c:pt idx="51">
                  <c:v>9984</c:v>
                </c:pt>
                <c:pt idx="52">
                  <c:v>25368</c:v>
                </c:pt>
                <c:pt idx="53">
                  <c:v>14284</c:v>
                </c:pt>
                <c:pt idx="54">
                  <c:v>1008</c:v>
                </c:pt>
                <c:pt idx="55">
                  <c:v>9724</c:v>
                </c:pt>
                <c:pt idx="56">
                  <c:v>12</c:v>
                </c:pt>
                <c:pt idx="57">
                  <c:v>426</c:v>
                </c:pt>
                <c:pt idx="58">
                  <c:v>969</c:v>
                </c:pt>
                <c:pt idx="59">
                  <c:v>636</c:v>
                </c:pt>
                <c:pt idx="60">
                  <c:v>575</c:v>
                </c:pt>
                <c:pt idx="61">
                  <c:v>25040</c:v>
                </c:pt>
                <c:pt idx="62">
                  <c:v>835</c:v>
                </c:pt>
                <c:pt idx="63">
                  <c:v>510</c:v>
                </c:pt>
                <c:pt idx="64">
                  <c:v>150</c:v>
                </c:pt>
                <c:pt idx="65">
                  <c:v>205</c:v>
                </c:pt>
                <c:pt idx="66">
                  <c:v>252</c:v>
                </c:pt>
                <c:pt idx="67">
                  <c:v>318</c:v>
                </c:pt>
                <c:pt idx="68">
                  <c:v>84</c:v>
                </c:pt>
                <c:pt idx="69">
                  <c:v>156</c:v>
                </c:pt>
                <c:pt idx="70">
                  <c:v>156</c:v>
                </c:pt>
                <c:pt idx="71">
                  <c:v>1830</c:v>
                </c:pt>
                <c:pt idx="72">
                  <c:v>1960</c:v>
                </c:pt>
                <c:pt idx="73">
                  <c:v>7</c:v>
                </c:pt>
                <c:pt idx="74">
                  <c:v>5621</c:v>
                </c:pt>
                <c:pt idx="75">
                  <c:v>1136</c:v>
                </c:pt>
                <c:pt idx="76">
                  <c:v>1696</c:v>
                </c:pt>
                <c:pt idx="77">
                  <c:v>1320</c:v>
                </c:pt>
                <c:pt idx="78">
                  <c:v>3900</c:v>
                </c:pt>
                <c:pt idx="79">
                  <c:v>49700</c:v>
                </c:pt>
                <c:pt idx="80">
                  <c:v>3740</c:v>
                </c:pt>
                <c:pt idx="81">
                  <c:v>2424</c:v>
                </c:pt>
                <c:pt idx="82">
                  <c:v>7936</c:v>
                </c:pt>
                <c:pt idx="83">
                  <c:v>32</c:v>
                </c:pt>
                <c:pt idx="84">
                  <c:v>270</c:v>
                </c:pt>
                <c:pt idx="85">
                  <c:v>40900</c:v>
                </c:pt>
                <c:pt idx="86">
                  <c:v>3720</c:v>
                </c:pt>
                <c:pt idx="87">
                  <c:v>6732</c:v>
                </c:pt>
                <c:pt idx="88">
                  <c:v>47267</c:v>
                </c:pt>
                <c:pt idx="89">
                  <c:v>308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  <c:pt idx="45">
                  <c:v>1</c:v>
                </c:pt>
                <c:pt idx="46">
                  <c:v>12</c:v>
                </c:pt>
                <c:pt idx="47">
                  <c:v>9</c:v>
                </c:pt>
                <c:pt idx="48">
                  <c:v>1</c:v>
                </c:pt>
                <c:pt idx="49">
                  <c:v>11</c:v>
                </c:pt>
                <c:pt idx="50">
                  <c:v>1</c:v>
                </c:pt>
                <c:pt idx="51">
                  <c:v>25</c:v>
                </c:pt>
                <c:pt idx="52">
                  <c:v>181</c:v>
                </c:pt>
                <c:pt idx="53">
                  <c:v>94</c:v>
                </c:pt>
                <c:pt idx="54">
                  <c:v>2</c:v>
                </c:pt>
                <c:pt idx="55">
                  <c:v>27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21</c:v>
                </c:pt>
                <c:pt idx="60">
                  <c:v>1</c:v>
                </c:pt>
                <c:pt idx="61">
                  <c:v>147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2</c:v>
                </c:pt>
                <c:pt idx="78">
                  <c:v>16</c:v>
                </c:pt>
                <c:pt idx="79">
                  <c:v>244</c:v>
                </c:pt>
                <c:pt idx="80">
                  <c:v>25</c:v>
                </c:pt>
                <c:pt idx="81">
                  <c:v>7</c:v>
                </c:pt>
                <c:pt idx="82">
                  <c:v>17</c:v>
                </c:pt>
                <c:pt idx="83">
                  <c:v>1</c:v>
                </c:pt>
                <c:pt idx="84">
                  <c:v>1</c:v>
                </c:pt>
                <c:pt idx="85">
                  <c:v>63</c:v>
                </c:pt>
                <c:pt idx="86">
                  <c:v>2</c:v>
                </c:pt>
                <c:pt idx="87">
                  <c:v>8</c:v>
                </c:pt>
                <c:pt idx="88">
                  <c:v>96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0A-5A4E-9C1A-D32EFE0CE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3562960"/>
        <c:axId val="-1433890560"/>
      </c:scatterChart>
      <c:valAx>
        <c:axId val="-1433562960"/>
        <c:scaling>
          <c:orientation val="minMax"/>
          <c:max val="2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890560"/>
        <c:crosses val="autoZero"/>
        <c:crossBetween val="midCat"/>
      </c:valAx>
      <c:valAx>
        <c:axId val="-1433890560"/>
        <c:scaling>
          <c:orientation val="minMax"/>
          <c:max val="5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aseline="0"/>
                  <a:t>Duration In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356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Employees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type1Duration!$G$2:$G$46</c:f>
              <c:numCache>
                <c:formatCode>General</c:formatCode>
                <c:ptCount val="45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</c:numCache>
            </c:numRef>
          </c:xVal>
          <c:yVal>
            <c:numRef>
              <c:f>type1Duration!$A$2:$A$46</c:f>
              <c:numCache>
                <c:formatCode>General</c:formatCode>
                <c:ptCount val="45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0-7A4A-895E-DFED72A0ECD2}"/>
            </c:ext>
          </c:extLst>
        </c:ser>
        <c:ser>
          <c:idx val="1"/>
          <c:order val="1"/>
          <c:tx>
            <c:v>Adventureworks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type1Duration!$G$47:$G$91</c:f>
              <c:numCache>
                <c:formatCode>General</c:formatCode>
                <c:ptCount val="45"/>
                <c:pt idx="0">
                  <c:v>285</c:v>
                </c:pt>
                <c:pt idx="1">
                  <c:v>2016</c:v>
                </c:pt>
                <c:pt idx="2">
                  <c:v>1473</c:v>
                </c:pt>
                <c:pt idx="3">
                  <c:v>123</c:v>
                </c:pt>
                <c:pt idx="4">
                  <c:v>2049</c:v>
                </c:pt>
                <c:pt idx="5">
                  <c:v>123</c:v>
                </c:pt>
                <c:pt idx="6">
                  <c:v>9984</c:v>
                </c:pt>
                <c:pt idx="7">
                  <c:v>25368</c:v>
                </c:pt>
                <c:pt idx="8">
                  <c:v>14284</c:v>
                </c:pt>
                <c:pt idx="9">
                  <c:v>1008</c:v>
                </c:pt>
                <c:pt idx="10">
                  <c:v>9724</c:v>
                </c:pt>
                <c:pt idx="11">
                  <c:v>12</c:v>
                </c:pt>
                <c:pt idx="12">
                  <c:v>426</c:v>
                </c:pt>
                <c:pt idx="13">
                  <c:v>969</c:v>
                </c:pt>
                <c:pt idx="14">
                  <c:v>636</c:v>
                </c:pt>
                <c:pt idx="15">
                  <c:v>575</c:v>
                </c:pt>
                <c:pt idx="16">
                  <c:v>25040</c:v>
                </c:pt>
                <c:pt idx="17">
                  <c:v>835</c:v>
                </c:pt>
                <c:pt idx="18">
                  <c:v>510</c:v>
                </c:pt>
                <c:pt idx="19">
                  <c:v>150</c:v>
                </c:pt>
                <c:pt idx="20">
                  <c:v>205</c:v>
                </c:pt>
                <c:pt idx="21">
                  <c:v>252</c:v>
                </c:pt>
                <c:pt idx="22">
                  <c:v>318</c:v>
                </c:pt>
                <c:pt idx="23">
                  <c:v>84</c:v>
                </c:pt>
                <c:pt idx="24">
                  <c:v>156</c:v>
                </c:pt>
                <c:pt idx="25">
                  <c:v>156</c:v>
                </c:pt>
                <c:pt idx="26">
                  <c:v>1830</c:v>
                </c:pt>
                <c:pt idx="27">
                  <c:v>1960</c:v>
                </c:pt>
                <c:pt idx="28">
                  <c:v>7</c:v>
                </c:pt>
                <c:pt idx="29">
                  <c:v>5621</c:v>
                </c:pt>
                <c:pt idx="30">
                  <c:v>1136</c:v>
                </c:pt>
                <c:pt idx="31">
                  <c:v>1696</c:v>
                </c:pt>
                <c:pt idx="32">
                  <c:v>1320</c:v>
                </c:pt>
                <c:pt idx="33">
                  <c:v>3900</c:v>
                </c:pt>
                <c:pt idx="34">
                  <c:v>49700</c:v>
                </c:pt>
                <c:pt idx="35">
                  <c:v>3740</c:v>
                </c:pt>
                <c:pt idx="36">
                  <c:v>2424</c:v>
                </c:pt>
                <c:pt idx="37">
                  <c:v>7936</c:v>
                </c:pt>
                <c:pt idx="38">
                  <c:v>32</c:v>
                </c:pt>
                <c:pt idx="39">
                  <c:v>270</c:v>
                </c:pt>
                <c:pt idx="40">
                  <c:v>40900</c:v>
                </c:pt>
                <c:pt idx="41">
                  <c:v>3720</c:v>
                </c:pt>
                <c:pt idx="42">
                  <c:v>6732</c:v>
                </c:pt>
                <c:pt idx="43">
                  <c:v>47267</c:v>
                </c:pt>
                <c:pt idx="44">
                  <c:v>308</c:v>
                </c:pt>
              </c:numCache>
            </c:numRef>
          </c:xVal>
          <c:yVal>
            <c:numRef>
              <c:f>type1Duration!$A$47:$A$91</c:f>
              <c:numCache>
                <c:formatCode>General</c:formatCode>
                <c:ptCount val="45"/>
                <c:pt idx="0">
                  <c:v>1</c:v>
                </c:pt>
                <c:pt idx="1">
                  <c:v>12</c:v>
                </c:pt>
                <c:pt idx="2">
                  <c:v>9</c:v>
                </c:pt>
                <c:pt idx="3">
                  <c:v>1</c:v>
                </c:pt>
                <c:pt idx="4">
                  <c:v>11</c:v>
                </c:pt>
                <c:pt idx="5">
                  <c:v>1</c:v>
                </c:pt>
                <c:pt idx="6">
                  <c:v>25</c:v>
                </c:pt>
                <c:pt idx="7">
                  <c:v>181</c:v>
                </c:pt>
                <c:pt idx="8">
                  <c:v>94</c:v>
                </c:pt>
                <c:pt idx="9">
                  <c:v>2</c:v>
                </c:pt>
                <c:pt idx="10">
                  <c:v>27</c:v>
                </c:pt>
                <c:pt idx="11">
                  <c:v>1</c:v>
                </c:pt>
                <c:pt idx="12">
                  <c:v>1</c:v>
                </c:pt>
                <c:pt idx="13">
                  <c:v>3</c:v>
                </c:pt>
                <c:pt idx="14">
                  <c:v>21</c:v>
                </c:pt>
                <c:pt idx="15">
                  <c:v>1</c:v>
                </c:pt>
                <c:pt idx="16">
                  <c:v>147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3</c:v>
                </c:pt>
                <c:pt idx="32">
                  <c:v>2</c:v>
                </c:pt>
                <c:pt idx="33">
                  <c:v>16</c:v>
                </c:pt>
                <c:pt idx="34">
                  <c:v>244</c:v>
                </c:pt>
                <c:pt idx="35">
                  <c:v>25</c:v>
                </c:pt>
                <c:pt idx="36">
                  <c:v>7</c:v>
                </c:pt>
                <c:pt idx="37">
                  <c:v>17</c:v>
                </c:pt>
                <c:pt idx="38">
                  <c:v>1</c:v>
                </c:pt>
                <c:pt idx="39">
                  <c:v>1</c:v>
                </c:pt>
                <c:pt idx="40">
                  <c:v>63</c:v>
                </c:pt>
                <c:pt idx="41">
                  <c:v>2</c:v>
                </c:pt>
                <c:pt idx="42">
                  <c:v>8</c:v>
                </c:pt>
                <c:pt idx="43">
                  <c:v>96</c:v>
                </c:pt>
                <c:pt idx="4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60-7A4A-895E-DFED72A0E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298032"/>
        <c:axId val="-1434722416"/>
      </c:scatterChart>
      <c:valAx>
        <c:axId val="-1435298032"/>
        <c:scaling>
          <c:orientation val="minMax"/>
          <c:max val="60000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722416"/>
        <c:crosses val="autoZero"/>
        <c:crossBetween val="midCat"/>
      </c:valAx>
      <c:valAx>
        <c:axId val="-1434722416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29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type1Duration!$G$2:$G$91</c:f>
              <c:numCache>
                <c:formatCode>General</c:formatCode>
                <c:ptCount val="9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230</c:v>
                </c:pt>
                <c:pt idx="16">
                  <c:v>5</c:v>
                </c:pt>
                <c:pt idx="17">
                  <c:v>390</c:v>
                </c:pt>
                <c:pt idx="18">
                  <c:v>54</c:v>
                </c:pt>
                <c:pt idx="19">
                  <c:v>4518</c:v>
                </c:pt>
                <c:pt idx="20">
                  <c:v>1188</c:v>
                </c:pt>
                <c:pt idx="21">
                  <c:v>5574</c:v>
                </c:pt>
                <c:pt idx="22">
                  <c:v>570</c:v>
                </c:pt>
                <c:pt idx="23">
                  <c:v>6102</c:v>
                </c:pt>
                <c:pt idx="24">
                  <c:v>56</c:v>
                </c:pt>
                <c:pt idx="25">
                  <c:v>1232</c:v>
                </c:pt>
                <c:pt idx="26">
                  <c:v>17010</c:v>
                </c:pt>
                <c:pt idx="27">
                  <c:v>35128</c:v>
                </c:pt>
                <c:pt idx="28">
                  <c:v>784</c:v>
                </c:pt>
                <c:pt idx="29">
                  <c:v>1208</c:v>
                </c:pt>
                <c:pt idx="30">
                  <c:v>1359</c:v>
                </c:pt>
                <c:pt idx="31">
                  <c:v>5049</c:v>
                </c:pt>
                <c:pt idx="32">
                  <c:v>828</c:v>
                </c:pt>
                <c:pt idx="33">
                  <c:v>6890</c:v>
                </c:pt>
                <c:pt idx="34">
                  <c:v>3810</c:v>
                </c:pt>
                <c:pt idx="35">
                  <c:v>2030</c:v>
                </c:pt>
                <c:pt idx="36">
                  <c:v>17400</c:v>
                </c:pt>
                <c:pt idx="37">
                  <c:v>44350</c:v>
                </c:pt>
                <c:pt idx="38">
                  <c:v>8620</c:v>
                </c:pt>
                <c:pt idx="39">
                  <c:v>24</c:v>
                </c:pt>
                <c:pt idx="40">
                  <c:v>23556</c:v>
                </c:pt>
                <c:pt idx="41">
                  <c:v>240</c:v>
                </c:pt>
                <c:pt idx="42">
                  <c:v>1224</c:v>
                </c:pt>
                <c:pt idx="43">
                  <c:v>12420</c:v>
                </c:pt>
                <c:pt idx="44">
                  <c:v>12852</c:v>
                </c:pt>
                <c:pt idx="45">
                  <c:v>285</c:v>
                </c:pt>
                <c:pt idx="46">
                  <c:v>2016</c:v>
                </c:pt>
                <c:pt idx="47">
                  <c:v>1473</c:v>
                </c:pt>
                <c:pt idx="48">
                  <c:v>123</c:v>
                </c:pt>
                <c:pt idx="49">
                  <c:v>2049</c:v>
                </c:pt>
                <c:pt idx="50">
                  <c:v>123</c:v>
                </c:pt>
                <c:pt idx="51">
                  <c:v>9984</c:v>
                </c:pt>
                <c:pt idx="52">
                  <c:v>25368</c:v>
                </c:pt>
                <c:pt idx="53">
                  <c:v>14284</c:v>
                </c:pt>
                <c:pt idx="54">
                  <c:v>1008</c:v>
                </c:pt>
                <c:pt idx="55">
                  <c:v>9724</c:v>
                </c:pt>
                <c:pt idx="56">
                  <c:v>12</c:v>
                </c:pt>
                <c:pt idx="57">
                  <c:v>426</c:v>
                </c:pt>
                <c:pt idx="58">
                  <c:v>969</c:v>
                </c:pt>
                <c:pt idx="59">
                  <c:v>636</c:v>
                </c:pt>
                <c:pt idx="60">
                  <c:v>575</c:v>
                </c:pt>
                <c:pt idx="61">
                  <c:v>25040</c:v>
                </c:pt>
                <c:pt idx="62">
                  <c:v>835</c:v>
                </c:pt>
                <c:pt idx="63">
                  <c:v>510</c:v>
                </c:pt>
                <c:pt idx="64">
                  <c:v>150</c:v>
                </c:pt>
                <c:pt idx="65">
                  <c:v>205</c:v>
                </c:pt>
                <c:pt idx="66">
                  <c:v>252</c:v>
                </c:pt>
                <c:pt idx="67">
                  <c:v>318</c:v>
                </c:pt>
                <c:pt idx="68">
                  <c:v>84</c:v>
                </c:pt>
                <c:pt idx="69">
                  <c:v>156</c:v>
                </c:pt>
                <c:pt idx="70">
                  <c:v>156</c:v>
                </c:pt>
                <c:pt idx="71">
                  <c:v>1830</c:v>
                </c:pt>
                <c:pt idx="72">
                  <c:v>1960</c:v>
                </c:pt>
                <c:pt idx="73">
                  <c:v>7</c:v>
                </c:pt>
                <c:pt idx="74">
                  <c:v>5621</c:v>
                </c:pt>
                <c:pt idx="75">
                  <c:v>1136</c:v>
                </c:pt>
                <c:pt idx="76">
                  <c:v>1696</c:v>
                </c:pt>
                <c:pt idx="77">
                  <c:v>1320</c:v>
                </c:pt>
                <c:pt idx="78">
                  <c:v>3900</c:v>
                </c:pt>
                <c:pt idx="79">
                  <c:v>49700</c:v>
                </c:pt>
                <c:pt idx="80">
                  <c:v>3740</c:v>
                </c:pt>
                <c:pt idx="81">
                  <c:v>2424</c:v>
                </c:pt>
                <c:pt idx="82">
                  <c:v>7936</c:v>
                </c:pt>
                <c:pt idx="83">
                  <c:v>32</c:v>
                </c:pt>
                <c:pt idx="84">
                  <c:v>270</c:v>
                </c:pt>
                <c:pt idx="85">
                  <c:v>40900</c:v>
                </c:pt>
                <c:pt idx="86">
                  <c:v>3720</c:v>
                </c:pt>
                <c:pt idx="87">
                  <c:v>6732</c:v>
                </c:pt>
                <c:pt idx="88">
                  <c:v>47267</c:v>
                </c:pt>
                <c:pt idx="89">
                  <c:v>308</c:v>
                </c:pt>
              </c:numCache>
            </c:numRef>
          </c:xVal>
          <c:yVal>
            <c:numRef>
              <c:f>type1Duration!$A$2:$A$91</c:f>
              <c:numCache>
                <c:formatCode>General</c:formatCode>
                <c:ptCount val="9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14</c:v>
                </c:pt>
                <c:pt idx="20">
                  <c:v>4</c:v>
                </c:pt>
                <c:pt idx="21">
                  <c:v>13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40</c:v>
                </c:pt>
                <c:pt idx="27">
                  <c:v>52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2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28</c:v>
                </c:pt>
                <c:pt idx="37">
                  <c:v>73</c:v>
                </c:pt>
                <c:pt idx="38">
                  <c:v>18</c:v>
                </c:pt>
                <c:pt idx="39">
                  <c:v>1</c:v>
                </c:pt>
                <c:pt idx="40">
                  <c:v>30</c:v>
                </c:pt>
                <c:pt idx="41">
                  <c:v>1</c:v>
                </c:pt>
                <c:pt idx="42">
                  <c:v>2</c:v>
                </c:pt>
                <c:pt idx="43">
                  <c:v>13</c:v>
                </c:pt>
                <c:pt idx="44">
                  <c:v>32</c:v>
                </c:pt>
                <c:pt idx="45">
                  <c:v>1</c:v>
                </c:pt>
                <c:pt idx="46">
                  <c:v>12</c:v>
                </c:pt>
                <c:pt idx="47">
                  <c:v>9</c:v>
                </c:pt>
                <c:pt idx="48">
                  <c:v>1</c:v>
                </c:pt>
                <c:pt idx="49">
                  <c:v>11</c:v>
                </c:pt>
                <c:pt idx="50">
                  <c:v>1</c:v>
                </c:pt>
                <c:pt idx="51">
                  <c:v>25</c:v>
                </c:pt>
                <c:pt idx="52">
                  <c:v>181</c:v>
                </c:pt>
                <c:pt idx="53">
                  <c:v>94</c:v>
                </c:pt>
                <c:pt idx="54">
                  <c:v>2</c:v>
                </c:pt>
                <c:pt idx="55">
                  <c:v>27</c:v>
                </c:pt>
                <c:pt idx="56">
                  <c:v>1</c:v>
                </c:pt>
                <c:pt idx="57">
                  <c:v>1</c:v>
                </c:pt>
                <c:pt idx="58">
                  <c:v>3</c:v>
                </c:pt>
                <c:pt idx="59">
                  <c:v>21</c:v>
                </c:pt>
                <c:pt idx="60">
                  <c:v>1</c:v>
                </c:pt>
                <c:pt idx="61">
                  <c:v>147</c:v>
                </c:pt>
                <c:pt idx="62">
                  <c:v>5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3</c:v>
                </c:pt>
                <c:pt idx="77">
                  <c:v>2</c:v>
                </c:pt>
                <c:pt idx="78">
                  <c:v>16</c:v>
                </c:pt>
                <c:pt idx="79">
                  <c:v>244</c:v>
                </c:pt>
                <c:pt idx="80">
                  <c:v>25</c:v>
                </c:pt>
                <c:pt idx="81">
                  <c:v>7</c:v>
                </c:pt>
                <c:pt idx="82">
                  <c:v>17</c:v>
                </c:pt>
                <c:pt idx="83">
                  <c:v>1</c:v>
                </c:pt>
                <c:pt idx="84">
                  <c:v>1</c:v>
                </c:pt>
                <c:pt idx="85">
                  <c:v>63</c:v>
                </c:pt>
                <c:pt idx="86">
                  <c:v>2</c:v>
                </c:pt>
                <c:pt idx="87">
                  <c:v>8</c:v>
                </c:pt>
                <c:pt idx="88">
                  <c:v>96</c:v>
                </c:pt>
                <c:pt idx="8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0F-824B-8DFF-547F60F22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4122544"/>
        <c:axId val="-1434119424"/>
      </c:scatterChart>
      <c:valAx>
        <c:axId val="-1434122544"/>
        <c:scaling>
          <c:orientation val="minMax"/>
          <c:max val="5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119424"/>
        <c:crosses val="autoZero"/>
        <c:crossBetween val="midCat"/>
      </c:valAx>
      <c:valAx>
        <c:axId val="-1434119424"/>
        <c:scaling>
          <c:orientation val="minMax"/>
          <c:max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solidFill>
                      <a:schemeClr val="tx1"/>
                    </a:solidFill>
                    <a:effectLst/>
                  </a:rPr>
                  <a:t>Execution Time (Second)</a:t>
                </a:r>
                <a:endParaRPr lang="en-US" sz="2400" baseline="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12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v>Frequency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99E-A645-897F-1DE58B5AA1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99E-A645-897F-1DE58B5AA1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99E-A645-897F-1DE58B5AA1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99E-A645-897F-1DE58B5AA1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99E-A645-897F-1DE58B5AA1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99E-A645-897F-1DE58B5AA18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699E-A645-897F-1DE58B5AA1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HistogramType1Error!$A$2:$A$8</c:f>
              <c:strCache>
                <c:ptCount val="7"/>
                <c:pt idx="0">
                  <c:v>-20</c:v>
                </c:pt>
                <c:pt idx="1">
                  <c:v>0</c:v>
                </c:pt>
                <c:pt idx="2">
                  <c:v>20</c:v>
                </c:pt>
                <c:pt idx="3">
                  <c:v>50</c:v>
                </c:pt>
                <c:pt idx="4">
                  <c:v>100</c:v>
                </c:pt>
                <c:pt idx="5">
                  <c:v>200</c:v>
                </c:pt>
                <c:pt idx="6">
                  <c:v>More</c:v>
                </c:pt>
              </c:strCache>
            </c:strRef>
          </c:cat>
          <c:val>
            <c:numRef>
              <c:f>HistogramType1Error!$B$2:$B$8</c:f>
              <c:numCache>
                <c:formatCode>General</c:formatCode>
                <c:ptCount val="7"/>
                <c:pt idx="0">
                  <c:v>19</c:v>
                </c:pt>
                <c:pt idx="1">
                  <c:v>36</c:v>
                </c:pt>
                <c:pt idx="2">
                  <c:v>21</c:v>
                </c:pt>
                <c:pt idx="3">
                  <c:v>6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99E-A645-897F-1DE58B5AA181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simple_type2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EmployeesDuration!$A$16:$A$26</c:f>
              <c:numCache>
                <c:formatCode>General</c:formatCode>
                <c:ptCount val="11"/>
                <c:pt idx="0">
                  <c:v>1779</c:v>
                </c:pt>
                <c:pt idx="1">
                  <c:v>687</c:v>
                </c:pt>
                <c:pt idx="2">
                  <c:v>177</c:v>
                </c:pt>
                <c:pt idx="3">
                  <c:v>25450</c:v>
                </c:pt>
                <c:pt idx="4">
                  <c:v>1</c:v>
                </c:pt>
                <c:pt idx="5">
                  <c:v>103</c:v>
                </c:pt>
                <c:pt idx="6">
                  <c:v>35</c:v>
                </c:pt>
                <c:pt idx="7">
                  <c:v>77</c:v>
                </c:pt>
                <c:pt idx="8">
                  <c:v>63</c:v>
                </c:pt>
                <c:pt idx="9">
                  <c:v>1987</c:v>
                </c:pt>
                <c:pt idx="10">
                  <c:v>1986</c:v>
                </c:pt>
              </c:numCache>
            </c:numRef>
          </c:xVal>
          <c:yVal>
            <c:numRef>
              <c:f>EmployeesDuration!$B$16:$B$26</c:f>
              <c:numCache>
                <c:formatCode>General</c:formatCode>
                <c:ptCount val="11"/>
                <c:pt idx="0">
                  <c:v>23</c:v>
                </c:pt>
                <c:pt idx="1">
                  <c:v>16</c:v>
                </c:pt>
                <c:pt idx="2">
                  <c:v>2</c:v>
                </c:pt>
                <c:pt idx="3">
                  <c:v>624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24</c:v>
                </c:pt>
                <c:pt idx="10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AB-974B-8A6F-2AA20C09F3BD}"/>
            </c:ext>
          </c:extLst>
        </c:ser>
        <c:ser>
          <c:idx val="0"/>
          <c:order val="1"/>
          <c:tx>
            <c:v>simple_type1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EmployeesDuration!$A$2:$A$15</c:f>
              <c:numCache>
                <c:formatCode>General</c:formatCode>
                <c:ptCount val="14"/>
                <c:pt idx="0">
                  <c:v>573</c:v>
                </c:pt>
                <c:pt idx="1">
                  <c:v>1121</c:v>
                </c:pt>
                <c:pt idx="2">
                  <c:v>525</c:v>
                </c:pt>
                <c:pt idx="3">
                  <c:v>46309</c:v>
                </c:pt>
                <c:pt idx="4">
                  <c:v>611</c:v>
                </c:pt>
                <c:pt idx="5">
                  <c:v>3574</c:v>
                </c:pt>
                <c:pt idx="6">
                  <c:v>19</c:v>
                </c:pt>
                <c:pt idx="7">
                  <c:v>103</c:v>
                </c:pt>
                <c:pt idx="8">
                  <c:v>27</c:v>
                </c:pt>
                <c:pt idx="9">
                  <c:v>44</c:v>
                </c:pt>
                <c:pt idx="10">
                  <c:v>139</c:v>
                </c:pt>
                <c:pt idx="11">
                  <c:v>70</c:v>
                </c:pt>
                <c:pt idx="12">
                  <c:v>120</c:v>
                </c:pt>
                <c:pt idx="13">
                  <c:v>1679</c:v>
                </c:pt>
              </c:numCache>
            </c:numRef>
          </c:xVal>
          <c:yVal>
            <c:numRef>
              <c:f>EmployeesDuration!$B$2:$B$15</c:f>
              <c:numCache>
                <c:formatCode>General</c:formatCode>
                <c:ptCount val="14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AB-974B-8A6F-2AA20C09F3BD}"/>
            </c:ext>
          </c:extLst>
        </c:ser>
        <c:ser>
          <c:idx val="2"/>
          <c:order val="2"/>
          <c:tx>
            <c:v>simple_type3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EmployeesDuration!$A$27:$A$31</c:f>
              <c:numCache>
                <c:formatCode>General</c:formatCode>
                <c:ptCount val="5"/>
                <c:pt idx="0">
                  <c:v>1120</c:v>
                </c:pt>
                <c:pt idx="1">
                  <c:v>3573</c:v>
                </c:pt>
                <c:pt idx="2">
                  <c:v>236</c:v>
                </c:pt>
                <c:pt idx="3">
                  <c:v>298</c:v>
                </c:pt>
                <c:pt idx="4">
                  <c:v>2056</c:v>
                </c:pt>
              </c:numCache>
            </c:numRef>
          </c:xVal>
          <c:yVal>
            <c:numRef>
              <c:f>EmployeesDuration!$B$27:$B$31</c:f>
              <c:numCache>
                <c:formatCode>General</c:formatCode>
                <c:ptCount val="5"/>
                <c:pt idx="0">
                  <c:v>14</c:v>
                </c:pt>
                <c:pt idx="1">
                  <c:v>42</c:v>
                </c:pt>
                <c:pt idx="2">
                  <c:v>6</c:v>
                </c:pt>
                <c:pt idx="3">
                  <c:v>3</c:v>
                </c:pt>
                <c:pt idx="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AB-974B-8A6F-2AA20C09F3BD}"/>
            </c:ext>
          </c:extLst>
        </c:ser>
        <c:ser>
          <c:idx val="3"/>
          <c:order val="3"/>
          <c:tx>
            <c:v>moderate_type1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EmployeesDuration!$A$32:$A$46</c:f>
              <c:numCache>
                <c:formatCode>General</c:formatCode>
                <c:ptCount val="15"/>
                <c:pt idx="0">
                  <c:v>46</c:v>
                </c:pt>
                <c:pt idx="1">
                  <c:v>1</c:v>
                </c:pt>
                <c:pt idx="2">
                  <c:v>78</c:v>
                </c:pt>
                <c:pt idx="3">
                  <c:v>9</c:v>
                </c:pt>
                <c:pt idx="4">
                  <c:v>753</c:v>
                </c:pt>
                <c:pt idx="5">
                  <c:v>198</c:v>
                </c:pt>
                <c:pt idx="6">
                  <c:v>929</c:v>
                </c:pt>
                <c:pt idx="7">
                  <c:v>95</c:v>
                </c:pt>
                <c:pt idx="8">
                  <c:v>1017</c:v>
                </c:pt>
                <c:pt idx="9">
                  <c:v>8</c:v>
                </c:pt>
                <c:pt idx="10">
                  <c:v>176</c:v>
                </c:pt>
                <c:pt idx="11">
                  <c:v>2430</c:v>
                </c:pt>
                <c:pt idx="12">
                  <c:v>4391</c:v>
                </c:pt>
                <c:pt idx="13">
                  <c:v>98</c:v>
                </c:pt>
                <c:pt idx="14">
                  <c:v>151</c:v>
                </c:pt>
              </c:numCache>
            </c:numRef>
          </c:xVal>
          <c:yVal>
            <c:numRef>
              <c:f>EmployeesDuration!$B$32:$B$46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14</c:v>
                </c:pt>
                <c:pt idx="5">
                  <c:v>4</c:v>
                </c:pt>
                <c:pt idx="6">
                  <c:v>13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40</c:v>
                </c:pt>
                <c:pt idx="12">
                  <c:v>52</c:v>
                </c:pt>
                <c:pt idx="13">
                  <c:v>2</c:v>
                </c:pt>
                <c:pt idx="1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AB-974B-8A6F-2AA20C09F3BD}"/>
            </c:ext>
          </c:extLst>
        </c:ser>
        <c:ser>
          <c:idx val="4"/>
          <c:order val="4"/>
          <c:tx>
            <c:v>moderate_type2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EmployeesDuration!$A$47:$A$56</c:f>
              <c:numCache>
                <c:formatCode>General</c:formatCode>
                <c:ptCount val="10"/>
                <c:pt idx="0">
                  <c:v>1</c:v>
                </c:pt>
                <c:pt idx="1">
                  <c:v>535</c:v>
                </c:pt>
                <c:pt idx="2">
                  <c:v>21</c:v>
                </c:pt>
                <c:pt idx="3">
                  <c:v>2885</c:v>
                </c:pt>
                <c:pt idx="4">
                  <c:v>3787</c:v>
                </c:pt>
                <c:pt idx="5">
                  <c:v>36</c:v>
                </c:pt>
                <c:pt idx="6">
                  <c:v>87</c:v>
                </c:pt>
                <c:pt idx="7">
                  <c:v>10</c:v>
                </c:pt>
                <c:pt idx="8">
                  <c:v>33</c:v>
                </c:pt>
                <c:pt idx="9">
                  <c:v>11</c:v>
                </c:pt>
              </c:numCache>
            </c:numRef>
          </c:xVal>
          <c:yVal>
            <c:numRef>
              <c:f>EmployeesDuration!$B$47:$B$56</c:f>
              <c:numCache>
                <c:formatCode>General</c:formatCode>
                <c:ptCount val="10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195</c:v>
                </c:pt>
                <c:pt idx="4">
                  <c:v>382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AB-974B-8A6F-2AA20C09F3BD}"/>
            </c:ext>
          </c:extLst>
        </c:ser>
        <c:ser>
          <c:idx val="5"/>
          <c:order val="5"/>
          <c:tx>
            <c:v>moderate_type3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EmployeesDuration!$A$57:$A$61</c:f>
              <c:numCache>
                <c:formatCode>General</c:formatCode>
                <c:ptCount val="5"/>
                <c:pt idx="0">
                  <c:v>136</c:v>
                </c:pt>
                <c:pt idx="1">
                  <c:v>1552</c:v>
                </c:pt>
                <c:pt idx="2">
                  <c:v>3918</c:v>
                </c:pt>
                <c:pt idx="3">
                  <c:v>202</c:v>
                </c:pt>
                <c:pt idx="4">
                  <c:v>4881</c:v>
                </c:pt>
              </c:numCache>
            </c:numRef>
          </c:xVal>
          <c:yVal>
            <c:numRef>
              <c:f>EmployeesDuration!$B$57:$B$61</c:f>
              <c:numCache>
                <c:formatCode>General</c:formatCode>
                <c:ptCount val="5"/>
                <c:pt idx="0">
                  <c:v>1</c:v>
                </c:pt>
                <c:pt idx="1">
                  <c:v>97</c:v>
                </c:pt>
                <c:pt idx="2">
                  <c:v>299</c:v>
                </c:pt>
                <c:pt idx="3">
                  <c:v>4</c:v>
                </c:pt>
                <c:pt idx="4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AB-974B-8A6F-2AA20C09F3BD}"/>
            </c:ext>
          </c:extLst>
        </c:ser>
        <c:ser>
          <c:idx val="6"/>
          <c:order val="6"/>
          <c:tx>
            <c:v>complex_type1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EmployeesDuration!$A$62:$A$76</c:f>
              <c:numCache>
                <c:formatCode>General</c:formatCode>
                <c:ptCount val="15"/>
                <c:pt idx="0">
                  <c:v>151</c:v>
                </c:pt>
                <c:pt idx="1">
                  <c:v>561</c:v>
                </c:pt>
                <c:pt idx="2">
                  <c:v>92</c:v>
                </c:pt>
                <c:pt idx="3">
                  <c:v>689</c:v>
                </c:pt>
                <c:pt idx="4">
                  <c:v>381</c:v>
                </c:pt>
                <c:pt idx="5">
                  <c:v>203</c:v>
                </c:pt>
                <c:pt idx="6">
                  <c:v>1740</c:v>
                </c:pt>
                <c:pt idx="7">
                  <c:v>4435</c:v>
                </c:pt>
                <c:pt idx="8">
                  <c:v>862</c:v>
                </c:pt>
                <c:pt idx="9">
                  <c:v>2</c:v>
                </c:pt>
                <c:pt idx="10">
                  <c:v>1963</c:v>
                </c:pt>
                <c:pt idx="11">
                  <c:v>20</c:v>
                </c:pt>
                <c:pt idx="12">
                  <c:v>102</c:v>
                </c:pt>
                <c:pt idx="13">
                  <c:v>1035</c:v>
                </c:pt>
                <c:pt idx="14">
                  <c:v>1071</c:v>
                </c:pt>
              </c:numCache>
            </c:numRef>
          </c:xVal>
          <c:yVal>
            <c:numRef>
              <c:f>EmployeesDuration!$B$62:$B$76</c:f>
              <c:numCache>
                <c:formatCode>General</c:formatCode>
                <c:ptCount val="15"/>
                <c:pt idx="0">
                  <c:v>2</c:v>
                </c:pt>
                <c:pt idx="1">
                  <c:v>10</c:v>
                </c:pt>
                <c:pt idx="2">
                  <c:v>2</c:v>
                </c:pt>
                <c:pt idx="3">
                  <c:v>10</c:v>
                </c:pt>
                <c:pt idx="4">
                  <c:v>6</c:v>
                </c:pt>
                <c:pt idx="5">
                  <c:v>3</c:v>
                </c:pt>
                <c:pt idx="6">
                  <c:v>28</c:v>
                </c:pt>
                <c:pt idx="7">
                  <c:v>73</c:v>
                </c:pt>
                <c:pt idx="8">
                  <c:v>18</c:v>
                </c:pt>
                <c:pt idx="9">
                  <c:v>1</c:v>
                </c:pt>
                <c:pt idx="10">
                  <c:v>30</c:v>
                </c:pt>
                <c:pt idx="11">
                  <c:v>1</c:v>
                </c:pt>
                <c:pt idx="12">
                  <c:v>2</c:v>
                </c:pt>
                <c:pt idx="13">
                  <c:v>13</c:v>
                </c:pt>
                <c:pt idx="14">
                  <c:v>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CAB-974B-8A6F-2AA20C09F3BD}"/>
            </c:ext>
          </c:extLst>
        </c:ser>
        <c:ser>
          <c:idx val="7"/>
          <c:order val="7"/>
          <c:tx>
            <c:v>complex_type2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EmployeesDuration!$A$77:$A$86</c:f>
              <c:numCache>
                <c:formatCode>General</c:formatCode>
                <c:ptCount val="10"/>
                <c:pt idx="0">
                  <c:v>274</c:v>
                </c:pt>
                <c:pt idx="1">
                  <c:v>63</c:v>
                </c:pt>
                <c:pt idx="2">
                  <c:v>964</c:v>
                </c:pt>
                <c:pt idx="3">
                  <c:v>210</c:v>
                </c:pt>
                <c:pt idx="4">
                  <c:v>1533</c:v>
                </c:pt>
                <c:pt idx="5">
                  <c:v>1410</c:v>
                </c:pt>
                <c:pt idx="6">
                  <c:v>1762</c:v>
                </c:pt>
                <c:pt idx="7">
                  <c:v>1556</c:v>
                </c:pt>
                <c:pt idx="8">
                  <c:v>392</c:v>
                </c:pt>
                <c:pt idx="9">
                  <c:v>44</c:v>
                </c:pt>
              </c:numCache>
            </c:numRef>
          </c:xVal>
          <c:yVal>
            <c:numRef>
              <c:f>EmployeesDuration!$B$77:$B$86</c:f>
              <c:numCache>
                <c:formatCode>General</c:formatCode>
                <c:ptCount val="10"/>
                <c:pt idx="0">
                  <c:v>82</c:v>
                </c:pt>
                <c:pt idx="1">
                  <c:v>16</c:v>
                </c:pt>
                <c:pt idx="2">
                  <c:v>58</c:v>
                </c:pt>
                <c:pt idx="3">
                  <c:v>13</c:v>
                </c:pt>
                <c:pt idx="4">
                  <c:v>27</c:v>
                </c:pt>
                <c:pt idx="5">
                  <c:v>67</c:v>
                </c:pt>
                <c:pt idx="6">
                  <c:v>41</c:v>
                </c:pt>
                <c:pt idx="7">
                  <c:v>42</c:v>
                </c:pt>
                <c:pt idx="8">
                  <c:v>352</c:v>
                </c:pt>
                <c:pt idx="9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CAB-974B-8A6F-2AA20C09F3BD}"/>
            </c:ext>
          </c:extLst>
        </c:ser>
        <c:ser>
          <c:idx val="8"/>
          <c:order val="8"/>
          <c:tx>
            <c:v>complex_type3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EmployeesDuration!$A$87:$A$91</c:f>
              <c:numCache>
                <c:formatCode>General</c:formatCode>
                <c:ptCount val="5"/>
                <c:pt idx="0">
                  <c:v>384</c:v>
                </c:pt>
                <c:pt idx="1">
                  <c:v>6616</c:v>
                </c:pt>
                <c:pt idx="2">
                  <c:v>19500</c:v>
                </c:pt>
                <c:pt idx="3">
                  <c:v>1287</c:v>
                </c:pt>
                <c:pt idx="4">
                  <c:v>2352</c:v>
                </c:pt>
              </c:numCache>
            </c:numRef>
          </c:xVal>
          <c:yVal>
            <c:numRef>
              <c:f>EmployeesDuration!$B$87:$B$91</c:f>
              <c:numCache>
                <c:formatCode>General</c:formatCode>
                <c:ptCount val="5"/>
                <c:pt idx="0">
                  <c:v>13</c:v>
                </c:pt>
                <c:pt idx="1">
                  <c:v>120</c:v>
                </c:pt>
                <c:pt idx="2">
                  <c:v>433</c:v>
                </c:pt>
                <c:pt idx="3">
                  <c:v>24</c:v>
                </c:pt>
                <c:pt idx="4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CAB-974B-8A6F-2AA20C09F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4637888"/>
        <c:axId val="-1434635760"/>
      </c:scatterChart>
      <c:valAx>
        <c:axId val="-143463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Failed Tuple Count</a:t>
                </a:r>
              </a:p>
            </c:rich>
          </c:tx>
          <c:overlay val="0"/>
          <c:spPr>
            <a:noFill/>
            <a:ln w="12700">
              <a:solidFill>
                <a:schemeClr val="accent1"/>
              </a:solidFill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35760"/>
        <c:crosses val="autoZero"/>
        <c:crossBetween val="midCat"/>
      </c:valAx>
      <c:valAx>
        <c:axId val="-1434635760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37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execution</c:v>
          </c:tx>
          <c:spPr>
            <a:ln w="317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45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3F0-094A-B854-9348C49D243C}"/>
                </c:ext>
              </c:extLst>
            </c:dLbl>
            <c:dLbl>
              <c:idx val="176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3F0-094A-B854-9348C49D24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Duration!$D$2:$D$181</c:f>
              <c:numCache>
                <c:formatCode>General</c:formatCode>
                <c:ptCount val="180"/>
                <c:pt idx="0">
                  <c:v>1719</c:v>
                </c:pt>
                <c:pt idx="1">
                  <c:v>3363</c:v>
                </c:pt>
                <c:pt idx="2">
                  <c:v>1575</c:v>
                </c:pt>
                <c:pt idx="3">
                  <c:v>185236</c:v>
                </c:pt>
                <c:pt idx="4">
                  <c:v>2444</c:v>
                </c:pt>
                <c:pt idx="5">
                  <c:v>14296</c:v>
                </c:pt>
                <c:pt idx="6">
                  <c:v>57</c:v>
                </c:pt>
                <c:pt idx="7">
                  <c:v>309</c:v>
                </c:pt>
                <c:pt idx="8">
                  <c:v>81</c:v>
                </c:pt>
                <c:pt idx="9">
                  <c:v>176</c:v>
                </c:pt>
                <c:pt idx="10">
                  <c:v>556</c:v>
                </c:pt>
                <c:pt idx="11">
                  <c:v>280</c:v>
                </c:pt>
                <c:pt idx="12">
                  <c:v>480</c:v>
                </c:pt>
                <c:pt idx="13">
                  <c:v>6716</c:v>
                </c:pt>
                <c:pt idx="14">
                  <c:v>7116</c:v>
                </c:pt>
                <c:pt idx="15">
                  <c:v>2061</c:v>
                </c:pt>
                <c:pt idx="16">
                  <c:v>531</c:v>
                </c:pt>
                <c:pt idx="17">
                  <c:v>101800</c:v>
                </c:pt>
                <c:pt idx="18">
                  <c:v>4</c:v>
                </c:pt>
                <c:pt idx="19">
                  <c:v>309</c:v>
                </c:pt>
                <c:pt idx="20">
                  <c:v>105</c:v>
                </c:pt>
                <c:pt idx="21">
                  <c:v>308</c:v>
                </c:pt>
                <c:pt idx="22">
                  <c:v>252</c:v>
                </c:pt>
                <c:pt idx="23">
                  <c:v>7948</c:v>
                </c:pt>
                <c:pt idx="24">
                  <c:v>7944</c:v>
                </c:pt>
                <c:pt idx="25">
                  <c:v>3360</c:v>
                </c:pt>
                <c:pt idx="26">
                  <c:v>14292</c:v>
                </c:pt>
                <c:pt idx="27">
                  <c:v>708</c:v>
                </c:pt>
                <c:pt idx="28">
                  <c:v>1192</c:v>
                </c:pt>
                <c:pt idx="29">
                  <c:v>8224</c:v>
                </c:pt>
                <c:pt idx="30">
                  <c:v>230</c:v>
                </c:pt>
                <c:pt idx="31">
                  <c:v>5</c:v>
                </c:pt>
                <c:pt idx="32">
                  <c:v>390</c:v>
                </c:pt>
                <c:pt idx="33">
                  <c:v>54</c:v>
                </c:pt>
                <c:pt idx="34">
                  <c:v>4518</c:v>
                </c:pt>
                <c:pt idx="35">
                  <c:v>1188</c:v>
                </c:pt>
                <c:pt idx="36">
                  <c:v>5574</c:v>
                </c:pt>
                <c:pt idx="37">
                  <c:v>570</c:v>
                </c:pt>
                <c:pt idx="38">
                  <c:v>6102</c:v>
                </c:pt>
                <c:pt idx="39">
                  <c:v>56</c:v>
                </c:pt>
                <c:pt idx="40">
                  <c:v>1232</c:v>
                </c:pt>
                <c:pt idx="41">
                  <c:v>17010</c:v>
                </c:pt>
                <c:pt idx="42">
                  <c:v>35128</c:v>
                </c:pt>
                <c:pt idx="43">
                  <c:v>784</c:v>
                </c:pt>
                <c:pt idx="44">
                  <c:v>1208</c:v>
                </c:pt>
                <c:pt idx="45">
                  <c:v>5</c:v>
                </c:pt>
                <c:pt idx="46">
                  <c:v>2675</c:v>
                </c:pt>
                <c:pt idx="47">
                  <c:v>126</c:v>
                </c:pt>
                <c:pt idx="48">
                  <c:v>17310</c:v>
                </c:pt>
                <c:pt idx="49">
                  <c:v>22722</c:v>
                </c:pt>
                <c:pt idx="50">
                  <c:v>216</c:v>
                </c:pt>
                <c:pt idx="51">
                  <c:v>609</c:v>
                </c:pt>
                <c:pt idx="52">
                  <c:v>70</c:v>
                </c:pt>
                <c:pt idx="53">
                  <c:v>264</c:v>
                </c:pt>
                <c:pt idx="54">
                  <c:v>88</c:v>
                </c:pt>
                <c:pt idx="55">
                  <c:v>680</c:v>
                </c:pt>
                <c:pt idx="56">
                  <c:v>9312</c:v>
                </c:pt>
                <c:pt idx="57">
                  <c:v>23508</c:v>
                </c:pt>
                <c:pt idx="58">
                  <c:v>1414</c:v>
                </c:pt>
                <c:pt idx="59">
                  <c:v>39048</c:v>
                </c:pt>
                <c:pt idx="60">
                  <c:v>1359</c:v>
                </c:pt>
                <c:pt idx="61">
                  <c:v>5049</c:v>
                </c:pt>
                <c:pt idx="62">
                  <c:v>828</c:v>
                </c:pt>
                <c:pt idx="63">
                  <c:v>6890</c:v>
                </c:pt>
                <c:pt idx="64">
                  <c:v>3810</c:v>
                </c:pt>
                <c:pt idx="65">
                  <c:v>2030</c:v>
                </c:pt>
                <c:pt idx="66">
                  <c:v>17400</c:v>
                </c:pt>
                <c:pt idx="67">
                  <c:v>44350</c:v>
                </c:pt>
                <c:pt idx="68">
                  <c:v>8620</c:v>
                </c:pt>
                <c:pt idx="69">
                  <c:v>24</c:v>
                </c:pt>
                <c:pt idx="70">
                  <c:v>23556</c:v>
                </c:pt>
                <c:pt idx="71">
                  <c:v>240</c:v>
                </c:pt>
                <c:pt idx="72">
                  <c:v>1224</c:v>
                </c:pt>
                <c:pt idx="73">
                  <c:v>12420</c:v>
                </c:pt>
                <c:pt idx="74">
                  <c:v>12852</c:v>
                </c:pt>
                <c:pt idx="75">
                  <c:v>2466</c:v>
                </c:pt>
                <c:pt idx="76">
                  <c:v>567</c:v>
                </c:pt>
                <c:pt idx="77">
                  <c:v>9640</c:v>
                </c:pt>
                <c:pt idx="78">
                  <c:v>2100</c:v>
                </c:pt>
                <c:pt idx="79">
                  <c:v>15330</c:v>
                </c:pt>
                <c:pt idx="80">
                  <c:v>14100</c:v>
                </c:pt>
                <c:pt idx="81">
                  <c:v>21144</c:v>
                </c:pt>
                <c:pt idx="82">
                  <c:v>18672</c:v>
                </c:pt>
                <c:pt idx="83">
                  <c:v>4704</c:v>
                </c:pt>
                <c:pt idx="84">
                  <c:v>528</c:v>
                </c:pt>
                <c:pt idx="85">
                  <c:v>3456</c:v>
                </c:pt>
                <c:pt idx="86">
                  <c:v>66160</c:v>
                </c:pt>
                <c:pt idx="87">
                  <c:v>195000</c:v>
                </c:pt>
                <c:pt idx="88">
                  <c:v>15444</c:v>
                </c:pt>
                <c:pt idx="89">
                  <c:v>28224</c:v>
                </c:pt>
                <c:pt idx="90">
                  <c:v>285</c:v>
                </c:pt>
                <c:pt idx="91">
                  <c:v>2016</c:v>
                </c:pt>
                <c:pt idx="92">
                  <c:v>1473</c:v>
                </c:pt>
                <c:pt idx="93">
                  <c:v>123</c:v>
                </c:pt>
                <c:pt idx="94">
                  <c:v>2049</c:v>
                </c:pt>
                <c:pt idx="95">
                  <c:v>123</c:v>
                </c:pt>
                <c:pt idx="96">
                  <c:v>9984</c:v>
                </c:pt>
                <c:pt idx="97">
                  <c:v>25368</c:v>
                </c:pt>
                <c:pt idx="98">
                  <c:v>14284</c:v>
                </c:pt>
                <c:pt idx="99">
                  <c:v>1008</c:v>
                </c:pt>
                <c:pt idx="100">
                  <c:v>9724</c:v>
                </c:pt>
                <c:pt idx="101">
                  <c:v>12</c:v>
                </c:pt>
                <c:pt idx="102">
                  <c:v>426</c:v>
                </c:pt>
                <c:pt idx="103">
                  <c:v>969</c:v>
                </c:pt>
                <c:pt idx="104">
                  <c:v>636</c:v>
                </c:pt>
                <c:pt idx="105">
                  <c:v>1473</c:v>
                </c:pt>
                <c:pt idx="106">
                  <c:v>31107</c:v>
                </c:pt>
                <c:pt idx="107">
                  <c:v>123</c:v>
                </c:pt>
                <c:pt idx="108">
                  <c:v>123</c:v>
                </c:pt>
                <c:pt idx="109">
                  <c:v>31512</c:v>
                </c:pt>
                <c:pt idx="110">
                  <c:v>234244</c:v>
                </c:pt>
                <c:pt idx="111">
                  <c:v>236</c:v>
                </c:pt>
                <c:pt idx="112">
                  <c:v>82184</c:v>
                </c:pt>
                <c:pt idx="113">
                  <c:v>210</c:v>
                </c:pt>
                <c:pt idx="114">
                  <c:v>54</c:v>
                </c:pt>
                <c:pt idx="115">
                  <c:v>1758</c:v>
                </c:pt>
                <c:pt idx="116">
                  <c:v>3342</c:v>
                </c:pt>
                <c:pt idx="117">
                  <c:v>33044</c:v>
                </c:pt>
                <c:pt idx="118">
                  <c:v>21272</c:v>
                </c:pt>
                <c:pt idx="119">
                  <c:v>501</c:v>
                </c:pt>
                <c:pt idx="120">
                  <c:v>575</c:v>
                </c:pt>
                <c:pt idx="121">
                  <c:v>25040</c:v>
                </c:pt>
                <c:pt idx="122">
                  <c:v>835</c:v>
                </c:pt>
                <c:pt idx="123">
                  <c:v>510</c:v>
                </c:pt>
                <c:pt idx="124">
                  <c:v>150</c:v>
                </c:pt>
                <c:pt idx="125">
                  <c:v>205</c:v>
                </c:pt>
                <c:pt idx="126">
                  <c:v>252</c:v>
                </c:pt>
                <c:pt idx="127">
                  <c:v>318</c:v>
                </c:pt>
                <c:pt idx="128">
                  <c:v>84</c:v>
                </c:pt>
                <c:pt idx="129">
                  <c:v>156</c:v>
                </c:pt>
                <c:pt idx="130">
                  <c:v>156</c:v>
                </c:pt>
                <c:pt idx="131">
                  <c:v>1830</c:v>
                </c:pt>
                <c:pt idx="132">
                  <c:v>1960</c:v>
                </c:pt>
                <c:pt idx="133">
                  <c:v>7</c:v>
                </c:pt>
                <c:pt idx="134">
                  <c:v>5621</c:v>
                </c:pt>
                <c:pt idx="135">
                  <c:v>16610</c:v>
                </c:pt>
                <c:pt idx="136">
                  <c:v>575</c:v>
                </c:pt>
                <c:pt idx="137">
                  <c:v>45</c:v>
                </c:pt>
                <c:pt idx="138">
                  <c:v>10</c:v>
                </c:pt>
                <c:pt idx="139">
                  <c:v>108</c:v>
                </c:pt>
                <c:pt idx="140">
                  <c:v>78</c:v>
                </c:pt>
                <c:pt idx="141">
                  <c:v>6</c:v>
                </c:pt>
                <c:pt idx="142">
                  <c:v>366</c:v>
                </c:pt>
                <c:pt idx="143">
                  <c:v>70</c:v>
                </c:pt>
                <c:pt idx="144">
                  <c:v>2996</c:v>
                </c:pt>
                <c:pt idx="145">
                  <c:v>26330</c:v>
                </c:pt>
                <c:pt idx="146">
                  <c:v>450</c:v>
                </c:pt>
                <c:pt idx="147">
                  <c:v>186</c:v>
                </c:pt>
                <c:pt idx="148">
                  <c:v>3588</c:v>
                </c:pt>
                <c:pt idx="149">
                  <c:v>6153</c:v>
                </c:pt>
                <c:pt idx="150">
                  <c:v>1136</c:v>
                </c:pt>
                <c:pt idx="151">
                  <c:v>1696</c:v>
                </c:pt>
                <c:pt idx="152">
                  <c:v>1320</c:v>
                </c:pt>
                <c:pt idx="153">
                  <c:v>3900</c:v>
                </c:pt>
                <c:pt idx="154">
                  <c:v>49700</c:v>
                </c:pt>
                <c:pt idx="155">
                  <c:v>3740</c:v>
                </c:pt>
                <c:pt idx="156">
                  <c:v>2424</c:v>
                </c:pt>
                <c:pt idx="157">
                  <c:v>7936</c:v>
                </c:pt>
                <c:pt idx="158">
                  <c:v>32</c:v>
                </c:pt>
                <c:pt idx="159">
                  <c:v>270</c:v>
                </c:pt>
                <c:pt idx="160">
                  <c:v>40900</c:v>
                </c:pt>
                <c:pt idx="161">
                  <c:v>3720</c:v>
                </c:pt>
                <c:pt idx="162">
                  <c:v>6732</c:v>
                </c:pt>
                <c:pt idx="163">
                  <c:v>47267</c:v>
                </c:pt>
                <c:pt idx="164">
                  <c:v>308</c:v>
                </c:pt>
                <c:pt idx="165">
                  <c:v>1440</c:v>
                </c:pt>
                <c:pt idx="166">
                  <c:v>96</c:v>
                </c:pt>
                <c:pt idx="167">
                  <c:v>2620</c:v>
                </c:pt>
                <c:pt idx="168">
                  <c:v>4540</c:v>
                </c:pt>
                <c:pt idx="169">
                  <c:v>5896</c:v>
                </c:pt>
                <c:pt idx="170">
                  <c:v>2424</c:v>
                </c:pt>
                <c:pt idx="171">
                  <c:v>640</c:v>
                </c:pt>
                <c:pt idx="172">
                  <c:v>120</c:v>
                </c:pt>
                <c:pt idx="173">
                  <c:v>2123</c:v>
                </c:pt>
                <c:pt idx="174">
                  <c:v>990</c:v>
                </c:pt>
                <c:pt idx="175">
                  <c:v>1360</c:v>
                </c:pt>
                <c:pt idx="176">
                  <c:v>16370</c:v>
                </c:pt>
                <c:pt idx="177">
                  <c:v>8624</c:v>
                </c:pt>
                <c:pt idx="178">
                  <c:v>40000</c:v>
                </c:pt>
                <c:pt idx="179">
                  <c:v>50897</c:v>
                </c:pt>
              </c:numCache>
            </c:numRef>
          </c:xVal>
          <c:yVal>
            <c:numRef>
              <c:f>Duration!$B$2:$B$181</c:f>
              <c:numCache>
                <c:formatCode>General</c:formatCode>
                <c:ptCount val="180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23</c:v>
                </c:pt>
                <c:pt idx="15">
                  <c:v>16</c:v>
                </c:pt>
                <c:pt idx="16">
                  <c:v>2</c:v>
                </c:pt>
                <c:pt idx="17">
                  <c:v>624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24</c:v>
                </c:pt>
                <c:pt idx="24">
                  <c:v>73</c:v>
                </c:pt>
                <c:pt idx="25">
                  <c:v>14</c:v>
                </c:pt>
                <c:pt idx="26">
                  <c:v>42</c:v>
                </c:pt>
                <c:pt idx="27">
                  <c:v>6</c:v>
                </c:pt>
                <c:pt idx="28">
                  <c:v>3</c:v>
                </c:pt>
                <c:pt idx="29">
                  <c:v>25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14</c:v>
                </c:pt>
                <c:pt idx="35">
                  <c:v>4</c:v>
                </c:pt>
                <c:pt idx="36">
                  <c:v>13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40</c:v>
                </c:pt>
                <c:pt idx="42">
                  <c:v>52</c:v>
                </c:pt>
                <c:pt idx="43">
                  <c:v>2</c:v>
                </c:pt>
                <c:pt idx="44">
                  <c:v>2</c:v>
                </c:pt>
                <c:pt idx="45">
                  <c:v>1</c:v>
                </c:pt>
                <c:pt idx="46">
                  <c:v>8</c:v>
                </c:pt>
                <c:pt idx="47">
                  <c:v>2</c:v>
                </c:pt>
                <c:pt idx="48">
                  <c:v>195</c:v>
                </c:pt>
                <c:pt idx="49">
                  <c:v>382</c:v>
                </c:pt>
                <c:pt idx="50">
                  <c:v>2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97</c:v>
                </c:pt>
                <c:pt idx="57">
                  <c:v>299</c:v>
                </c:pt>
                <c:pt idx="58">
                  <c:v>4</c:v>
                </c:pt>
                <c:pt idx="59">
                  <c:v>96</c:v>
                </c:pt>
                <c:pt idx="60">
                  <c:v>2</c:v>
                </c:pt>
                <c:pt idx="61">
                  <c:v>10</c:v>
                </c:pt>
                <c:pt idx="62">
                  <c:v>2</c:v>
                </c:pt>
                <c:pt idx="63">
                  <c:v>10</c:v>
                </c:pt>
                <c:pt idx="64">
                  <c:v>6</c:v>
                </c:pt>
                <c:pt idx="65">
                  <c:v>3</c:v>
                </c:pt>
                <c:pt idx="66">
                  <c:v>28</c:v>
                </c:pt>
                <c:pt idx="67">
                  <c:v>73</c:v>
                </c:pt>
                <c:pt idx="68">
                  <c:v>18</c:v>
                </c:pt>
                <c:pt idx="69">
                  <c:v>1</c:v>
                </c:pt>
                <c:pt idx="70">
                  <c:v>30</c:v>
                </c:pt>
                <c:pt idx="71">
                  <c:v>1</c:v>
                </c:pt>
                <c:pt idx="72">
                  <c:v>2</c:v>
                </c:pt>
                <c:pt idx="73">
                  <c:v>13</c:v>
                </c:pt>
                <c:pt idx="74">
                  <c:v>32</c:v>
                </c:pt>
                <c:pt idx="75">
                  <c:v>82</c:v>
                </c:pt>
                <c:pt idx="76">
                  <c:v>16</c:v>
                </c:pt>
                <c:pt idx="77">
                  <c:v>58</c:v>
                </c:pt>
                <c:pt idx="78">
                  <c:v>13</c:v>
                </c:pt>
                <c:pt idx="79">
                  <c:v>27</c:v>
                </c:pt>
                <c:pt idx="80">
                  <c:v>67</c:v>
                </c:pt>
                <c:pt idx="81">
                  <c:v>41</c:v>
                </c:pt>
                <c:pt idx="82">
                  <c:v>42</c:v>
                </c:pt>
                <c:pt idx="83">
                  <c:v>352</c:v>
                </c:pt>
                <c:pt idx="84">
                  <c:v>22</c:v>
                </c:pt>
                <c:pt idx="85">
                  <c:v>13</c:v>
                </c:pt>
                <c:pt idx="86">
                  <c:v>120</c:v>
                </c:pt>
                <c:pt idx="87">
                  <c:v>433</c:v>
                </c:pt>
                <c:pt idx="88">
                  <c:v>24</c:v>
                </c:pt>
                <c:pt idx="89">
                  <c:v>64</c:v>
                </c:pt>
                <c:pt idx="90">
                  <c:v>1</c:v>
                </c:pt>
                <c:pt idx="91">
                  <c:v>12</c:v>
                </c:pt>
                <c:pt idx="92">
                  <c:v>9</c:v>
                </c:pt>
                <c:pt idx="93">
                  <c:v>1</c:v>
                </c:pt>
                <c:pt idx="94">
                  <c:v>11</c:v>
                </c:pt>
                <c:pt idx="95">
                  <c:v>1</c:v>
                </c:pt>
                <c:pt idx="96">
                  <c:v>25</c:v>
                </c:pt>
                <c:pt idx="97">
                  <c:v>181</c:v>
                </c:pt>
                <c:pt idx="98">
                  <c:v>94</c:v>
                </c:pt>
                <c:pt idx="99">
                  <c:v>2</c:v>
                </c:pt>
                <c:pt idx="100">
                  <c:v>27</c:v>
                </c:pt>
                <c:pt idx="101">
                  <c:v>1</c:v>
                </c:pt>
                <c:pt idx="102">
                  <c:v>1</c:v>
                </c:pt>
                <c:pt idx="103">
                  <c:v>3</c:v>
                </c:pt>
                <c:pt idx="104">
                  <c:v>21</c:v>
                </c:pt>
                <c:pt idx="105">
                  <c:v>10</c:v>
                </c:pt>
                <c:pt idx="106">
                  <c:v>353</c:v>
                </c:pt>
                <c:pt idx="107">
                  <c:v>2</c:v>
                </c:pt>
                <c:pt idx="108">
                  <c:v>1</c:v>
                </c:pt>
                <c:pt idx="109">
                  <c:v>244</c:v>
                </c:pt>
                <c:pt idx="110">
                  <c:v>1492</c:v>
                </c:pt>
                <c:pt idx="111">
                  <c:v>2</c:v>
                </c:pt>
                <c:pt idx="112">
                  <c:v>619</c:v>
                </c:pt>
                <c:pt idx="113">
                  <c:v>1</c:v>
                </c:pt>
                <c:pt idx="114">
                  <c:v>1</c:v>
                </c:pt>
                <c:pt idx="115">
                  <c:v>14</c:v>
                </c:pt>
                <c:pt idx="116">
                  <c:v>59</c:v>
                </c:pt>
                <c:pt idx="117">
                  <c:v>331</c:v>
                </c:pt>
                <c:pt idx="118">
                  <c:v>100</c:v>
                </c:pt>
                <c:pt idx="119">
                  <c:v>3</c:v>
                </c:pt>
                <c:pt idx="120">
                  <c:v>1</c:v>
                </c:pt>
                <c:pt idx="121">
                  <c:v>147</c:v>
                </c:pt>
                <c:pt idx="122">
                  <c:v>5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3</c:v>
                </c:pt>
                <c:pt idx="133">
                  <c:v>1</c:v>
                </c:pt>
                <c:pt idx="134">
                  <c:v>1</c:v>
                </c:pt>
                <c:pt idx="135">
                  <c:v>139</c:v>
                </c:pt>
                <c:pt idx="136">
                  <c:v>9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2</c:v>
                </c:pt>
                <c:pt idx="143">
                  <c:v>1</c:v>
                </c:pt>
                <c:pt idx="144">
                  <c:v>14</c:v>
                </c:pt>
                <c:pt idx="145">
                  <c:v>5635</c:v>
                </c:pt>
                <c:pt idx="146">
                  <c:v>1</c:v>
                </c:pt>
                <c:pt idx="147">
                  <c:v>1</c:v>
                </c:pt>
                <c:pt idx="148">
                  <c:v>15</c:v>
                </c:pt>
                <c:pt idx="149">
                  <c:v>13</c:v>
                </c:pt>
                <c:pt idx="150">
                  <c:v>1</c:v>
                </c:pt>
                <c:pt idx="151">
                  <c:v>3</c:v>
                </c:pt>
                <c:pt idx="152">
                  <c:v>2</c:v>
                </c:pt>
                <c:pt idx="153">
                  <c:v>16</c:v>
                </c:pt>
                <c:pt idx="154">
                  <c:v>244</c:v>
                </c:pt>
                <c:pt idx="155">
                  <c:v>25</c:v>
                </c:pt>
                <c:pt idx="156">
                  <c:v>7</c:v>
                </c:pt>
                <c:pt idx="157">
                  <c:v>17</c:v>
                </c:pt>
                <c:pt idx="158">
                  <c:v>1</c:v>
                </c:pt>
                <c:pt idx="159">
                  <c:v>1</c:v>
                </c:pt>
                <c:pt idx="160">
                  <c:v>63</c:v>
                </c:pt>
                <c:pt idx="161">
                  <c:v>2</c:v>
                </c:pt>
                <c:pt idx="162">
                  <c:v>8</c:v>
                </c:pt>
                <c:pt idx="163">
                  <c:v>96</c:v>
                </c:pt>
                <c:pt idx="164">
                  <c:v>1</c:v>
                </c:pt>
                <c:pt idx="165">
                  <c:v>2</c:v>
                </c:pt>
                <c:pt idx="166">
                  <c:v>1</c:v>
                </c:pt>
                <c:pt idx="167">
                  <c:v>13</c:v>
                </c:pt>
                <c:pt idx="168">
                  <c:v>317</c:v>
                </c:pt>
                <c:pt idx="169">
                  <c:v>28</c:v>
                </c:pt>
                <c:pt idx="170">
                  <c:v>72</c:v>
                </c:pt>
                <c:pt idx="171">
                  <c:v>1</c:v>
                </c:pt>
                <c:pt idx="172">
                  <c:v>1</c:v>
                </c:pt>
                <c:pt idx="173">
                  <c:v>10</c:v>
                </c:pt>
                <c:pt idx="174">
                  <c:v>5</c:v>
                </c:pt>
                <c:pt idx="175">
                  <c:v>3</c:v>
                </c:pt>
                <c:pt idx="176">
                  <c:v>2533</c:v>
                </c:pt>
                <c:pt idx="177">
                  <c:v>32</c:v>
                </c:pt>
                <c:pt idx="178">
                  <c:v>3</c:v>
                </c:pt>
                <c:pt idx="179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F0-094A-B854-9348C49D2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28679616"/>
        <c:axId val="-1428676224"/>
      </c:scatterChart>
      <c:valAx>
        <c:axId val="-1428679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 * Number of Clauses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8676224"/>
        <c:crosses val="autoZero"/>
        <c:crossBetween val="midCat"/>
      </c:valAx>
      <c:valAx>
        <c:axId val="-14286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solidFill>
                      <a:schemeClr val="tx1"/>
                    </a:solidFill>
                    <a:effectLst/>
                  </a:rPr>
                  <a:t>Execution Time (Second)</a:t>
                </a:r>
                <a:endParaRPr lang="en-US" sz="2400" baseline="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2867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GF1</c:v>
          </c:tx>
          <c:spPr>
            <a:ln w="31750" cap="rnd">
              <a:noFill/>
              <a:round/>
            </a:ln>
            <a:effectLst/>
          </c:spPr>
          <c:marker>
            <c:symbol val="triangle"/>
            <c:size val="1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GroupDuration!$A$2:$A$90</c:f>
              <c:numCache>
                <c:formatCode>General</c:formatCode>
                <c:ptCount val="89"/>
                <c:pt idx="0">
                  <c:v>573</c:v>
                </c:pt>
                <c:pt idx="1">
                  <c:v>1121</c:v>
                </c:pt>
                <c:pt idx="2">
                  <c:v>525</c:v>
                </c:pt>
                <c:pt idx="3">
                  <c:v>46309</c:v>
                </c:pt>
                <c:pt idx="4">
                  <c:v>611</c:v>
                </c:pt>
                <c:pt idx="5">
                  <c:v>3574</c:v>
                </c:pt>
                <c:pt idx="6">
                  <c:v>19</c:v>
                </c:pt>
                <c:pt idx="7">
                  <c:v>103</c:v>
                </c:pt>
                <c:pt idx="8">
                  <c:v>27</c:v>
                </c:pt>
                <c:pt idx="9">
                  <c:v>44</c:v>
                </c:pt>
                <c:pt idx="10">
                  <c:v>139</c:v>
                </c:pt>
                <c:pt idx="11">
                  <c:v>70</c:v>
                </c:pt>
                <c:pt idx="12">
                  <c:v>120</c:v>
                </c:pt>
                <c:pt idx="13">
                  <c:v>1679</c:v>
                </c:pt>
                <c:pt idx="14">
                  <c:v>46</c:v>
                </c:pt>
                <c:pt idx="15">
                  <c:v>1</c:v>
                </c:pt>
                <c:pt idx="16">
                  <c:v>78</c:v>
                </c:pt>
                <c:pt idx="17">
                  <c:v>9</c:v>
                </c:pt>
                <c:pt idx="18">
                  <c:v>753</c:v>
                </c:pt>
                <c:pt idx="19">
                  <c:v>198</c:v>
                </c:pt>
                <c:pt idx="20">
                  <c:v>929</c:v>
                </c:pt>
                <c:pt idx="21">
                  <c:v>95</c:v>
                </c:pt>
                <c:pt idx="22">
                  <c:v>1017</c:v>
                </c:pt>
                <c:pt idx="23">
                  <c:v>8</c:v>
                </c:pt>
                <c:pt idx="24">
                  <c:v>176</c:v>
                </c:pt>
                <c:pt idx="25">
                  <c:v>2430</c:v>
                </c:pt>
                <c:pt idx="26">
                  <c:v>4391</c:v>
                </c:pt>
                <c:pt idx="27">
                  <c:v>98</c:v>
                </c:pt>
                <c:pt idx="28">
                  <c:v>151</c:v>
                </c:pt>
                <c:pt idx="29">
                  <c:v>151</c:v>
                </c:pt>
                <c:pt idx="30">
                  <c:v>561</c:v>
                </c:pt>
                <c:pt idx="31">
                  <c:v>92</c:v>
                </c:pt>
                <c:pt idx="32">
                  <c:v>689</c:v>
                </c:pt>
                <c:pt idx="33">
                  <c:v>381</c:v>
                </c:pt>
                <c:pt idx="34">
                  <c:v>203</c:v>
                </c:pt>
                <c:pt idx="35">
                  <c:v>1740</c:v>
                </c:pt>
                <c:pt idx="36">
                  <c:v>4435</c:v>
                </c:pt>
                <c:pt idx="37">
                  <c:v>862</c:v>
                </c:pt>
                <c:pt idx="38">
                  <c:v>2</c:v>
                </c:pt>
                <c:pt idx="39">
                  <c:v>1963</c:v>
                </c:pt>
                <c:pt idx="40">
                  <c:v>20</c:v>
                </c:pt>
                <c:pt idx="41">
                  <c:v>102</c:v>
                </c:pt>
                <c:pt idx="42">
                  <c:v>1035</c:v>
                </c:pt>
                <c:pt idx="43">
                  <c:v>1071</c:v>
                </c:pt>
                <c:pt idx="44">
                  <c:v>95</c:v>
                </c:pt>
                <c:pt idx="45">
                  <c:v>672</c:v>
                </c:pt>
                <c:pt idx="46">
                  <c:v>491</c:v>
                </c:pt>
                <c:pt idx="47">
                  <c:v>41</c:v>
                </c:pt>
                <c:pt idx="48">
                  <c:v>683</c:v>
                </c:pt>
                <c:pt idx="49">
                  <c:v>41</c:v>
                </c:pt>
                <c:pt idx="50">
                  <c:v>2496</c:v>
                </c:pt>
                <c:pt idx="51">
                  <c:v>6342</c:v>
                </c:pt>
                <c:pt idx="52">
                  <c:v>3571</c:v>
                </c:pt>
                <c:pt idx="53">
                  <c:v>252</c:v>
                </c:pt>
                <c:pt idx="54">
                  <c:v>2431</c:v>
                </c:pt>
                <c:pt idx="55">
                  <c:v>3</c:v>
                </c:pt>
                <c:pt idx="56">
                  <c:v>142</c:v>
                </c:pt>
                <c:pt idx="57">
                  <c:v>323</c:v>
                </c:pt>
                <c:pt idx="58">
                  <c:v>212</c:v>
                </c:pt>
                <c:pt idx="59">
                  <c:v>115</c:v>
                </c:pt>
                <c:pt idx="60">
                  <c:v>5008</c:v>
                </c:pt>
                <c:pt idx="61">
                  <c:v>167</c:v>
                </c:pt>
                <c:pt idx="62">
                  <c:v>102</c:v>
                </c:pt>
                <c:pt idx="63">
                  <c:v>30</c:v>
                </c:pt>
                <c:pt idx="64">
                  <c:v>41</c:v>
                </c:pt>
                <c:pt idx="65">
                  <c:v>42</c:v>
                </c:pt>
                <c:pt idx="66">
                  <c:v>53</c:v>
                </c:pt>
                <c:pt idx="67">
                  <c:v>14</c:v>
                </c:pt>
                <c:pt idx="68">
                  <c:v>26</c:v>
                </c:pt>
                <c:pt idx="69">
                  <c:v>26</c:v>
                </c:pt>
                <c:pt idx="70">
                  <c:v>305</c:v>
                </c:pt>
                <c:pt idx="71">
                  <c:v>280</c:v>
                </c:pt>
                <c:pt idx="72">
                  <c:v>1</c:v>
                </c:pt>
                <c:pt idx="73">
                  <c:v>803</c:v>
                </c:pt>
                <c:pt idx="74">
                  <c:v>142</c:v>
                </c:pt>
                <c:pt idx="75">
                  <c:v>212</c:v>
                </c:pt>
                <c:pt idx="76">
                  <c:v>165</c:v>
                </c:pt>
                <c:pt idx="77">
                  <c:v>390</c:v>
                </c:pt>
                <c:pt idx="78">
                  <c:v>4970</c:v>
                </c:pt>
                <c:pt idx="79">
                  <c:v>374</c:v>
                </c:pt>
                <c:pt idx="80">
                  <c:v>303</c:v>
                </c:pt>
                <c:pt idx="81">
                  <c:v>992</c:v>
                </c:pt>
                <c:pt idx="82">
                  <c:v>4</c:v>
                </c:pt>
                <c:pt idx="83">
                  <c:v>27</c:v>
                </c:pt>
                <c:pt idx="84">
                  <c:v>4090</c:v>
                </c:pt>
                <c:pt idx="85">
                  <c:v>372</c:v>
                </c:pt>
                <c:pt idx="86">
                  <c:v>612</c:v>
                </c:pt>
                <c:pt idx="87">
                  <c:v>4297</c:v>
                </c:pt>
                <c:pt idx="88">
                  <c:v>28</c:v>
                </c:pt>
              </c:numCache>
            </c:numRef>
          </c:xVal>
          <c:yVal>
            <c:numRef>
              <c:f>GroupDuration!$B$2:$B$90</c:f>
              <c:numCache>
                <c:formatCode>General</c:formatCode>
                <c:ptCount val="89"/>
                <c:pt idx="0">
                  <c:v>10</c:v>
                </c:pt>
                <c:pt idx="1">
                  <c:v>12</c:v>
                </c:pt>
                <c:pt idx="2">
                  <c:v>5</c:v>
                </c:pt>
                <c:pt idx="3">
                  <c:v>497</c:v>
                </c:pt>
                <c:pt idx="4">
                  <c:v>7</c:v>
                </c:pt>
                <c:pt idx="5">
                  <c:v>47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18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14</c:v>
                </c:pt>
                <c:pt idx="19">
                  <c:v>4</c:v>
                </c:pt>
                <c:pt idx="20">
                  <c:v>13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40</c:v>
                </c:pt>
                <c:pt idx="26">
                  <c:v>52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10</c:v>
                </c:pt>
                <c:pt idx="31">
                  <c:v>2</c:v>
                </c:pt>
                <c:pt idx="32">
                  <c:v>10</c:v>
                </c:pt>
                <c:pt idx="33">
                  <c:v>6</c:v>
                </c:pt>
                <c:pt idx="34">
                  <c:v>3</c:v>
                </c:pt>
                <c:pt idx="35">
                  <c:v>28</c:v>
                </c:pt>
                <c:pt idx="36">
                  <c:v>73</c:v>
                </c:pt>
                <c:pt idx="37">
                  <c:v>18</c:v>
                </c:pt>
                <c:pt idx="38">
                  <c:v>1</c:v>
                </c:pt>
                <c:pt idx="39">
                  <c:v>30</c:v>
                </c:pt>
                <c:pt idx="40">
                  <c:v>1</c:v>
                </c:pt>
                <c:pt idx="41">
                  <c:v>2</c:v>
                </c:pt>
                <c:pt idx="42">
                  <c:v>13</c:v>
                </c:pt>
                <c:pt idx="43">
                  <c:v>32</c:v>
                </c:pt>
                <c:pt idx="44">
                  <c:v>1</c:v>
                </c:pt>
                <c:pt idx="45">
                  <c:v>12</c:v>
                </c:pt>
                <c:pt idx="46">
                  <c:v>9</c:v>
                </c:pt>
                <c:pt idx="47">
                  <c:v>1</c:v>
                </c:pt>
                <c:pt idx="48">
                  <c:v>11</c:v>
                </c:pt>
                <c:pt idx="49">
                  <c:v>1</c:v>
                </c:pt>
                <c:pt idx="50">
                  <c:v>25</c:v>
                </c:pt>
                <c:pt idx="51">
                  <c:v>181</c:v>
                </c:pt>
                <c:pt idx="52">
                  <c:v>94</c:v>
                </c:pt>
                <c:pt idx="53">
                  <c:v>2</c:v>
                </c:pt>
                <c:pt idx="54">
                  <c:v>27</c:v>
                </c:pt>
                <c:pt idx="55">
                  <c:v>1</c:v>
                </c:pt>
                <c:pt idx="56">
                  <c:v>1</c:v>
                </c:pt>
                <c:pt idx="57">
                  <c:v>3</c:v>
                </c:pt>
                <c:pt idx="58">
                  <c:v>21</c:v>
                </c:pt>
                <c:pt idx="59">
                  <c:v>1</c:v>
                </c:pt>
                <c:pt idx="60">
                  <c:v>147</c:v>
                </c:pt>
                <c:pt idx="61">
                  <c:v>5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3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16</c:v>
                </c:pt>
                <c:pt idx="78">
                  <c:v>244</c:v>
                </c:pt>
                <c:pt idx="79">
                  <c:v>25</c:v>
                </c:pt>
                <c:pt idx="80">
                  <c:v>7</c:v>
                </c:pt>
                <c:pt idx="81">
                  <c:v>17</c:v>
                </c:pt>
                <c:pt idx="82">
                  <c:v>1</c:v>
                </c:pt>
                <c:pt idx="83">
                  <c:v>1</c:v>
                </c:pt>
                <c:pt idx="84">
                  <c:v>63</c:v>
                </c:pt>
                <c:pt idx="85">
                  <c:v>2</c:v>
                </c:pt>
                <c:pt idx="86">
                  <c:v>8</c:v>
                </c:pt>
                <c:pt idx="87">
                  <c:v>96</c:v>
                </c:pt>
                <c:pt idx="8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C-814B-9200-CE8EA7A9DAB5}"/>
            </c:ext>
          </c:extLst>
        </c:ser>
        <c:ser>
          <c:idx val="1"/>
          <c:order val="1"/>
          <c:tx>
            <c:v>GF2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GroupDuration!$A$91:$A$151</c:f>
              <c:numCache>
                <c:formatCode>General</c:formatCode>
                <c:ptCount val="61"/>
                <c:pt idx="0">
                  <c:v>1779</c:v>
                </c:pt>
                <c:pt idx="1">
                  <c:v>687</c:v>
                </c:pt>
                <c:pt idx="2">
                  <c:v>177</c:v>
                </c:pt>
                <c:pt idx="3">
                  <c:v>25450</c:v>
                </c:pt>
                <c:pt idx="4">
                  <c:v>1</c:v>
                </c:pt>
                <c:pt idx="5">
                  <c:v>103</c:v>
                </c:pt>
                <c:pt idx="6">
                  <c:v>35</c:v>
                </c:pt>
                <c:pt idx="7">
                  <c:v>77</c:v>
                </c:pt>
                <c:pt idx="8">
                  <c:v>63</c:v>
                </c:pt>
                <c:pt idx="9">
                  <c:v>1987</c:v>
                </c:pt>
                <c:pt idx="10">
                  <c:v>1986</c:v>
                </c:pt>
                <c:pt idx="11">
                  <c:v>1</c:v>
                </c:pt>
                <c:pt idx="12">
                  <c:v>535</c:v>
                </c:pt>
                <c:pt idx="13">
                  <c:v>21</c:v>
                </c:pt>
                <c:pt idx="14">
                  <c:v>2885</c:v>
                </c:pt>
                <c:pt idx="15">
                  <c:v>3787</c:v>
                </c:pt>
                <c:pt idx="16">
                  <c:v>36</c:v>
                </c:pt>
                <c:pt idx="17">
                  <c:v>87</c:v>
                </c:pt>
                <c:pt idx="18">
                  <c:v>10</c:v>
                </c:pt>
                <c:pt idx="19">
                  <c:v>33</c:v>
                </c:pt>
                <c:pt idx="20">
                  <c:v>11</c:v>
                </c:pt>
                <c:pt idx="21">
                  <c:v>274</c:v>
                </c:pt>
                <c:pt idx="22">
                  <c:v>63</c:v>
                </c:pt>
                <c:pt idx="23">
                  <c:v>964</c:v>
                </c:pt>
                <c:pt idx="24">
                  <c:v>210</c:v>
                </c:pt>
                <c:pt idx="25">
                  <c:v>1533</c:v>
                </c:pt>
                <c:pt idx="26">
                  <c:v>1410</c:v>
                </c:pt>
                <c:pt idx="27">
                  <c:v>1762</c:v>
                </c:pt>
                <c:pt idx="28">
                  <c:v>1556</c:v>
                </c:pt>
                <c:pt idx="29">
                  <c:v>392</c:v>
                </c:pt>
                <c:pt idx="30">
                  <c:v>44</c:v>
                </c:pt>
                <c:pt idx="31">
                  <c:v>491</c:v>
                </c:pt>
                <c:pt idx="32">
                  <c:v>10369</c:v>
                </c:pt>
                <c:pt idx="33">
                  <c:v>41</c:v>
                </c:pt>
                <c:pt idx="34">
                  <c:v>41</c:v>
                </c:pt>
                <c:pt idx="35">
                  <c:v>7878</c:v>
                </c:pt>
                <c:pt idx="36">
                  <c:v>58561</c:v>
                </c:pt>
                <c:pt idx="37">
                  <c:v>59</c:v>
                </c:pt>
                <c:pt idx="38">
                  <c:v>20546</c:v>
                </c:pt>
                <c:pt idx="39">
                  <c:v>70</c:v>
                </c:pt>
                <c:pt idx="40">
                  <c:v>18</c:v>
                </c:pt>
                <c:pt idx="41">
                  <c:v>3322</c:v>
                </c:pt>
                <c:pt idx="42">
                  <c:v>115</c:v>
                </c:pt>
                <c:pt idx="43">
                  <c:v>9</c:v>
                </c:pt>
                <c:pt idx="44">
                  <c:v>2</c:v>
                </c:pt>
                <c:pt idx="45">
                  <c:v>18</c:v>
                </c:pt>
                <c:pt idx="46">
                  <c:v>13</c:v>
                </c:pt>
                <c:pt idx="47">
                  <c:v>1</c:v>
                </c:pt>
                <c:pt idx="48">
                  <c:v>61</c:v>
                </c:pt>
                <c:pt idx="49">
                  <c:v>10</c:v>
                </c:pt>
                <c:pt idx="50">
                  <c:v>428</c:v>
                </c:pt>
                <c:pt idx="51">
                  <c:v>180</c:v>
                </c:pt>
                <c:pt idx="52">
                  <c:v>12</c:v>
                </c:pt>
                <c:pt idx="53">
                  <c:v>262</c:v>
                </c:pt>
                <c:pt idx="54">
                  <c:v>454</c:v>
                </c:pt>
                <c:pt idx="55">
                  <c:v>737</c:v>
                </c:pt>
                <c:pt idx="56">
                  <c:v>303</c:v>
                </c:pt>
                <c:pt idx="57">
                  <c:v>64</c:v>
                </c:pt>
                <c:pt idx="58">
                  <c:v>12</c:v>
                </c:pt>
                <c:pt idx="59">
                  <c:v>193</c:v>
                </c:pt>
                <c:pt idx="60">
                  <c:v>90</c:v>
                </c:pt>
              </c:numCache>
            </c:numRef>
          </c:xVal>
          <c:yVal>
            <c:numRef>
              <c:f>GroupDuration!$B$91:$B$151</c:f>
              <c:numCache>
                <c:formatCode>General</c:formatCode>
                <c:ptCount val="61"/>
                <c:pt idx="0">
                  <c:v>23</c:v>
                </c:pt>
                <c:pt idx="1">
                  <c:v>16</c:v>
                </c:pt>
                <c:pt idx="2">
                  <c:v>2</c:v>
                </c:pt>
                <c:pt idx="3">
                  <c:v>624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24</c:v>
                </c:pt>
                <c:pt idx="10">
                  <c:v>73</c:v>
                </c:pt>
                <c:pt idx="11">
                  <c:v>1</c:v>
                </c:pt>
                <c:pt idx="12">
                  <c:v>8</c:v>
                </c:pt>
                <c:pt idx="13">
                  <c:v>2</c:v>
                </c:pt>
                <c:pt idx="14">
                  <c:v>195</c:v>
                </c:pt>
                <c:pt idx="15">
                  <c:v>382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82</c:v>
                </c:pt>
                <c:pt idx="22">
                  <c:v>16</c:v>
                </c:pt>
                <c:pt idx="23">
                  <c:v>58</c:v>
                </c:pt>
                <c:pt idx="24">
                  <c:v>13</c:v>
                </c:pt>
                <c:pt idx="25">
                  <c:v>27</c:v>
                </c:pt>
                <c:pt idx="26">
                  <c:v>67</c:v>
                </c:pt>
                <c:pt idx="27">
                  <c:v>41</c:v>
                </c:pt>
                <c:pt idx="28">
                  <c:v>42</c:v>
                </c:pt>
                <c:pt idx="29">
                  <c:v>352</c:v>
                </c:pt>
                <c:pt idx="30">
                  <c:v>22</c:v>
                </c:pt>
                <c:pt idx="31">
                  <c:v>10</c:v>
                </c:pt>
                <c:pt idx="32">
                  <c:v>353</c:v>
                </c:pt>
                <c:pt idx="33">
                  <c:v>2</c:v>
                </c:pt>
                <c:pt idx="34">
                  <c:v>1</c:v>
                </c:pt>
                <c:pt idx="35">
                  <c:v>244</c:v>
                </c:pt>
                <c:pt idx="36">
                  <c:v>1492</c:v>
                </c:pt>
                <c:pt idx="37">
                  <c:v>2</c:v>
                </c:pt>
                <c:pt idx="38">
                  <c:v>619</c:v>
                </c:pt>
                <c:pt idx="39">
                  <c:v>1</c:v>
                </c:pt>
                <c:pt idx="40">
                  <c:v>1</c:v>
                </c:pt>
                <c:pt idx="41">
                  <c:v>139</c:v>
                </c:pt>
                <c:pt idx="42">
                  <c:v>9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14</c:v>
                </c:pt>
                <c:pt idx="51">
                  <c:v>2</c:v>
                </c:pt>
                <c:pt idx="52">
                  <c:v>1</c:v>
                </c:pt>
                <c:pt idx="53">
                  <c:v>13</c:v>
                </c:pt>
                <c:pt idx="54">
                  <c:v>317</c:v>
                </c:pt>
                <c:pt idx="55">
                  <c:v>28</c:v>
                </c:pt>
                <c:pt idx="56">
                  <c:v>72</c:v>
                </c:pt>
                <c:pt idx="57">
                  <c:v>1</c:v>
                </c:pt>
                <c:pt idx="58">
                  <c:v>1</c:v>
                </c:pt>
                <c:pt idx="59">
                  <c:v>10</c:v>
                </c:pt>
                <c:pt idx="6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3C-814B-9200-CE8EA7A9DAB5}"/>
            </c:ext>
          </c:extLst>
        </c:ser>
        <c:ser>
          <c:idx val="2"/>
          <c:order val="2"/>
          <c:tx>
            <c:v>GF3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20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GroupDuration!$A$152:$A$181</c:f>
              <c:numCache>
                <c:formatCode>General</c:formatCode>
                <c:ptCount val="30"/>
                <c:pt idx="0">
                  <c:v>1120</c:v>
                </c:pt>
                <c:pt idx="1">
                  <c:v>3573</c:v>
                </c:pt>
                <c:pt idx="2">
                  <c:v>236</c:v>
                </c:pt>
                <c:pt idx="3">
                  <c:v>298</c:v>
                </c:pt>
                <c:pt idx="4">
                  <c:v>2056</c:v>
                </c:pt>
                <c:pt idx="5">
                  <c:v>136</c:v>
                </c:pt>
                <c:pt idx="6">
                  <c:v>1552</c:v>
                </c:pt>
                <c:pt idx="7">
                  <c:v>3918</c:v>
                </c:pt>
                <c:pt idx="8">
                  <c:v>202</c:v>
                </c:pt>
                <c:pt idx="9">
                  <c:v>4881</c:v>
                </c:pt>
                <c:pt idx="10">
                  <c:v>384</c:v>
                </c:pt>
                <c:pt idx="11">
                  <c:v>6616</c:v>
                </c:pt>
                <c:pt idx="12">
                  <c:v>19500</c:v>
                </c:pt>
                <c:pt idx="13">
                  <c:v>1287</c:v>
                </c:pt>
                <c:pt idx="14">
                  <c:v>2352</c:v>
                </c:pt>
                <c:pt idx="15">
                  <c:v>586</c:v>
                </c:pt>
                <c:pt idx="16">
                  <c:v>1114</c:v>
                </c:pt>
                <c:pt idx="17">
                  <c:v>8261</c:v>
                </c:pt>
                <c:pt idx="18">
                  <c:v>5318</c:v>
                </c:pt>
                <c:pt idx="19">
                  <c:v>167</c:v>
                </c:pt>
                <c:pt idx="20">
                  <c:v>5266</c:v>
                </c:pt>
                <c:pt idx="21">
                  <c:v>90</c:v>
                </c:pt>
                <c:pt idx="22">
                  <c:v>31</c:v>
                </c:pt>
                <c:pt idx="23">
                  <c:v>598</c:v>
                </c:pt>
                <c:pt idx="24">
                  <c:v>879</c:v>
                </c:pt>
                <c:pt idx="25">
                  <c:v>170</c:v>
                </c:pt>
                <c:pt idx="26">
                  <c:v>1637</c:v>
                </c:pt>
                <c:pt idx="27">
                  <c:v>1078</c:v>
                </c:pt>
                <c:pt idx="28">
                  <c:v>4000</c:v>
                </c:pt>
                <c:pt idx="29">
                  <c:v>4627</c:v>
                </c:pt>
              </c:numCache>
            </c:numRef>
          </c:xVal>
          <c:yVal>
            <c:numRef>
              <c:f>GroupDuration!$B$152:$B$181</c:f>
              <c:numCache>
                <c:formatCode>General</c:formatCode>
                <c:ptCount val="30"/>
                <c:pt idx="0">
                  <c:v>14</c:v>
                </c:pt>
                <c:pt idx="1">
                  <c:v>42</c:v>
                </c:pt>
                <c:pt idx="2">
                  <c:v>6</c:v>
                </c:pt>
                <c:pt idx="3">
                  <c:v>3</c:v>
                </c:pt>
                <c:pt idx="4">
                  <c:v>25</c:v>
                </c:pt>
                <c:pt idx="5">
                  <c:v>1</c:v>
                </c:pt>
                <c:pt idx="6">
                  <c:v>97</c:v>
                </c:pt>
                <c:pt idx="7">
                  <c:v>299</c:v>
                </c:pt>
                <c:pt idx="8">
                  <c:v>4</c:v>
                </c:pt>
                <c:pt idx="9">
                  <c:v>96</c:v>
                </c:pt>
                <c:pt idx="10">
                  <c:v>13</c:v>
                </c:pt>
                <c:pt idx="11">
                  <c:v>120</c:v>
                </c:pt>
                <c:pt idx="12">
                  <c:v>433</c:v>
                </c:pt>
                <c:pt idx="13">
                  <c:v>24</c:v>
                </c:pt>
                <c:pt idx="14">
                  <c:v>64</c:v>
                </c:pt>
                <c:pt idx="15">
                  <c:v>14</c:v>
                </c:pt>
                <c:pt idx="16">
                  <c:v>59</c:v>
                </c:pt>
                <c:pt idx="17">
                  <c:v>331</c:v>
                </c:pt>
                <c:pt idx="18">
                  <c:v>100</c:v>
                </c:pt>
                <c:pt idx="19">
                  <c:v>3</c:v>
                </c:pt>
                <c:pt idx="20">
                  <c:v>5635</c:v>
                </c:pt>
                <c:pt idx="21">
                  <c:v>1</c:v>
                </c:pt>
                <c:pt idx="22">
                  <c:v>1</c:v>
                </c:pt>
                <c:pt idx="23">
                  <c:v>15</c:v>
                </c:pt>
                <c:pt idx="24">
                  <c:v>13</c:v>
                </c:pt>
                <c:pt idx="25">
                  <c:v>3</c:v>
                </c:pt>
                <c:pt idx="26">
                  <c:v>2533</c:v>
                </c:pt>
                <c:pt idx="27">
                  <c:v>32</c:v>
                </c:pt>
                <c:pt idx="28">
                  <c:v>3</c:v>
                </c:pt>
                <c:pt idx="29">
                  <c:v>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3C-814B-9200-CE8EA7A9D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5215488"/>
        <c:axId val="-1434680512"/>
      </c:scatterChart>
      <c:valAx>
        <c:axId val="-1435215488"/>
        <c:scaling>
          <c:orientation val="minMax"/>
          <c:max val="110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>
                    <a:solidFill>
                      <a:schemeClr val="tx1"/>
                    </a:solidFill>
                  </a:rPr>
                  <a:t>Number of failed rows* Number of Clauses</a:t>
                </a:r>
              </a:p>
            </c:rich>
          </c:tx>
          <c:layout>
            <c:manualLayout>
              <c:xMode val="edge"/>
              <c:yMode val="edge"/>
              <c:x val="0.26749727056176797"/>
              <c:y val="0.94652135986694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4680512"/>
        <c:crosses val="autoZero"/>
        <c:crossBetween val="midCat"/>
      </c:valAx>
      <c:valAx>
        <c:axId val="-1434680512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aseline="0"/>
                  <a:t>Execution Time (Second)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5215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86229184471"/>
          <c:y val="0.379038486141965"/>
          <c:w val="8.7083793134920304E-2"/>
          <c:h val="0.1318546389234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 baseline="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711200</xdr:colOff>
      <xdr:row>0</xdr:row>
      <xdr:rowOff>0</xdr:rowOff>
    </xdr:from>
    <xdr:to>
      <xdr:col>22</xdr:col>
      <xdr:colOff>520700</xdr:colOff>
      <xdr:row>26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635000</xdr:colOff>
      <xdr:row>28</xdr:row>
      <xdr:rowOff>177800</xdr:rowOff>
    </xdr:from>
    <xdr:to>
      <xdr:col>22</xdr:col>
      <xdr:colOff>469900</xdr:colOff>
      <xdr:row>58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304800</xdr:colOff>
      <xdr:row>87</xdr:row>
      <xdr:rowOff>139700</xdr:rowOff>
    </xdr:from>
    <xdr:to>
      <xdr:col>17</xdr:col>
      <xdr:colOff>749300</xdr:colOff>
      <xdr:row>101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62</xdr:row>
      <xdr:rowOff>0</xdr:rowOff>
    </xdr:from>
    <xdr:to>
      <xdr:col>22</xdr:col>
      <xdr:colOff>660400</xdr:colOff>
      <xdr:row>91</xdr:row>
      <xdr:rowOff>63500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292100</xdr:colOff>
      <xdr:row>1</xdr:row>
      <xdr:rowOff>63500</xdr:rowOff>
    </xdr:from>
    <xdr:to>
      <xdr:col>9</xdr:col>
      <xdr:colOff>457200</xdr:colOff>
      <xdr:row>18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63</xdr:row>
      <xdr:rowOff>177800</xdr:rowOff>
    </xdr:from>
    <xdr:to>
      <xdr:col>13</xdr:col>
      <xdr:colOff>266700</xdr:colOff>
      <xdr:row>85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14</xdr:row>
      <xdr:rowOff>101600</xdr:rowOff>
    </xdr:from>
    <xdr:to>
      <xdr:col>20</xdr:col>
      <xdr:colOff>673100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762000</xdr:colOff>
      <xdr:row>4</xdr:row>
      <xdr:rowOff>165100</xdr:rowOff>
    </xdr:from>
    <xdr:to>
      <xdr:col>22</xdr:col>
      <xdr:colOff>431800</xdr:colOff>
      <xdr:row>47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7"/>
  <sheetViews>
    <sheetView topLeftCell="AA25" workbookViewId="0">
      <selection activeCell="AI51" sqref="AI51:AI55"/>
    </sheetView>
  </sheetViews>
  <sheetFormatPr baseColWidth="10" defaultRowHeight="16"/>
  <cols>
    <col min="3" max="3" width="12" customWidth="1"/>
    <col min="4" max="4" width="16.33203125" customWidth="1"/>
    <col min="6" max="6" width="10.83203125" style="33"/>
    <col min="7" max="7" width="14.6640625" style="33" customWidth="1"/>
    <col min="8" max="8" width="16.1640625" style="33" customWidth="1"/>
    <col min="9" max="9" width="20.83203125" customWidth="1"/>
    <col min="12" max="12" width="13.1640625" style="29" customWidth="1"/>
    <col min="13" max="13" width="16.33203125" style="29" customWidth="1"/>
    <col min="14" max="14" width="18.33203125" style="29" customWidth="1"/>
    <col min="15" max="15" width="14.83203125" customWidth="1"/>
    <col min="16" max="16" width="18.33203125" style="37" customWidth="1"/>
    <col min="17" max="17" width="16" style="37" customWidth="1"/>
    <col min="18" max="19" width="18.33203125" style="37" customWidth="1"/>
    <col min="20" max="21" width="18.33203125" style="49" customWidth="1"/>
    <col min="22" max="22" width="16.6640625" style="37" customWidth="1"/>
    <col min="26" max="27" width="10.83203125" style="1"/>
    <col min="28" max="28" width="16" customWidth="1"/>
    <col min="30" max="30" width="17.1640625" customWidth="1"/>
  </cols>
  <sheetData>
    <row r="1" spans="1:35" ht="16" customHeight="1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37" t="s">
        <v>13</v>
      </c>
      <c r="Q1" s="37" t="s">
        <v>12</v>
      </c>
      <c r="R1" s="37" t="s">
        <v>145</v>
      </c>
      <c r="S1" s="37" t="s">
        <v>146</v>
      </c>
      <c r="T1" s="49" t="s">
        <v>181</v>
      </c>
      <c r="U1" s="49" t="s">
        <v>176</v>
      </c>
      <c r="V1" s="37" t="s">
        <v>14</v>
      </c>
      <c r="W1" t="s">
        <v>0</v>
      </c>
      <c r="X1" t="s">
        <v>1</v>
      </c>
      <c r="Y1" t="s">
        <v>2</v>
      </c>
      <c r="Z1" s="1" t="s">
        <v>66</v>
      </c>
      <c r="AA1" s="1" t="s">
        <v>220</v>
      </c>
      <c r="AB1" s="1" t="s">
        <v>110</v>
      </c>
      <c r="AC1" s="1" t="s">
        <v>109</v>
      </c>
      <c r="AD1" s="1" t="s">
        <v>173</v>
      </c>
      <c r="AE1" s="1" t="s">
        <v>180</v>
      </c>
      <c r="AF1" s="1" t="s">
        <v>177</v>
      </c>
      <c r="AG1" s="1" t="s">
        <v>178</v>
      </c>
      <c r="AH1" s="1" t="s">
        <v>225</v>
      </c>
      <c r="AI1" s="1" t="s">
        <v>226</v>
      </c>
    </row>
    <row r="2" spans="1:35" s="2" customFormat="1">
      <c r="A2" s="2">
        <v>1</v>
      </c>
      <c r="B2" s="2">
        <v>1</v>
      </c>
      <c r="C2" s="2">
        <v>0</v>
      </c>
      <c r="D2" s="2" t="s">
        <v>15</v>
      </c>
      <c r="E2" s="2">
        <v>573</v>
      </c>
      <c r="F2" s="34">
        <v>10</v>
      </c>
      <c r="G2" s="34">
        <v>1</v>
      </c>
      <c r="H2" s="34">
        <v>1</v>
      </c>
      <c r="I2" s="2">
        <v>1</v>
      </c>
      <c r="J2" s="2">
        <v>0.5</v>
      </c>
      <c r="K2" s="2">
        <v>0.33329999999999999</v>
      </c>
      <c r="L2" s="30">
        <v>1</v>
      </c>
      <c r="M2" s="30">
        <v>1</v>
      </c>
      <c r="N2" s="30">
        <v>1</v>
      </c>
      <c r="O2" s="2">
        <v>2844049</v>
      </c>
      <c r="P2" s="38">
        <v>1</v>
      </c>
      <c r="Q2" s="38">
        <v>1</v>
      </c>
      <c r="R2" s="38">
        <v>1</v>
      </c>
      <c r="S2" s="38">
        <v>4</v>
      </c>
      <c r="T2" s="51">
        <v>1</v>
      </c>
      <c r="U2" s="51">
        <v>3</v>
      </c>
      <c r="V2" s="38">
        <v>18</v>
      </c>
      <c r="W2" s="2">
        <v>3</v>
      </c>
      <c r="X2" s="2">
        <v>2</v>
      </c>
      <c r="Y2" s="2">
        <v>4</v>
      </c>
      <c r="Z2" s="1">
        <v>1</v>
      </c>
      <c r="AA2" s="1"/>
      <c r="AB2" s="2">
        <f>(1/P2*2)/(1+1/P2)</f>
        <v>1</v>
      </c>
      <c r="AC2" s="2">
        <f>1/Q2*2/(1+1/Q2)</f>
        <v>1</v>
      </c>
      <c r="AD2" s="2">
        <f>1/R2*2/(1+1/R2)</f>
        <v>1</v>
      </c>
      <c r="AE2" s="2">
        <f>1/S2*2/(1+1/S2)</f>
        <v>0.4</v>
      </c>
      <c r="AF2" s="2">
        <f>1/T2*2/(1+1/T2)</f>
        <v>1</v>
      </c>
      <c r="AG2" s="2">
        <f>1/U2*2/(1+1/U2)</f>
        <v>0.5</v>
      </c>
      <c r="AH2" s="2">
        <v>1</v>
      </c>
      <c r="AI2" s="2">
        <v>0.4</v>
      </c>
    </row>
    <row r="3" spans="1:35" s="2" customFormat="1">
      <c r="A3" s="2">
        <v>1</v>
      </c>
      <c r="B3" s="2">
        <v>1</v>
      </c>
      <c r="C3" s="2">
        <v>1</v>
      </c>
      <c r="D3" s="2" t="s">
        <v>16</v>
      </c>
      <c r="E3" s="2">
        <v>1121</v>
      </c>
      <c r="F3" s="34">
        <v>12</v>
      </c>
      <c r="G3" s="34">
        <v>1</v>
      </c>
      <c r="H3" s="34">
        <v>1</v>
      </c>
      <c r="I3" s="2">
        <v>1</v>
      </c>
      <c r="J3" s="2">
        <v>0.66669999999999996</v>
      </c>
      <c r="K3" s="2">
        <v>0.5</v>
      </c>
      <c r="L3" s="30">
        <v>1</v>
      </c>
      <c r="M3" s="30">
        <v>1</v>
      </c>
      <c r="N3" s="30">
        <v>1</v>
      </c>
      <c r="O3" s="2">
        <v>2844049</v>
      </c>
      <c r="P3" s="38">
        <v>3</v>
      </c>
      <c r="Q3" s="38">
        <v>3</v>
      </c>
      <c r="R3" s="38">
        <v>3</v>
      </c>
      <c r="S3" s="38">
        <v>1</v>
      </c>
      <c r="T3" s="51">
        <v>3</v>
      </c>
      <c r="U3" s="51">
        <v>3</v>
      </c>
      <c r="V3" s="38">
        <v>12</v>
      </c>
      <c r="W3" s="2">
        <v>3</v>
      </c>
      <c r="X3" s="2">
        <v>2</v>
      </c>
      <c r="Y3" s="2">
        <v>4</v>
      </c>
      <c r="Z3" s="1">
        <v>1</v>
      </c>
      <c r="AA3" s="1"/>
      <c r="AB3" s="2">
        <f t="shared" ref="AB3:AB16" si="0">1/P3*2/(1+1/P3)</f>
        <v>0.5</v>
      </c>
      <c r="AC3" s="2">
        <f>(1/Q3*2)/(1+1/Q3)</f>
        <v>0.5</v>
      </c>
      <c r="AD3" s="2">
        <f t="shared" ref="AD3:AD16" si="1">1/R3*2/(1+1/R3)</f>
        <v>0.5</v>
      </c>
      <c r="AE3" s="2">
        <f t="shared" ref="AE3:AE16" si="2">1/S3*2/(1+1/S3)</f>
        <v>1</v>
      </c>
      <c r="AF3" s="2">
        <f t="shared" ref="AF3:AF16" si="3">1/T3*2/(1+1/T3)</f>
        <v>0.5</v>
      </c>
      <c r="AG3" s="2">
        <f t="shared" ref="AG3:AG16" si="4">1/U3*2/(1+1/U3)</f>
        <v>0.5</v>
      </c>
      <c r="AH3" s="2">
        <v>0.45</v>
      </c>
      <c r="AI3" s="2">
        <v>0.83333299999999999</v>
      </c>
    </row>
    <row r="4" spans="1:35" s="2" customFormat="1">
      <c r="A4" s="2">
        <v>1</v>
      </c>
      <c r="B4" s="2">
        <v>1</v>
      </c>
      <c r="C4" s="2">
        <v>5</v>
      </c>
      <c r="D4" s="2" t="s">
        <v>22</v>
      </c>
      <c r="E4" s="2">
        <v>525</v>
      </c>
      <c r="F4" s="34">
        <v>5</v>
      </c>
      <c r="G4" s="34">
        <v>1</v>
      </c>
      <c r="H4" s="34">
        <v>1</v>
      </c>
      <c r="I4" s="2">
        <v>1</v>
      </c>
      <c r="J4" s="2">
        <v>0.66669999999999996</v>
      </c>
      <c r="K4" s="2">
        <v>0.5</v>
      </c>
      <c r="L4" s="30">
        <v>1</v>
      </c>
      <c r="M4" s="30">
        <v>1</v>
      </c>
      <c r="N4" s="30">
        <v>1</v>
      </c>
      <c r="O4" s="2">
        <v>2844049</v>
      </c>
      <c r="P4" s="38">
        <v>3</v>
      </c>
      <c r="Q4" s="38">
        <v>3</v>
      </c>
      <c r="R4" s="38">
        <v>3</v>
      </c>
      <c r="S4" s="38">
        <v>1</v>
      </c>
      <c r="T4" s="51">
        <v>1</v>
      </c>
      <c r="U4" s="51">
        <v>3</v>
      </c>
      <c r="V4" s="38">
        <v>13</v>
      </c>
      <c r="W4" s="2">
        <v>3</v>
      </c>
      <c r="X4" s="2">
        <v>2</v>
      </c>
      <c r="Y4" s="2">
        <v>4</v>
      </c>
      <c r="Z4" s="1">
        <v>1</v>
      </c>
      <c r="AA4" s="1"/>
      <c r="AB4" s="2">
        <f t="shared" si="0"/>
        <v>0.5</v>
      </c>
      <c r="AC4" s="2">
        <f t="shared" ref="AC4:AC16" si="5">1/Q4*2/(1+1/Q4)</f>
        <v>0.5</v>
      </c>
      <c r="AD4" s="2">
        <f t="shared" si="1"/>
        <v>0.5</v>
      </c>
      <c r="AE4" s="2">
        <f t="shared" si="2"/>
        <v>1</v>
      </c>
      <c r="AF4" s="2">
        <f t="shared" si="3"/>
        <v>1</v>
      </c>
      <c r="AG4" s="2">
        <f t="shared" si="4"/>
        <v>0.5</v>
      </c>
      <c r="AH4" s="2">
        <v>0.58330000000000004</v>
      </c>
      <c r="AI4" s="2">
        <v>0.83333299999999999</v>
      </c>
    </row>
    <row r="5" spans="1:35">
      <c r="A5">
        <v>2</v>
      </c>
      <c r="B5">
        <v>1</v>
      </c>
      <c r="C5">
        <v>0</v>
      </c>
      <c r="D5" t="s">
        <v>15</v>
      </c>
      <c r="E5">
        <v>46309</v>
      </c>
      <c r="F5" s="33">
        <v>497</v>
      </c>
      <c r="G5" s="33">
        <v>1</v>
      </c>
      <c r="H5" s="33">
        <v>1</v>
      </c>
      <c r="I5">
        <v>40</v>
      </c>
      <c r="J5">
        <v>0.5</v>
      </c>
      <c r="K5">
        <v>0.33329999999999999</v>
      </c>
      <c r="L5" s="29">
        <v>45</v>
      </c>
      <c r="M5" s="29">
        <v>1</v>
      </c>
      <c r="N5" s="29">
        <v>1</v>
      </c>
      <c r="O5">
        <v>2844049</v>
      </c>
      <c r="P5" s="37">
        <v>3</v>
      </c>
      <c r="Q5" s="37">
        <v>3</v>
      </c>
      <c r="R5" s="37">
        <v>3</v>
      </c>
      <c r="S5" s="37">
        <v>2</v>
      </c>
      <c r="T5" s="49">
        <v>3</v>
      </c>
      <c r="U5" s="49">
        <v>2</v>
      </c>
      <c r="V5" s="37">
        <v>26</v>
      </c>
      <c r="W5">
        <v>4</v>
      </c>
      <c r="X5">
        <v>2</v>
      </c>
      <c r="Y5">
        <v>4</v>
      </c>
      <c r="Z5" s="1">
        <v>0</v>
      </c>
      <c r="AB5" s="2">
        <f t="shared" si="0"/>
        <v>0.5</v>
      </c>
      <c r="AC5" s="2">
        <f t="shared" si="5"/>
        <v>0.5</v>
      </c>
      <c r="AD5" s="2">
        <f t="shared" si="1"/>
        <v>0.5</v>
      </c>
      <c r="AE5" s="2">
        <f t="shared" si="2"/>
        <v>0.66666666666666663</v>
      </c>
      <c r="AF5" s="2">
        <f t="shared" si="3"/>
        <v>0.5</v>
      </c>
      <c r="AG5" s="2">
        <f t="shared" si="4"/>
        <v>0.66666666666666663</v>
      </c>
      <c r="AH5" s="2">
        <v>1</v>
      </c>
      <c r="AI5" s="2">
        <v>0.66700000000000004</v>
      </c>
    </row>
    <row r="6" spans="1:35">
      <c r="A6">
        <v>2</v>
      </c>
      <c r="B6">
        <v>1</v>
      </c>
      <c r="C6">
        <v>1</v>
      </c>
      <c r="D6" t="s">
        <v>16</v>
      </c>
      <c r="E6">
        <v>611</v>
      </c>
      <c r="F6" s="33">
        <v>7</v>
      </c>
      <c r="G6" s="33">
        <v>1</v>
      </c>
      <c r="H6" s="33">
        <v>1</v>
      </c>
      <c r="I6">
        <v>1</v>
      </c>
      <c r="J6">
        <v>0.4</v>
      </c>
      <c r="K6">
        <v>0.25</v>
      </c>
      <c r="L6" s="29">
        <v>3</v>
      </c>
      <c r="M6" s="29">
        <v>1</v>
      </c>
      <c r="N6" s="29">
        <v>1</v>
      </c>
      <c r="O6">
        <v>2844049</v>
      </c>
      <c r="P6" s="37">
        <v>1</v>
      </c>
      <c r="Q6" s="37">
        <v>3</v>
      </c>
      <c r="R6" s="37">
        <v>2</v>
      </c>
      <c r="S6" s="37">
        <v>2</v>
      </c>
      <c r="T6" s="49">
        <v>1</v>
      </c>
      <c r="U6" s="49">
        <v>4</v>
      </c>
      <c r="V6" s="37">
        <v>21</v>
      </c>
      <c r="W6">
        <v>4</v>
      </c>
      <c r="X6">
        <v>2</v>
      </c>
      <c r="Y6">
        <v>4</v>
      </c>
      <c r="Z6" s="1">
        <v>0</v>
      </c>
      <c r="AB6" s="2">
        <f t="shared" si="0"/>
        <v>1</v>
      </c>
      <c r="AC6" s="2">
        <f t="shared" si="5"/>
        <v>0.5</v>
      </c>
      <c r="AD6" s="2">
        <f t="shared" si="1"/>
        <v>0.66666666666666663</v>
      </c>
      <c r="AE6" s="2">
        <f t="shared" si="2"/>
        <v>0.66666666666666663</v>
      </c>
      <c r="AF6" s="2">
        <f t="shared" si="3"/>
        <v>1</v>
      </c>
      <c r="AG6" s="2">
        <f t="shared" si="4"/>
        <v>0.4</v>
      </c>
      <c r="AH6" s="2">
        <v>0.66700000000000004</v>
      </c>
      <c r="AI6" s="2">
        <v>0.4</v>
      </c>
    </row>
    <row r="7" spans="1:35" s="2" customFormat="1">
      <c r="A7" s="2">
        <v>2</v>
      </c>
      <c r="B7" s="2">
        <v>1</v>
      </c>
      <c r="C7" s="2">
        <v>5</v>
      </c>
      <c r="D7" s="2" t="s">
        <v>22</v>
      </c>
      <c r="E7" s="2">
        <v>3574</v>
      </c>
      <c r="F7" s="34">
        <v>47</v>
      </c>
      <c r="G7" s="34">
        <v>0.5</v>
      </c>
      <c r="H7" s="34">
        <v>0.33</v>
      </c>
      <c r="I7" s="2">
        <v>4</v>
      </c>
      <c r="J7" s="2">
        <v>0.33329999999999999</v>
      </c>
      <c r="K7" s="2">
        <v>0.2</v>
      </c>
      <c r="L7" s="30">
        <v>6</v>
      </c>
      <c r="M7" s="30">
        <v>0.5</v>
      </c>
      <c r="N7" s="30">
        <v>0.33329999999999999</v>
      </c>
      <c r="O7" s="2">
        <v>2844049</v>
      </c>
      <c r="P7" s="38">
        <v>4</v>
      </c>
      <c r="Q7" s="38">
        <v>3</v>
      </c>
      <c r="R7" s="38">
        <v>3</v>
      </c>
      <c r="S7" s="38">
        <v>1</v>
      </c>
      <c r="T7" s="51">
        <v>3</v>
      </c>
      <c r="U7" s="51">
        <v>3</v>
      </c>
      <c r="V7" s="38">
        <v>34</v>
      </c>
      <c r="W7" s="2">
        <v>4</v>
      </c>
      <c r="X7" s="2">
        <v>2</v>
      </c>
      <c r="Y7" s="2">
        <v>4</v>
      </c>
      <c r="Z7" s="1">
        <v>1</v>
      </c>
      <c r="AA7" s="1"/>
      <c r="AB7" s="2">
        <f t="shared" si="0"/>
        <v>0.4</v>
      </c>
      <c r="AC7" s="2">
        <f t="shared" si="5"/>
        <v>0.5</v>
      </c>
      <c r="AD7" s="2">
        <f t="shared" si="1"/>
        <v>0.5</v>
      </c>
      <c r="AE7" s="2">
        <f t="shared" si="2"/>
        <v>1</v>
      </c>
      <c r="AF7" s="2">
        <f t="shared" si="3"/>
        <v>0.5</v>
      </c>
      <c r="AG7" s="2">
        <f t="shared" si="4"/>
        <v>0.5</v>
      </c>
      <c r="AH7" s="2">
        <v>0.5</v>
      </c>
      <c r="AI7" s="2">
        <v>0</v>
      </c>
    </row>
    <row r="8" spans="1:35" s="1" customFormat="1">
      <c r="A8" s="1">
        <v>5</v>
      </c>
      <c r="B8" s="1">
        <v>1</v>
      </c>
      <c r="C8" s="1">
        <v>0</v>
      </c>
      <c r="D8" s="1" t="s">
        <v>15</v>
      </c>
      <c r="E8" s="1">
        <v>19</v>
      </c>
      <c r="F8" s="35">
        <v>1</v>
      </c>
      <c r="G8" s="35">
        <v>1</v>
      </c>
      <c r="H8" s="35">
        <v>1</v>
      </c>
      <c r="I8" s="1">
        <v>1</v>
      </c>
      <c r="J8" s="1">
        <v>1</v>
      </c>
      <c r="K8" s="1">
        <v>1</v>
      </c>
      <c r="L8" s="31">
        <v>1</v>
      </c>
      <c r="M8" s="31">
        <v>1</v>
      </c>
      <c r="N8" s="31">
        <v>1</v>
      </c>
      <c r="O8" s="1">
        <v>2844049</v>
      </c>
      <c r="P8" s="39">
        <v>2</v>
      </c>
      <c r="Q8" s="39">
        <v>2</v>
      </c>
      <c r="R8" s="39">
        <v>2</v>
      </c>
      <c r="S8" s="39">
        <v>2</v>
      </c>
      <c r="T8" s="50">
        <v>2</v>
      </c>
      <c r="U8" s="50">
        <v>3</v>
      </c>
      <c r="V8" s="39">
        <v>21</v>
      </c>
      <c r="W8" s="1">
        <v>3</v>
      </c>
      <c r="X8" s="1">
        <v>1</v>
      </c>
      <c r="Y8" s="1">
        <v>4</v>
      </c>
      <c r="Z8" s="1">
        <v>0</v>
      </c>
      <c r="AB8" s="2">
        <f t="shared" si="0"/>
        <v>0.66666666666666663</v>
      </c>
      <c r="AC8" s="2">
        <f t="shared" si="5"/>
        <v>0.66666666666666663</v>
      </c>
      <c r="AD8" s="2">
        <f t="shared" si="1"/>
        <v>0.66666666666666663</v>
      </c>
      <c r="AE8" s="2">
        <f t="shared" si="2"/>
        <v>0.66666666666666663</v>
      </c>
      <c r="AF8" s="2">
        <f t="shared" si="3"/>
        <v>0.66666666666666663</v>
      </c>
      <c r="AG8" s="2">
        <f t="shared" si="4"/>
        <v>0.5</v>
      </c>
      <c r="AH8" s="2">
        <v>0</v>
      </c>
      <c r="AI8" s="2">
        <v>0.66666700000000001</v>
      </c>
    </row>
    <row r="9" spans="1:35" s="1" customFormat="1">
      <c r="A9" s="1">
        <v>5</v>
      </c>
      <c r="B9" s="1">
        <v>1</v>
      </c>
      <c r="C9" s="1">
        <v>1</v>
      </c>
      <c r="D9" s="1" t="s">
        <v>16</v>
      </c>
      <c r="E9" s="1">
        <v>103</v>
      </c>
      <c r="F9" s="35">
        <v>1</v>
      </c>
      <c r="G9" s="35">
        <v>1</v>
      </c>
      <c r="H9" s="35">
        <v>1</v>
      </c>
      <c r="I9" s="1">
        <v>1</v>
      </c>
      <c r="J9" s="1">
        <v>1</v>
      </c>
      <c r="K9" s="1">
        <v>1</v>
      </c>
      <c r="L9" s="31">
        <v>1</v>
      </c>
      <c r="M9" s="31">
        <v>1</v>
      </c>
      <c r="N9" s="31">
        <v>1</v>
      </c>
      <c r="O9" s="1">
        <v>2844049</v>
      </c>
      <c r="P9" s="39">
        <v>1</v>
      </c>
      <c r="Q9" s="39">
        <v>1</v>
      </c>
      <c r="R9" s="39">
        <v>1</v>
      </c>
      <c r="S9" s="39">
        <v>3</v>
      </c>
      <c r="T9" s="50">
        <v>1</v>
      </c>
      <c r="U9" s="50">
        <v>3</v>
      </c>
      <c r="V9" s="39">
        <v>19</v>
      </c>
      <c r="W9" s="1">
        <v>3</v>
      </c>
      <c r="X9" s="1">
        <v>1</v>
      </c>
      <c r="Y9" s="1">
        <v>4</v>
      </c>
      <c r="Z9" s="1">
        <v>0</v>
      </c>
      <c r="AB9" s="2">
        <f t="shared" si="0"/>
        <v>1</v>
      </c>
      <c r="AC9" s="2">
        <f t="shared" si="5"/>
        <v>1</v>
      </c>
      <c r="AD9" s="2">
        <f t="shared" si="1"/>
        <v>1</v>
      </c>
      <c r="AE9" s="2">
        <f t="shared" si="2"/>
        <v>0.5</v>
      </c>
      <c r="AF9" s="2">
        <f t="shared" si="3"/>
        <v>1</v>
      </c>
      <c r="AG9" s="2">
        <f t="shared" si="4"/>
        <v>0.5</v>
      </c>
      <c r="AH9" s="2">
        <v>0</v>
      </c>
      <c r="AI9" s="2">
        <v>0.5</v>
      </c>
    </row>
    <row r="10" spans="1:35" s="2" customFormat="1">
      <c r="A10" s="2">
        <v>5</v>
      </c>
      <c r="B10" s="2">
        <v>1</v>
      </c>
      <c r="C10" s="2">
        <v>5</v>
      </c>
      <c r="D10" s="2" t="s">
        <v>22</v>
      </c>
      <c r="E10" s="2">
        <v>27</v>
      </c>
      <c r="F10" s="34">
        <v>1</v>
      </c>
      <c r="G10" s="34">
        <v>1</v>
      </c>
      <c r="H10" s="34">
        <v>1</v>
      </c>
      <c r="I10" s="2">
        <v>1</v>
      </c>
      <c r="J10" s="2">
        <v>1</v>
      </c>
      <c r="K10" s="2">
        <v>1</v>
      </c>
      <c r="L10" s="30">
        <v>1</v>
      </c>
      <c r="M10" s="30">
        <v>1</v>
      </c>
      <c r="N10" s="30">
        <v>1</v>
      </c>
      <c r="O10" s="2">
        <v>2844049</v>
      </c>
      <c r="P10" s="38">
        <v>2</v>
      </c>
      <c r="Q10" s="38">
        <v>2</v>
      </c>
      <c r="R10" s="38">
        <v>2</v>
      </c>
      <c r="S10" s="38">
        <v>2</v>
      </c>
      <c r="T10" s="51">
        <v>2</v>
      </c>
      <c r="U10" s="51">
        <v>4</v>
      </c>
      <c r="V10" s="38">
        <v>27</v>
      </c>
      <c r="W10" s="2">
        <v>3</v>
      </c>
      <c r="X10" s="2">
        <v>1</v>
      </c>
      <c r="Y10" s="2">
        <v>4</v>
      </c>
      <c r="Z10" s="1">
        <v>1</v>
      </c>
      <c r="AA10" s="1"/>
      <c r="AB10" s="2">
        <f t="shared" si="0"/>
        <v>0.66666666666666663</v>
      </c>
      <c r="AC10" s="2">
        <f t="shared" si="5"/>
        <v>0.66666666666666663</v>
      </c>
      <c r="AD10" s="2">
        <f t="shared" si="1"/>
        <v>0.66666666666666663</v>
      </c>
      <c r="AE10" s="2">
        <f t="shared" si="2"/>
        <v>0.66666666666666663</v>
      </c>
      <c r="AF10" s="2">
        <f t="shared" si="3"/>
        <v>0.66666666666666663</v>
      </c>
      <c r="AG10" s="2">
        <f t="shared" si="4"/>
        <v>0.4</v>
      </c>
      <c r="AH10" s="2">
        <v>0</v>
      </c>
      <c r="AI10" s="2">
        <v>0.66669999999999996</v>
      </c>
    </row>
    <row r="11" spans="1:35" s="2" customFormat="1">
      <c r="A11" s="2">
        <v>6</v>
      </c>
      <c r="B11" s="2">
        <v>1</v>
      </c>
      <c r="C11" s="2">
        <v>0</v>
      </c>
      <c r="D11" s="2" t="s">
        <v>15</v>
      </c>
      <c r="E11" s="2">
        <v>44</v>
      </c>
      <c r="F11" s="34">
        <v>1</v>
      </c>
      <c r="G11" s="34">
        <v>0.66669999999999996</v>
      </c>
      <c r="H11" s="34">
        <v>0.5</v>
      </c>
      <c r="I11" s="2">
        <v>1</v>
      </c>
      <c r="J11" s="2">
        <v>0.5</v>
      </c>
      <c r="K11" s="2">
        <v>0.33329999999999999</v>
      </c>
      <c r="L11" s="30">
        <v>1</v>
      </c>
      <c r="M11" s="30">
        <v>1</v>
      </c>
      <c r="N11" s="30">
        <v>1</v>
      </c>
      <c r="O11" s="2">
        <v>300024</v>
      </c>
      <c r="P11" s="38">
        <v>3</v>
      </c>
      <c r="Q11" s="38">
        <v>3</v>
      </c>
      <c r="R11" s="38">
        <v>3</v>
      </c>
      <c r="S11" s="38">
        <v>3</v>
      </c>
      <c r="T11" s="51">
        <v>3</v>
      </c>
      <c r="U11" s="51">
        <v>2</v>
      </c>
      <c r="V11" s="38">
        <v>1</v>
      </c>
      <c r="W11" s="2">
        <v>4</v>
      </c>
      <c r="X11" s="2">
        <v>3</v>
      </c>
      <c r="Y11" s="2">
        <v>6</v>
      </c>
      <c r="Z11" s="1">
        <v>1</v>
      </c>
      <c r="AA11" s="1"/>
      <c r="AB11" s="2">
        <f t="shared" si="0"/>
        <v>0.5</v>
      </c>
      <c r="AC11" s="2">
        <f t="shared" si="5"/>
        <v>0.5</v>
      </c>
      <c r="AD11" s="2">
        <f t="shared" si="1"/>
        <v>0.5</v>
      </c>
      <c r="AE11" s="2">
        <f t="shared" si="2"/>
        <v>0.5</v>
      </c>
      <c r="AF11" s="2">
        <f t="shared" si="3"/>
        <v>0.5</v>
      </c>
      <c r="AG11" s="2">
        <f t="shared" si="4"/>
        <v>0.66666666666666663</v>
      </c>
      <c r="AH11" s="2">
        <v>0</v>
      </c>
      <c r="AI11" s="2">
        <v>0.5</v>
      </c>
    </row>
    <row r="12" spans="1:35" s="2" customFormat="1">
      <c r="A12" s="2">
        <v>6</v>
      </c>
      <c r="B12" s="2">
        <v>1</v>
      </c>
      <c r="C12" s="2">
        <v>1</v>
      </c>
      <c r="D12" s="2" t="s">
        <v>16</v>
      </c>
      <c r="E12" s="2">
        <v>139</v>
      </c>
      <c r="F12" s="34">
        <v>1</v>
      </c>
      <c r="G12" s="34">
        <v>1</v>
      </c>
      <c r="H12" s="34">
        <v>1</v>
      </c>
      <c r="I12" s="2">
        <v>1</v>
      </c>
      <c r="J12" s="2">
        <v>0.4</v>
      </c>
      <c r="K12" s="2">
        <v>0.25</v>
      </c>
      <c r="L12" s="30">
        <v>1</v>
      </c>
      <c r="M12" s="30">
        <v>1</v>
      </c>
      <c r="N12" s="30">
        <v>1</v>
      </c>
      <c r="O12" s="2">
        <v>300024</v>
      </c>
      <c r="P12" s="38">
        <v>1</v>
      </c>
      <c r="Q12" s="38">
        <v>1</v>
      </c>
      <c r="R12" s="38">
        <v>1</v>
      </c>
      <c r="S12" s="38">
        <v>3</v>
      </c>
      <c r="T12" s="51">
        <v>1</v>
      </c>
      <c r="U12" s="51">
        <v>1</v>
      </c>
      <c r="V12" s="38">
        <v>1</v>
      </c>
      <c r="W12" s="2">
        <v>4</v>
      </c>
      <c r="X12" s="2">
        <v>3</v>
      </c>
      <c r="Y12" s="2">
        <v>6</v>
      </c>
      <c r="Z12" s="1">
        <v>1</v>
      </c>
      <c r="AA12" s="1"/>
      <c r="AB12" s="2">
        <f t="shared" si="0"/>
        <v>1</v>
      </c>
      <c r="AC12" s="2">
        <f t="shared" si="5"/>
        <v>1</v>
      </c>
      <c r="AD12" s="2">
        <f t="shared" si="1"/>
        <v>1</v>
      </c>
      <c r="AE12" s="2">
        <f t="shared" si="2"/>
        <v>0.5</v>
      </c>
      <c r="AF12" s="2">
        <f t="shared" si="3"/>
        <v>1</v>
      </c>
      <c r="AG12" s="2">
        <f t="shared" si="4"/>
        <v>1</v>
      </c>
      <c r="AH12" s="2">
        <v>0.66669999999999996</v>
      </c>
      <c r="AI12" s="2">
        <v>0.4</v>
      </c>
    </row>
    <row r="13" spans="1:35" s="2" customFormat="1">
      <c r="A13" s="2">
        <v>6</v>
      </c>
      <c r="B13" s="2">
        <v>1</v>
      </c>
      <c r="C13" s="2">
        <v>5</v>
      </c>
      <c r="D13" s="2" t="s">
        <v>22</v>
      </c>
      <c r="E13" s="2">
        <v>70</v>
      </c>
      <c r="F13" s="34">
        <v>1</v>
      </c>
      <c r="G13" s="34">
        <v>1</v>
      </c>
      <c r="H13" s="34">
        <v>1</v>
      </c>
      <c r="I13" s="2">
        <v>1</v>
      </c>
      <c r="J13" s="2">
        <v>0.4</v>
      </c>
      <c r="K13" s="2">
        <v>0.25</v>
      </c>
      <c r="L13" s="30">
        <v>1</v>
      </c>
      <c r="M13" s="30">
        <v>1</v>
      </c>
      <c r="N13" s="30">
        <v>1</v>
      </c>
      <c r="O13" s="2">
        <v>300024</v>
      </c>
      <c r="P13" s="38">
        <v>3</v>
      </c>
      <c r="Q13" s="38">
        <v>3</v>
      </c>
      <c r="R13" s="38">
        <v>3</v>
      </c>
      <c r="S13" s="38">
        <v>2</v>
      </c>
      <c r="T13" s="51">
        <v>2</v>
      </c>
      <c r="U13" s="51">
        <v>2</v>
      </c>
      <c r="V13" s="38">
        <v>1</v>
      </c>
      <c r="W13" s="2">
        <v>4</v>
      </c>
      <c r="X13" s="2">
        <v>3</v>
      </c>
      <c r="Y13" s="2">
        <v>6</v>
      </c>
      <c r="Z13" s="1">
        <v>1</v>
      </c>
      <c r="AA13" s="1"/>
      <c r="AB13" s="2">
        <f t="shared" si="0"/>
        <v>0.5</v>
      </c>
      <c r="AC13" s="2">
        <f t="shared" si="5"/>
        <v>0.5</v>
      </c>
      <c r="AD13" s="2">
        <f t="shared" si="1"/>
        <v>0.5</v>
      </c>
      <c r="AE13" s="2">
        <f t="shared" si="2"/>
        <v>0.66666666666666663</v>
      </c>
      <c r="AF13" s="2">
        <f t="shared" si="3"/>
        <v>0.66666666666666663</v>
      </c>
      <c r="AG13" s="2">
        <f t="shared" si="4"/>
        <v>0.66666666666666663</v>
      </c>
      <c r="AH13" s="2">
        <v>0.5</v>
      </c>
      <c r="AI13" s="2">
        <v>0.66666700000000001</v>
      </c>
    </row>
    <row r="14" spans="1:35">
      <c r="A14">
        <v>8</v>
      </c>
      <c r="B14">
        <v>1</v>
      </c>
      <c r="C14">
        <v>0</v>
      </c>
      <c r="D14" t="s">
        <v>15</v>
      </c>
      <c r="E14">
        <v>120</v>
      </c>
      <c r="F14" s="33">
        <v>1</v>
      </c>
      <c r="G14" s="33">
        <v>1</v>
      </c>
      <c r="H14" s="33">
        <v>1</v>
      </c>
      <c r="I14">
        <v>1</v>
      </c>
      <c r="J14">
        <v>0.4</v>
      </c>
      <c r="K14">
        <v>0.25</v>
      </c>
      <c r="L14" s="29">
        <v>1</v>
      </c>
      <c r="M14" s="29">
        <v>1</v>
      </c>
      <c r="N14" s="29">
        <v>1</v>
      </c>
      <c r="O14">
        <v>300024</v>
      </c>
      <c r="P14" s="37">
        <v>1</v>
      </c>
      <c r="Q14" s="37">
        <v>1</v>
      </c>
      <c r="R14" s="37">
        <v>1</v>
      </c>
      <c r="S14" s="37">
        <v>4</v>
      </c>
      <c r="T14" s="49">
        <v>1</v>
      </c>
      <c r="U14" s="49">
        <v>1</v>
      </c>
      <c r="V14" s="37">
        <v>1</v>
      </c>
      <c r="W14">
        <v>4</v>
      </c>
      <c r="X14">
        <v>4</v>
      </c>
      <c r="Y14">
        <v>6</v>
      </c>
      <c r="Z14" s="1">
        <v>0</v>
      </c>
      <c r="AB14" s="2">
        <f t="shared" si="0"/>
        <v>1</v>
      </c>
      <c r="AC14" s="2">
        <f t="shared" si="5"/>
        <v>1</v>
      </c>
      <c r="AD14" s="2">
        <f t="shared" si="1"/>
        <v>1</v>
      </c>
      <c r="AE14" s="2">
        <f t="shared" si="2"/>
        <v>0.4</v>
      </c>
      <c r="AF14" s="2">
        <f t="shared" si="3"/>
        <v>1</v>
      </c>
      <c r="AG14" s="2">
        <f t="shared" si="4"/>
        <v>1</v>
      </c>
      <c r="AH14" s="2">
        <v>0</v>
      </c>
      <c r="AI14" s="2">
        <v>0.4</v>
      </c>
    </row>
    <row r="15" spans="1:35">
      <c r="A15">
        <v>8</v>
      </c>
      <c r="B15">
        <v>1</v>
      </c>
      <c r="C15">
        <v>1</v>
      </c>
      <c r="D15" t="s">
        <v>16</v>
      </c>
      <c r="E15">
        <v>1679</v>
      </c>
      <c r="F15" s="33">
        <v>18</v>
      </c>
      <c r="G15" s="33">
        <v>1</v>
      </c>
      <c r="H15" s="33">
        <v>1</v>
      </c>
      <c r="I15">
        <v>2</v>
      </c>
      <c r="J15">
        <v>0.4</v>
      </c>
      <c r="K15">
        <v>0.25</v>
      </c>
      <c r="L15" s="29">
        <v>2</v>
      </c>
      <c r="M15" s="29">
        <v>1</v>
      </c>
      <c r="N15" s="29">
        <v>1</v>
      </c>
      <c r="O15">
        <v>300024</v>
      </c>
      <c r="P15" s="37">
        <v>4</v>
      </c>
      <c r="Q15" s="37">
        <v>4</v>
      </c>
      <c r="R15" s="37">
        <v>4</v>
      </c>
      <c r="S15" s="37">
        <v>4</v>
      </c>
      <c r="T15" s="49">
        <v>1</v>
      </c>
      <c r="U15" s="49">
        <v>4</v>
      </c>
      <c r="V15" s="37">
        <v>1</v>
      </c>
      <c r="W15">
        <v>4</v>
      </c>
      <c r="X15">
        <v>4</v>
      </c>
      <c r="Y15">
        <v>6</v>
      </c>
      <c r="Z15" s="1">
        <v>0</v>
      </c>
      <c r="AB15" s="2">
        <f t="shared" si="0"/>
        <v>0.4</v>
      </c>
      <c r="AC15" s="2">
        <f t="shared" si="5"/>
        <v>0.4</v>
      </c>
      <c r="AD15" s="2">
        <f t="shared" si="1"/>
        <v>0.4</v>
      </c>
      <c r="AE15" s="2">
        <f t="shared" si="2"/>
        <v>0.4</v>
      </c>
      <c r="AF15" s="2">
        <f t="shared" si="3"/>
        <v>1</v>
      </c>
      <c r="AG15" s="2">
        <f t="shared" si="4"/>
        <v>0.4</v>
      </c>
      <c r="AH15" s="2">
        <v>0</v>
      </c>
      <c r="AI15" s="2">
        <v>1</v>
      </c>
    </row>
    <row r="16" spans="1:35">
      <c r="A16">
        <v>8</v>
      </c>
      <c r="B16">
        <v>1</v>
      </c>
      <c r="C16">
        <v>5</v>
      </c>
      <c r="D16" t="s">
        <v>22</v>
      </c>
      <c r="E16">
        <v>1779</v>
      </c>
      <c r="F16" s="33">
        <v>23</v>
      </c>
      <c r="G16" s="33">
        <v>1</v>
      </c>
      <c r="H16" s="33">
        <v>1</v>
      </c>
      <c r="I16">
        <v>2</v>
      </c>
      <c r="J16">
        <v>0.4</v>
      </c>
      <c r="K16">
        <v>0.25</v>
      </c>
      <c r="L16" s="29">
        <v>3</v>
      </c>
      <c r="M16" s="29">
        <v>1</v>
      </c>
      <c r="N16" s="29">
        <v>1</v>
      </c>
      <c r="O16">
        <v>300024</v>
      </c>
      <c r="P16" s="37">
        <v>2</v>
      </c>
      <c r="Q16" s="37">
        <v>2</v>
      </c>
      <c r="R16" s="37">
        <v>2</v>
      </c>
      <c r="S16" s="37">
        <v>2</v>
      </c>
      <c r="T16" s="49">
        <v>2</v>
      </c>
      <c r="U16" s="49">
        <v>2</v>
      </c>
      <c r="V16" s="37">
        <v>1</v>
      </c>
      <c r="W16">
        <v>4</v>
      </c>
      <c r="X16">
        <v>4</v>
      </c>
      <c r="Y16">
        <v>6</v>
      </c>
      <c r="Z16" s="1">
        <v>0</v>
      </c>
      <c r="AB16" s="2">
        <f t="shared" si="0"/>
        <v>0.66666666666666663</v>
      </c>
      <c r="AC16" s="2">
        <f t="shared" si="5"/>
        <v>0.66666666666666663</v>
      </c>
      <c r="AD16" s="2">
        <f t="shared" si="1"/>
        <v>0.66666666666666663</v>
      </c>
      <c r="AE16" s="2">
        <f t="shared" si="2"/>
        <v>0.66666666666666663</v>
      </c>
      <c r="AF16" s="2">
        <f t="shared" si="3"/>
        <v>0.66666666666666663</v>
      </c>
      <c r="AG16" s="2">
        <f t="shared" si="4"/>
        <v>0.66666666666666663</v>
      </c>
      <c r="AH16" s="2">
        <v>0</v>
      </c>
      <c r="AI16" s="2">
        <v>0.66666669999999995</v>
      </c>
    </row>
    <row r="17" spans="1:35">
      <c r="F17" s="33" t="s">
        <v>47</v>
      </c>
      <c r="G17" s="33" t="s">
        <v>47</v>
      </c>
      <c r="J17" t="s">
        <v>47</v>
      </c>
      <c r="L17" s="29" t="s">
        <v>47</v>
      </c>
      <c r="M17" s="29" t="s">
        <v>47</v>
      </c>
      <c r="V17" s="37" t="s">
        <v>47</v>
      </c>
      <c r="AB17" t="s">
        <v>47</v>
      </c>
      <c r="AC17" t="s">
        <v>47</v>
      </c>
      <c r="AD17" t="s">
        <v>182</v>
      </c>
      <c r="AE17" t="s">
        <v>182</v>
      </c>
      <c r="AF17" t="s">
        <v>182</v>
      </c>
      <c r="AG17" t="s">
        <v>182</v>
      </c>
    </row>
    <row r="18" spans="1:35">
      <c r="F18" s="33">
        <f>AVERAGE(F2:F16)</f>
        <v>41.733333333333334</v>
      </c>
      <c r="G18" s="33">
        <f>AVERAGE(G2:G16)</f>
        <v>0.94444666666666666</v>
      </c>
      <c r="J18">
        <f>AVERAGE(J2:J16)</f>
        <v>0.57111333333333336</v>
      </c>
      <c r="L18" s="29">
        <f>AVERAGE(L2:L16)</f>
        <v>4.5999999999999996</v>
      </c>
      <c r="M18" s="29">
        <f>AVERAGE(M2:M16)</f>
        <v>0.96666666666666667</v>
      </c>
      <c r="V18" s="37">
        <f>AVERAGE(V2:V16)</f>
        <v>13.133333333333333</v>
      </c>
      <c r="AB18" s="2">
        <f>AVERAGE(AB2:AB16)</f>
        <v>0.68666666666666676</v>
      </c>
      <c r="AC18" s="2">
        <f>AVERAGE(AC2:AC16)</f>
        <v>0.66</v>
      </c>
      <c r="AD18" s="2">
        <f t="shared" ref="AD18:AG18" si="6">AVERAGE(AD2:AD16)</f>
        <v>0.6711111111111111</v>
      </c>
      <c r="AE18" s="2">
        <f t="shared" si="6"/>
        <v>0.64666666666666661</v>
      </c>
      <c r="AF18" s="2">
        <f t="shared" si="6"/>
        <v>0.77777777777777779</v>
      </c>
      <c r="AG18" s="2">
        <f t="shared" si="6"/>
        <v>0.59111111111111114</v>
      </c>
    </row>
    <row r="19" spans="1:35">
      <c r="F19" s="33" t="s">
        <v>44</v>
      </c>
      <c r="G19" s="33" t="s">
        <v>44</v>
      </c>
      <c r="J19" t="s">
        <v>44</v>
      </c>
      <c r="L19" s="29" t="s">
        <v>44</v>
      </c>
      <c r="M19" s="29" t="s">
        <v>44</v>
      </c>
      <c r="V19" s="37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</row>
    <row r="20" spans="1:35">
      <c r="F20" s="33">
        <f>STDEV(F2:F16)</f>
        <v>126.56758029192302</v>
      </c>
      <c r="G20" s="33">
        <f>STDEV(G2:G16)</f>
        <v>0.14995149152150464</v>
      </c>
      <c r="J20">
        <f>STDEV(J2:J16)</f>
        <v>0.24164762972638679</v>
      </c>
      <c r="L20" s="29">
        <f>STDEV(L2:L16)</f>
        <v>11.261819188238258</v>
      </c>
      <c r="M20" s="29">
        <f>STDEV(M2:M16)</f>
        <v>0.12909944487358033</v>
      </c>
      <c r="V20" s="37">
        <f>STDEV(V2:V16)</f>
        <v>11.525540995462869</v>
      </c>
      <c r="AB20">
        <f>STDEV(AB2:AB16)</f>
        <v>0.24358434541926813</v>
      </c>
      <c r="AC20">
        <f>STDEV(AC2:AC16)</f>
        <v>0.2250925735484551</v>
      </c>
      <c r="AD20">
        <f t="shared" ref="AD20:AG20" si="7">STDEV(AD2:AD16)</f>
        <v>0.22070114342475611</v>
      </c>
      <c r="AE20">
        <f t="shared" si="7"/>
        <v>0.21111946516469945</v>
      </c>
      <c r="AF20">
        <f t="shared" si="7"/>
        <v>0.22419756971151678</v>
      </c>
      <c r="AG20">
        <f t="shared" si="7"/>
        <v>0.19209234992438107</v>
      </c>
    </row>
    <row r="21" spans="1:35">
      <c r="G21" s="33" t="s">
        <v>73</v>
      </c>
    </row>
    <row r="22" spans="1:35">
      <c r="G22" s="33">
        <f>AVERAGEIF(Z2:Z16,0,G2:G16)</f>
        <v>1</v>
      </c>
    </row>
    <row r="23" spans="1:35">
      <c r="G23" s="33" t="s">
        <v>72</v>
      </c>
    </row>
    <row r="24" spans="1:35">
      <c r="G24" s="33">
        <f t="array" ref="G24">_xlfn.STDEV.S(IF(Z2:Z16=0,G2:G16))</f>
        <v>0</v>
      </c>
    </row>
    <row r="25" spans="1:35">
      <c r="G25" s="33" t="s">
        <v>74</v>
      </c>
    </row>
    <row r="26" spans="1:35">
      <c r="G26" s="33">
        <f>AVERAGEIF(Z2:Z16,1,G2:G16)</f>
        <v>0.89583749999999995</v>
      </c>
    </row>
    <row r="27" spans="1:35">
      <c r="G27" s="33" t="s">
        <v>75</v>
      </c>
    </row>
    <row r="28" spans="1:35">
      <c r="G28" s="33">
        <f t="array" ref="G28">_xlfn.STDEV.S(IF(Z2:Z16=1,G2:G16))</f>
        <v>0.19795031077448291</v>
      </c>
    </row>
    <row r="29" spans="1:35" s="2" customFormat="1">
      <c r="A29" s="2">
        <v>1</v>
      </c>
      <c r="B29" s="2">
        <v>2</v>
      </c>
      <c r="C29" s="2">
        <v>2</v>
      </c>
      <c r="D29" s="2" t="s">
        <v>17</v>
      </c>
      <c r="E29" s="2">
        <v>687</v>
      </c>
      <c r="F29" s="34">
        <v>16</v>
      </c>
      <c r="G29" s="34">
        <v>1</v>
      </c>
      <c r="H29" s="34">
        <v>1</v>
      </c>
      <c r="I29" s="2">
        <v>1</v>
      </c>
      <c r="J29" s="2">
        <v>0.5</v>
      </c>
      <c r="K29" s="2">
        <v>0.33329999999999999</v>
      </c>
      <c r="L29" s="30">
        <v>1</v>
      </c>
      <c r="M29" s="30">
        <v>1</v>
      </c>
      <c r="N29" s="30">
        <v>1</v>
      </c>
      <c r="O29" s="2">
        <v>2844049</v>
      </c>
      <c r="P29" s="38">
        <v>1</v>
      </c>
      <c r="Q29" s="38">
        <v>1</v>
      </c>
      <c r="R29" s="38">
        <v>1</v>
      </c>
      <c r="S29" s="38">
        <v>4</v>
      </c>
      <c r="T29" s="51">
        <v>1</v>
      </c>
      <c r="U29" s="51">
        <v>3</v>
      </c>
      <c r="V29" s="38">
        <v>17</v>
      </c>
      <c r="W29" s="2">
        <v>3</v>
      </c>
      <c r="X29" s="2">
        <v>2</v>
      </c>
      <c r="Y29" s="2">
        <v>4</v>
      </c>
      <c r="Z29" s="2">
        <v>1</v>
      </c>
      <c r="AB29" s="2">
        <f t="shared" ref="AB29:AG29" si="8">(1/P29*2)/(1+1/P29)</f>
        <v>1</v>
      </c>
      <c r="AC29" s="2">
        <f t="shared" si="8"/>
        <v>1</v>
      </c>
      <c r="AD29" s="2">
        <f t="shared" si="8"/>
        <v>1</v>
      </c>
      <c r="AE29" s="2">
        <f t="shared" si="8"/>
        <v>0.4</v>
      </c>
      <c r="AF29" s="2">
        <f t="shared" si="8"/>
        <v>1</v>
      </c>
      <c r="AG29" s="2">
        <f t="shared" si="8"/>
        <v>0.5</v>
      </c>
      <c r="AH29" s="2">
        <v>0.4</v>
      </c>
      <c r="AI29" s="2">
        <v>0.4</v>
      </c>
    </row>
    <row r="30" spans="1:35" s="2" customFormat="1">
      <c r="A30" s="2">
        <v>1</v>
      </c>
      <c r="B30" s="2">
        <v>2</v>
      </c>
      <c r="C30" s="2">
        <v>3</v>
      </c>
      <c r="D30" s="2" t="s">
        <v>18</v>
      </c>
      <c r="E30" s="2">
        <v>177</v>
      </c>
      <c r="F30" s="34">
        <v>2</v>
      </c>
      <c r="G30" s="34">
        <v>1</v>
      </c>
      <c r="H30" s="34">
        <v>1</v>
      </c>
      <c r="I30" s="2">
        <v>1</v>
      </c>
      <c r="J30" s="2">
        <v>0.5</v>
      </c>
      <c r="K30" s="2">
        <v>0.33329999999999999</v>
      </c>
      <c r="L30" s="30">
        <v>1</v>
      </c>
      <c r="M30" s="30">
        <v>1</v>
      </c>
      <c r="N30" s="30">
        <v>1</v>
      </c>
      <c r="O30" s="2">
        <v>2844049</v>
      </c>
      <c r="P30" s="38">
        <v>0</v>
      </c>
      <c r="Q30" s="38">
        <v>0</v>
      </c>
      <c r="R30" s="38">
        <v>0</v>
      </c>
      <c r="S30" s="38">
        <v>0</v>
      </c>
      <c r="T30" s="51">
        <v>0</v>
      </c>
      <c r="U30" s="51">
        <v>0</v>
      </c>
      <c r="V30" s="38">
        <v>18</v>
      </c>
      <c r="W30" s="2">
        <v>3</v>
      </c>
      <c r="X30" s="2">
        <v>2</v>
      </c>
      <c r="Y30" s="2">
        <v>4</v>
      </c>
      <c r="Z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2</v>
      </c>
      <c r="B31">
        <v>2</v>
      </c>
      <c r="C31">
        <v>2</v>
      </c>
      <c r="D31" t="s">
        <v>17</v>
      </c>
      <c r="E31">
        <v>25450</v>
      </c>
      <c r="F31" s="33">
        <v>624</v>
      </c>
      <c r="G31" s="33">
        <v>1</v>
      </c>
      <c r="H31" s="33">
        <v>1</v>
      </c>
      <c r="I31">
        <v>18</v>
      </c>
      <c r="J31">
        <v>0.66669999999999996</v>
      </c>
      <c r="K31">
        <v>0.5</v>
      </c>
      <c r="L31" s="29">
        <v>19</v>
      </c>
      <c r="M31" s="29">
        <v>1</v>
      </c>
      <c r="N31" s="29">
        <v>1</v>
      </c>
      <c r="O31">
        <v>2844049</v>
      </c>
      <c r="P31" s="37">
        <v>2</v>
      </c>
      <c r="Q31" s="37">
        <v>2</v>
      </c>
      <c r="R31" s="37">
        <v>2</v>
      </c>
      <c r="S31" s="37">
        <v>2</v>
      </c>
      <c r="T31" s="49">
        <v>2</v>
      </c>
      <c r="U31" s="49">
        <v>2</v>
      </c>
      <c r="V31" s="37">
        <v>27</v>
      </c>
      <c r="W31">
        <v>4</v>
      </c>
      <c r="X31">
        <v>2</v>
      </c>
      <c r="Y31">
        <v>4</v>
      </c>
      <c r="Z31" s="1">
        <v>0</v>
      </c>
      <c r="AB31" s="2">
        <f t="shared" ref="AB31:AG31" si="9">(1/P31*2)/(1+1/P31)</f>
        <v>0.66666666666666663</v>
      </c>
      <c r="AC31" s="2">
        <f t="shared" si="9"/>
        <v>0.66666666666666663</v>
      </c>
      <c r="AD31" s="2">
        <f t="shared" si="9"/>
        <v>0.66666666666666663</v>
      </c>
      <c r="AE31" s="2">
        <f t="shared" si="9"/>
        <v>0.66666666666666663</v>
      </c>
      <c r="AF31" s="2">
        <f t="shared" si="9"/>
        <v>0.66666666666666663</v>
      </c>
      <c r="AG31" s="2">
        <f t="shared" si="9"/>
        <v>0.66666666666666663</v>
      </c>
      <c r="AH31">
        <v>0.66700000000000004</v>
      </c>
      <c r="AI31">
        <v>0.66700000000000004</v>
      </c>
    </row>
    <row r="32" spans="1:35">
      <c r="A32">
        <v>2</v>
      </c>
      <c r="B32">
        <v>2</v>
      </c>
      <c r="C32">
        <v>3</v>
      </c>
      <c r="D32" t="s">
        <v>18</v>
      </c>
      <c r="E32">
        <v>1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2844049</v>
      </c>
      <c r="P32" s="37">
        <v>0</v>
      </c>
      <c r="Q32" s="37">
        <v>0</v>
      </c>
      <c r="R32" s="37">
        <v>0</v>
      </c>
      <c r="S32" s="37">
        <v>0</v>
      </c>
      <c r="T32" s="49">
        <v>0</v>
      </c>
      <c r="U32" s="49">
        <v>0</v>
      </c>
      <c r="V32" s="37">
        <v>21</v>
      </c>
      <c r="W32">
        <v>4</v>
      </c>
      <c r="X32">
        <v>2</v>
      </c>
      <c r="Y32">
        <v>4</v>
      </c>
      <c r="Z32" s="1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5</v>
      </c>
      <c r="B33">
        <v>2</v>
      </c>
      <c r="C33">
        <v>2</v>
      </c>
      <c r="D33" t="s">
        <v>17</v>
      </c>
      <c r="E33">
        <v>103</v>
      </c>
      <c r="F33" s="33">
        <v>1</v>
      </c>
      <c r="G33" s="33">
        <v>1</v>
      </c>
      <c r="H33" s="33">
        <v>1</v>
      </c>
      <c r="I33">
        <v>1</v>
      </c>
      <c r="J33">
        <v>1</v>
      </c>
      <c r="K33">
        <v>1</v>
      </c>
      <c r="L33" s="29">
        <v>1</v>
      </c>
      <c r="M33" s="29">
        <v>1</v>
      </c>
      <c r="N33" s="29">
        <v>1</v>
      </c>
      <c r="O33">
        <v>2844049</v>
      </c>
      <c r="P33" s="37">
        <v>3</v>
      </c>
      <c r="Q33" s="37">
        <v>3</v>
      </c>
      <c r="R33" s="37">
        <v>3</v>
      </c>
      <c r="S33" s="37">
        <v>3</v>
      </c>
      <c r="T33" s="49">
        <v>3</v>
      </c>
      <c r="U33" s="49">
        <v>3</v>
      </c>
      <c r="V33" s="37">
        <v>19</v>
      </c>
      <c r="W33">
        <v>3</v>
      </c>
      <c r="X33">
        <v>1</v>
      </c>
      <c r="Y33">
        <v>4</v>
      </c>
      <c r="Z33" s="1">
        <v>0</v>
      </c>
      <c r="AB33" s="2">
        <f t="shared" ref="AB33:AG33" si="10">(1/P33*2)/(1+1/P33)</f>
        <v>0.5</v>
      </c>
      <c r="AC33" s="2">
        <f t="shared" si="10"/>
        <v>0.5</v>
      </c>
      <c r="AD33" s="2">
        <f t="shared" si="10"/>
        <v>0.5</v>
      </c>
      <c r="AE33" s="2">
        <f t="shared" si="10"/>
        <v>0.5</v>
      </c>
      <c r="AF33" s="2">
        <f t="shared" si="10"/>
        <v>0.5</v>
      </c>
      <c r="AG33" s="2">
        <f t="shared" si="10"/>
        <v>0.5</v>
      </c>
      <c r="AH33" s="2">
        <v>0</v>
      </c>
      <c r="AI33" s="2">
        <v>0.5</v>
      </c>
    </row>
    <row r="34" spans="1:35">
      <c r="A34">
        <v>5</v>
      </c>
      <c r="B34">
        <v>2</v>
      </c>
      <c r="C34">
        <v>3</v>
      </c>
      <c r="D34" t="s">
        <v>18</v>
      </c>
      <c r="E34">
        <v>35</v>
      </c>
      <c r="F34" s="33">
        <v>1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2844049</v>
      </c>
      <c r="P34" s="37">
        <v>0</v>
      </c>
      <c r="Q34" s="37">
        <v>0</v>
      </c>
      <c r="R34" s="37">
        <v>0</v>
      </c>
      <c r="S34" s="37">
        <v>0</v>
      </c>
      <c r="T34" s="49">
        <v>0</v>
      </c>
      <c r="U34" s="49">
        <v>0</v>
      </c>
      <c r="V34" s="37">
        <v>16</v>
      </c>
      <c r="W34">
        <v>3</v>
      </c>
      <c r="X34">
        <v>1</v>
      </c>
      <c r="Y34">
        <v>4</v>
      </c>
      <c r="Z34" s="1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s="2" customFormat="1">
      <c r="A35" s="2">
        <v>6</v>
      </c>
      <c r="B35" s="2">
        <v>2</v>
      </c>
      <c r="C35" s="2">
        <v>2</v>
      </c>
      <c r="D35" s="2" t="s">
        <v>17</v>
      </c>
      <c r="E35" s="2">
        <v>77</v>
      </c>
      <c r="F35" s="34">
        <v>2</v>
      </c>
      <c r="G35" s="34">
        <v>1</v>
      </c>
      <c r="H35" s="34">
        <v>1</v>
      </c>
      <c r="I35" s="2">
        <v>1</v>
      </c>
      <c r="J35" s="2">
        <v>0.4</v>
      </c>
      <c r="K35" s="2">
        <v>0.25</v>
      </c>
      <c r="L35" s="30">
        <v>1</v>
      </c>
      <c r="M35" s="30">
        <v>1</v>
      </c>
      <c r="N35" s="30">
        <v>1</v>
      </c>
      <c r="O35" s="2">
        <v>300024</v>
      </c>
      <c r="P35" s="38">
        <v>4</v>
      </c>
      <c r="Q35" s="38">
        <v>4</v>
      </c>
      <c r="R35" s="38">
        <v>2</v>
      </c>
      <c r="S35" s="38">
        <v>3</v>
      </c>
      <c r="T35" s="51">
        <v>1</v>
      </c>
      <c r="U35" s="51">
        <v>4</v>
      </c>
      <c r="V35" s="38">
        <v>1</v>
      </c>
      <c r="W35" s="2">
        <v>4</v>
      </c>
      <c r="X35" s="2">
        <v>3</v>
      </c>
      <c r="Y35" s="2">
        <v>6</v>
      </c>
      <c r="Z35" s="2">
        <v>1</v>
      </c>
      <c r="AB35" s="2">
        <f t="shared" ref="AB35:AG35" si="11">(1/P35*2)/(1+1/P35)</f>
        <v>0.4</v>
      </c>
      <c r="AC35" s="2">
        <f t="shared" si="11"/>
        <v>0.4</v>
      </c>
      <c r="AD35" s="2">
        <f t="shared" si="11"/>
        <v>0.66666666666666663</v>
      </c>
      <c r="AE35" s="2">
        <f t="shared" si="11"/>
        <v>0.5</v>
      </c>
      <c r="AF35" s="2">
        <f t="shared" si="11"/>
        <v>1</v>
      </c>
      <c r="AG35" s="2">
        <f t="shared" si="11"/>
        <v>0.4</v>
      </c>
      <c r="AH35" s="2">
        <v>0.5</v>
      </c>
      <c r="AI35" s="2">
        <v>1</v>
      </c>
    </row>
    <row r="36" spans="1:35" s="4" customFormat="1">
      <c r="A36" s="4">
        <v>6</v>
      </c>
      <c r="B36" s="4">
        <v>2</v>
      </c>
      <c r="C36" s="4">
        <v>3</v>
      </c>
      <c r="D36" s="4" t="s">
        <v>18</v>
      </c>
      <c r="E36" s="4">
        <v>63</v>
      </c>
      <c r="F36" s="36">
        <v>1</v>
      </c>
      <c r="G36" s="36">
        <v>0.66669999999999996</v>
      </c>
      <c r="H36" s="36">
        <v>0.5</v>
      </c>
      <c r="I36" s="4">
        <v>1</v>
      </c>
      <c r="J36" s="4">
        <v>0</v>
      </c>
      <c r="K36" s="4">
        <v>0</v>
      </c>
      <c r="L36" s="32">
        <v>1</v>
      </c>
      <c r="M36" s="32">
        <v>1</v>
      </c>
      <c r="N36" s="32">
        <v>1</v>
      </c>
      <c r="O36" s="4">
        <v>300024</v>
      </c>
      <c r="P36" s="40">
        <v>0</v>
      </c>
      <c r="Q36" s="40">
        <v>0</v>
      </c>
      <c r="R36" s="40">
        <v>0</v>
      </c>
      <c r="S36" s="40">
        <v>0</v>
      </c>
      <c r="T36" s="52">
        <v>0</v>
      </c>
      <c r="U36" s="52">
        <v>0</v>
      </c>
      <c r="V36" s="40">
        <v>1</v>
      </c>
      <c r="W36" s="4">
        <v>4</v>
      </c>
      <c r="X36" s="4">
        <v>3</v>
      </c>
      <c r="Y36" s="4">
        <v>6</v>
      </c>
      <c r="Z36" s="4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4">
        <v>0</v>
      </c>
      <c r="AI36" s="4">
        <v>0</v>
      </c>
    </row>
    <row r="37" spans="1:35">
      <c r="A37">
        <v>8</v>
      </c>
      <c r="B37">
        <v>2</v>
      </c>
      <c r="C37">
        <v>2</v>
      </c>
      <c r="D37" t="s">
        <v>17</v>
      </c>
      <c r="E37">
        <v>1987</v>
      </c>
      <c r="F37" s="33">
        <v>24</v>
      </c>
      <c r="G37" s="33">
        <v>1</v>
      </c>
      <c r="H37" s="33">
        <v>1</v>
      </c>
      <c r="I37">
        <v>2</v>
      </c>
      <c r="J37">
        <v>0.4</v>
      </c>
      <c r="K37">
        <v>0.25</v>
      </c>
      <c r="L37" s="29">
        <v>3</v>
      </c>
      <c r="M37" s="29">
        <v>1</v>
      </c>
      <c r="N37" s="29">
        <v>1</v>
      </c>
      <c r="O37">
        <v>300024</v>
      </c>
      <c r="P37" s="37">
        <v>1</v>
      </c>
      <c r="Q37" s="37">
        <v>1</v>
      </c>
      <c r="R37" s="37">
        <v>1</v>
      </c>
      <c r="S37" s="37">
        <v>4</v>
      </c>
      <c r="T37" s="49">
        <v>1</v>
      </c>
      <c r="U37" s="49">
        <v>1</v>
      </c>
      <c r="V37" s="37">
        <v>1</v>
      </c>
      <c r="W37">
        <v>4</v>
      </c>
      <c r="X37">
        <v>4</v>
      </c>
      <c r="Y37">
        <v>6</v>
      </c>
      <c r="Z37" s="1">
        <v>0</v>
      </c>
      <c r="AB37" s="2">
        <f t="shared" ref="AB37:AG37" si="12">(1/P37*2)/(1+1/P37)</f>
        <v>1</v>
      </c>
      <c r="AC37" s="2">
        <f t="shared" si="12"/>
        <v>1</v>
      </c>
      <c r="AD37" s="2">
        <f t="shared" si="12"/>
        <v>1</v>
      </c>
      <c r="AE37" s="2">
        <f t="shared" si="12"/>
        <v>0.4</v>
      </c>
      <c r="AF37" s="2">
        <f t="shared" si="12"/>
        <v>1</v>
      </c>
      <c r="AG37" s="2">
        <f t="shared" si="12"/>
        <v>1</v>
      </c>
      <c r="AH37" s="2">
        <v>0</v>
      </c>
      <c r="AI37" s="2">
        <v>0.4</v>
      </c>
    </row>
    <row r="38" spans="1:35" s="1" customFormat="1">
      <c r="A38" s="1">
        <v>8</v>
      </c>
      <c r="B38" s="1">
        <v>2</v>
      </c>
      <c r="C38" s="1">
        <v>3</v>
      </c>
      <c r="D38" s="1" t="s">
        <v>18</v>
      </c>
      <c r="E38" s="1">
        <v>1986</v>
      </c>
      <c r="F38" s="35">
        <v>73</v>
      </c>
      <c r="G38" s="35">
        <v>1</v>
      </c>
      <c r="H38" s="35">
        <v>1</v>
      </c>
      <c r="I38" s="1">
        <v>1</v>
      </c>
      <c r="J38" s="1">
        <v>0</v>
      </c>
      <c r="K38" s="1">
        <v>0</v>
      </c>
      <c r="L38" s="31">
        <v>2</v>
      </c>
      <c r="M38" s="31">
        <v>1</v>
      </c>
      <c r="N38" s="31">
        <v>1</v>
      </c>
      <c r="O38" s="1">
        <v>300024</v>
      </c>
      <c r="P38" s="39">
        <v>0</v>
      </c>
      <c r="Q38" s="39">
        <v>0</v>
      </c>
      <c r="R38" s="39">
        <v>0</v>
      </c>
      <c r="S38" s="39">
        <v>0</v>
      </c>
      <c r="T38" s="50">
        <v>0</v>
      </c>
      <c r="U38" s="50">
        <v>0</v>
      </c>
      <c r="V38" s="39">
        <v>1</v>
      </c>
      <c r="W38" s="1">
        <v>4</v>
      </c>
      <c r="X38" s="1">
        <v>4</v>
      </c>
      <c r="Y38" s="1">
        <v>6</v>
      </c>
      <c r="Z38" s="1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G39" s="33" t="s">
        <v>47</v>
      </c>
      <c r="L39" s="29" t="s">
        <v>47</v>
      </c>
      <c r="M39" s="29" t="s">
        <v>47</v>
      </c>
    </row>
    <row r="40" spans="1:35">
      <c r="G40" s="33">
        <f>AVERAGE(G29:G38)</f>
        <v>0.96666999999999992</v>
      </c>
      <c r="L40" s="29">
        <f>AVERAGE(L29:L38)</f>
        <v>3.1</v>
      </c>
      <c r="M40" s="29">
        <f>AVERAGE(M29:M38)</f>
        <v>1</v>
      </c>
    </row>
    <row r="41" spans="1:35">
      <c r="G41" s="33" t="s">
        <v>44</v>
      </c>
      <c r="L41" s="29" t="s">
        <v>44</v>
      </c>
      <c r="M41" s="29" t="s">
        <v>44</v>
      </c>
    </row>
    <row r="42" spans="1:35">
      <c r="G42" s="33">
        <f>STDEV(G29:G38)</f>
        <v>0.10539871441341234</v>
      </c>
      <c r="L42" s="29">
        <f>STDEV(L29:L38)</f>
        <v>5.6263270039658693</v>
      </c>
      <c r="M42" s="29">
        <f>STDEV(M29:M38)</f>
        <v>0</v>
      </c>
    </row>
    <row r="43" spans="1:35">
      <c r="G43" s="33" t="s">
        <v>73</v>
      </c>
    </row>
    <row r="44" spans="1:35">
      <c r="G44" s="33">
        <f>AVERAGEIF(Z29:Z38,0,G29:G38)</f>
        <v>1</v>
      </c>
    </row>
    <row r="45" spans="1:35">
      <c r="G45" s="33" t="s">
        <v>72</v>
      </c>
    </row>
    <row r="46" spans="1:35">
      <c r="G46" s="33">
        <f t="array" ref="G46">_xlfn.STDEV.S(IF(Z29:Z38=0,G29:G38))</f>
        <v>0</v>
      </c>
    </row>
    <row r="47" spans="1:35">
      <c r="G47" s="33" t="s">
        <v>74</v>
      </c>
    </row>
    <row r="48" spans="1:35">
      <c r="G48" s="33">
        <f>AVERAGEIF(Z29:Z38,1,G29:G38)</f>
        <v>0.91667500000000002</v>
      </c>
    </row>
    <row r="49" spans="1:35">
      <c r="G49" s="33" t="s">
        <v>75</v>
      </c>
    </row>
    <row r="50" spans="1:35">
      <c r="G50" s="33">
        <f t="array" ref="G50">_xlfn.STDEV.S(IF(Z29:Z38=1,G29:G38))</f>
        <v>0.1666500000000001</v>
      </c>
    </row>
    <row r="51" spans="1:35" s="2" customFormat="1">
      <c r="A51" s="2">
        <v>1</v>
      </c>
      <c r="B51" s="2">
        <v>3</v>
      </c>
      <c r="C51" s="2">
        <v>4</v>
      </c>
      <c r="D51" s="2" t="s">
        <v>19</v>
      </c>
      <c r="E51" s="2">
        <v>1120</v>
      </c>
      <c r="F51" s="34">
        <v>14</v>
      </c>
      <c r="G51" s="34">
        <v>0.8</v>
      </c>
      <c r="H51" s="34">
        <v>0.66669999999999996</v>
      </c>
      <c r="I51" s="2">
        <v>1</v>
      </c>
      <c r="J51" s="2">
        <v>0.66669999999999996</v>
      </c>
      <c r="K51" s="2">
        <v>0.5</v>
      </c>
      <c r="L51" s="30">
        <v>1</v>
      </c>
      <c r="M51" s="30">
        <v>0.8</v>
      </c>
      <c r="N51" s="30">
        <v>0.66669999999999996</v>
      </c>
      <c r="O51" s="2">
        <v>2844049</v>
      </c>
      <c r="P51" s="38" t="s">
        <v>21</v>
      </c>
      <c r="Q51" s="38" t="s">
        <v>20</v>
      </c>
      <c r="R51" s="38" t="s">
        <v>20</v>
      </c>
      <c r="S51" s="38" t="s">
        <v>49</v>
      </c>
      <c r="T51" s="51" t="s">
        <v>48</v>
      </c>
      <c r="U51" s="51" t="s">
        <v>48</v>
      </c>
      <c r="V51" s="38">
        <v>17</v>
      </c>
      <c r="W51" s="2">
        <v>3</v>
      </c>
      <c r="X51" s="2">
        <v>2</v>
      </c>
      <c r="Y51" s="2">
        <v>4</v>
      </c>
      <c r="Z51" s="2">
        <v>1</v>
      </c>
      <c r="AA51" s="2">
        <v>2</v>
      </c>
      <c r="AB51" s="2">
        <f>(2/(P56+1)+2/(P61+1))/AA51</f>
        <v>0.75</v>
      </c>
      <c r="AC51" s="2">
        <f>(2/(Q56+1)+2/(Q61+1))/AA51</f>
        <v>0.58333333333333326</v>
      </c>
      <c r="AD51" s="2">
        <f>(2/(R56+1)+2/(R61+1))/AA51</f>
        <v>0.58333333333333326</v>
      </c>
      <c r="AE51" s="2">
        <f>(2/(S56+1)+2/(S61+1))/AA51</f>
        <v>1</v>
      </c>
      <c r="AF51" s="2">
        <f>(2/(T56+1)+2/(T61+1))/AA51</f>
        <v>0.5</v>
      </c>
      <c r="AG51" s="2">
        <f>(2/(U56+1)+2/(U61+1))/AA51</f>
        <v>0.5</v>
      </c>
      <c r="AH51" s="2">
        <v>0.35560000000000003</v>
      </c>
      <c r="AI51" s="2">
        <v>0.5</v>
      </c>
    </row>
    <row r="52" spans="1:35">
      <c r="A52">
        <v>2</v>
      </c>
      <c r="B52">
        <v>3</v>
      </c>
      <c r="C52">
        <v>4</v>
      </c>
      <c r="D52" t="s">
        <v>19</v>
      </c>
      <c r="E52">
        <v>3573</v>
      </c>
      <c r="F52" s="33">
        <v>42</v>
      </c>
      <c r="G52" s="33">
        <v>1</v>
      </c>
      <c r="H52" s="33">
        <v>1</v>
      </c>
      <c r="I52">
        <v>4</v>
      </c>
      <c r="J52">
        <v>0.66669999999999996</v>
      </c>
      <c r="K52">
        <v>0.5</v>
      </c>
      <c r="L52" s="29">
        <v>5</v>
      </c>
      <c r="M52" s="29">
        <v>1</v>
      </c>
      <c r="N52" s="29">
        <v>1</v>
      </c>
      <c r="O52">
        <v>2844049</v>
      </c>
      <c r="P52" s="39" t="s">
        <v>24</v>
      </c>
      <c r="Q52" s="39" t="s">
        <v>24</v>
      </c>
      <c r="R52" s="39" t="s">
        <v>24</v>
      </c>
      <c r="S52" s="39" t="s">
        <v>49</v>
      </c>
      <c r="T52" s="50" t="s">
        <v>24</v>
      </c>
      <c r="U52" s="50" t="s">
        <v>24</v>
      </c>
      <c r="V52" s="39">
        <v>27</v>
      </c>
      <c r="W52">
        <v>4</v>
      </c>
      <c r="X52">
        <v>2</v>
      </c>
      <c r="Y52">
        <v>4</v>
      </c>
      <c r="Z52" s="1">
        <v>0</v>
      </c>
      <c r="AA52" s="1">
        <v>2</v>
      </c>
      <c r="AB52" s="2">
        <f t="shared" ref="AB52:AB55" si="13">(2/(P57+1)+2/(P62+1))/AA52</f>
        <v>0.45</v>
      </c>
      <c r="AC52" s="2">
        <f t="shared" ref="AC52:AC55" si="14">(2/(Q57+1)+2/(Q62+1))/AA52</f>
        <v>0.45</v>
      </c>
      <c r="AD52" s="2">
        <f t="shared" ref="AD52:AD55" si="15">(2/(R57+1)+2/(R62+1))/AA52</f>
        <v>0.45</v>
      </c>
      <c r="AE52" s="2">
        <f t="shared" ref="AE52:AE55" si="16">(2/(S57+1)+2/(S62+1))/AA52</f>
        <v>1</v>
      </c>
      <c r="AF52" s="2">
        <f t="shared" ref="AF52:AF55" si="17">(2/(T57+1)+2/(T62+1))/AA52</f>
        <v>0.45</v>
      </c>
      <c r="AG52" s="2">
        <f t="shared" ref="AG52:AG55" si="18">(2/(U57+1)+2/(U62+1))/AA52</f>
        <v>0.45</v>
      </c>
      <c r="AH52">
        <v>0.5333</v>
      </c>
      <c r="AI52">
        <v>0</v>
      </c>
    </row>
    <row r="53" spans="1:35">
      <c r="A53">
        <v>5</v>
      </c>
      <c r="B53">
        <v>3</v>
      </c>
      <c r="C53">
        <v>4</v>
      </c>
      <c r="D53" t="s">
        <v>19</v>
      </c>
      <c r="E53">
        <v>236</v>
      </c>
      <c r="F53" s="33">
        <v>6</v>
      </c>
      <c r="G53" s="33">
        <v>1</v>
      </c>
      <c r="H53" s="33">
        <v>1</v>
      </c>
      <c r="I53">
        <v>1</v>
      </c>
      <c r="J53">
        <v>0.8</v>
      </c>
      <c r="K53">
        <v>0.66669999999999996</v>
      </c>
      <c r="L53" s="29">
        <v>1</v>
      </c>
      <c r="M53" s="29">
        <v>1</v>
      </c>
      <c r="N53" s="29">
        <v>1</v>
      </c>
      <c r="O53">
        <v>2844049</v>
      </c>
      <c r="P53" s="39" t="s">
        <v>25</v>
      </c>
      <c r="Q53" s="39" t="s">
        <v>25</v>
      </c>
      <c r="R53" s="39" t="s">
        <v>25</v>
      </c>
      <c r="S53" s="39" t="s">
        <v>25</v>
      </c>
      <c r="T53" s="50" t="s">
        <v>25</v>
      </c>
      <c r="U53" s="50" t="s">
        <v>20</v>
      </c>
      <c r="V53" s="39">
        <v>19</v>
      </c>
      <c r="W53">
        <v>3</v>
      </c>
      <c r="X53">
        <v>1</v>
      </c>
      <c r="Y53">
        <v>4</v>
      </c>
      <c r="Z53" s="1">
        <v>0</v>
      </c>
      <c r="AA53" s="1">
        <v>3</v>
      </c>
      <c r="AB53" s="2">
        <f t="shared" si="13"/>
        <v>0.55555555555555547</v>
      </c>
      <c r="AC53" s="2">
        <f t="shared" si="14"/>
        <v>0.55555555555555547</v>
      </c>
      <c r="AD53" s="2">
        <f t="shared" si="15"/>
        <v>0.55555555555555547</v>
      </c>
      <c r="AE53" s="2">
        <f t="shared" si="16"/>
        <v>0.55555555555555547</v>
      </c>
      <c r="AF53" s="2">
        <f t="shared" si="17"/>
        <v>0.55555555555555547</v>
      </c>
      <c r="AG53" s="2">
        <f t="shared" si="18"/>
        <v>0.38888888888888884</v>
      </c>
      <c r="AH53">
        <v>0.58330000000000004</v>
      </c>
      <c r="AI53">
        <v>0.5</v>
      </c>
    </row>
    <row r="54" spans="1:35" s="2" customFormat="1">
      <c r="A54" s="2">
        <v>6</v>
      </c>
      <c r="B54" s="2">
        <v>3</v>
      </c>
      <c r="C54" s="2">
        <v>4</v>
      </c>
      <c r="D54" s="2" t="s">
        <v>19</v>
      </c>
      <c r="E54" s="2">
        <v>298</v>
      </c>
      <c r="F54" s="34">
        <v>3</v>
      </c>
      <c r="G54" s="34">
        <v>0.8</v>
      </c>
      <c r="H54" s="34">
        <v>0.66669999999999996</v>
      </c>
      <c r="I54" s="2">
        <v>1</v>
      </c>
      <c r="J54" s="2">
        <v>0.66669999999999996</v>
      </c>
      <c r="K54" s="2">
        <v>0.5</v>
      </c>
      <c r="L54" s="30">
        <v>1</v>
      </c>
      <c r="M54" s="30">
        <v>0.8</v>
      </c>
      <c r="N54" s="30">
        <v>0.66669999999999996</v>
      </c>
      <c r="O54" s="2">
        <v>300024</v>
      </c>
      <c r="P54" s="38" t="s">
        <v>25</v>
      </c>
      <c r="Q54" s="38" t="s">
        <v>25</v>
      </c>
      <c r="R54" s="38" t="s">
        <v>25</v>
      </c>
      <c r="S54" s="38" t="s">
        <v>25</v>
      </c>
      <c r="T54" s="51" t="s">
        <v>49</v>
      </c>
      <c r="U54" s="51" t="s">
        <v>25</v>
      </c>
      <c r="V54" s="38">
        <v>1</v>
      </c>
      <c r="W54" s="2">
        <v>4</v>
      </c>
      <c r="X54" s="2">
        <v>3</v>
      </c>
      <c r="Y54" s="2">
        <v>6</v>
      </c>
      <c r="Z54" s="2">
        <v>1</v>
      </c>
      <c r="AA54" s="2">
        <v>2</v>
      </c>
      <c r="AB54" s="2">
        <f t="shared" si="13"/>
        <v>0.83333333333333326</v>
      </c>
      <c r="AC54" s="2">
        <f t="shared" si="14"/>
        <v>0.83333333333333326</v>
      </c>
      <c r="AD54" s="2">
        <f t="shared" si="15"/>
        <v>0.83333333333333326</v>
      </c>
      <c r="AE54" s="2">
        <f t="shared" si="16"/>
        <v>0.83333333333333326</v>
      </c>
      <c r="AF54" s="2">
        <f t="shared" si="17"/>
        <v>1</v>
      </c>
      <c r="AG54" s="2">
        <f t="shared" si="18"/>
        <v>0.83333333333333326</v>
      </c>
      <c r="AH54" s="2">
        <v>0.58330000000000004</v>
      </c>
      <c r="AI54" s="2">
        <v>0.45</v>
      </c>
    </row>
    <row r="55" spans="1:35">
      <c r="A55">
        <v>8</v>
      </c>
      <c r="B55">
        <v>3</v>
      </c>
      <c r="C55">
        <v>4</v>
      </c>
      <c r="D55" t="s">
        <v>19</v>
      </c>
      <c r="E55">
        <v>2056</v>
      </c>
      <c r="F55" s="33">
        <v>25</v>
      </c>
      <c r="G55" s="33">
        <v>1</v>
      </c>
      <c r="H55" s="33">
        <v>1</v>
      </c>
      <c r="I55">
        <v>2</v>
      </c>
      <c r="J55">
        <v>0.66669999999999996</v>
      </c>
      <c r="K55">
        <v>0.5</v>
      </c>
      <c r="L55" s="29">
        <v>3</v>
      </c>
      <c r="M55" s="29">
        <v>1</v>
      </c>
      <c r="N55" s="29">
        <v>1</v>
      </c>
      <c r="O55">
        <v>300024</v>
      </c>
      <c r="P55" s="37" t="s">
        <v>26</v>
      </c>
      <c r="Q55" s="37" t="s">
        <v>26</v>
      </c>
      <c r="R55" s="37" t="s">
        <v>26</v>
      </c>
      <c r="S55" s="37" t="s">
        <v>48</v>
      </c>
      <c r="T55" s="49" t="s">
        <v>49</v>
      </c>
      <c r="U55" s="49" t="s">
        <v>26</v>
      </c>
      <c r="V55" s="37">
        <v>1</v>
      </c>
      <c r="W55">
        <v>4</v>
      </c>
      <c r="X55">
        <v>4</v>
      </c>
      <c r="Y55">
        <v>6</v>
      </c>
      <c r="Z55" s="1">
        <v>0</v>
      </c>
      <c r="AA55" s="1">
        <v>2</v>
      </c>
      <c r="AB55" s="2">
        <f t="shared" si="13"/>
        <v>0.7</v>
      </c>
      <c r="AC55" s="2">
        <f t="shared" si="14"/>
        <v>0.7</v>
      </c>
      <c r="AD55" s="2">
        <f t="shared" si="15"/>
        <v>0.7</v>
      </c>
      <c r="AE55" s="2">
        <f t="shared" si="16"/>
        <v>0.5</v>
      </c>
      <c r="AF55" s="2">
        <f t="shared" si="17"/>
        <v>1</v>
      </c>
      <c r="AG55" s="2">
        <f t="shared" si="18"/>
        <v>0.7</v>
      </c>
      <c r="AH55">
        <v>0</v>
      </c>
      <c r="AI55">
        <v>0.7</v>
      </c>
    </row>
    <row r="56" spans="1:35">
      <c r="G56" s="33" t="s">
        <v>47</v>
      </c>
      <c r="L56" s="29" t="s">
        <v>47</v>
      </c>
      <c r="M56" s="29" t="s">
        <v>47</v>
      </c>
      <c r="P56" s="33" t="str">
        <f>LEFT(P51,FIND(",", P51)-1)</f>
        <v>1</v>
      </c>
      <c r="Q56" s="33" t="str">
        <f t="shared" ref="Q56:U56" si="19">LEFT(Q51,FIND(",", Q51)-1)</f>
        <v>2</v>
      </c>
      <c r="R56" s="33" t="str">
        <f t="shared" si="19"/>
        <v>2</v>
      </c>
      <c r="S56" s="33" t="str">
        <f t="shared" si="19"/>
        <v>1</v>
      </c>
      <c r="T56" s="33" t="str">
        <f t="shared" si="19"/>
        <v>3</v>
      </c>
      <c r="U56" s="33" t="str">
        <f t="shared" si="19"/>
        <v>3</v>
      </c>
    </row>
    <row r="57" spans="1:35">
      <c r="G57" s="33">
        <f>AVERAGE(G51:G55)</f>
        <v>0.91999999999999993</v>
      </c>
      <c r="L57" s="29">
        <f>AVERAGE(L51:L55)</f>
        <v>2.2000000000000002</v>
      </c>
      <c r="M57" s="29">
        <f>AVERAGE(M51:M55)</f>
        <v>0.91999999999999993</v>
      </c>
      <c r="P57" s="33" t="str">
        <f t="shared" ref="P57:U57" si="20">LEFT(P52,FIND(",", P52)-1)</f>
        <v>3</v>
      </c>
      <c r="Q57" s="33" t="str">
        <f t="shared" si="20"/>
        <v>3</v>
      </c>
      <c r="R57" s="33" t="str">
        <f t="shared" si="20"/>
        <v>3</v>
      </c>
      <c r="S57" s="33" t="str">
        <f t="shared" si="20"/>
        <v>1</v>
      </c>
      <c r="T57" s="33" t="str">
        <f t="shared" si="20"/>
        <v>3</v>
      </c>
      <c r="U57" s="33" t="str">
        <f t="shared" si="20"/>
        <v>3</v>
      </c>
    </row>
    <row r="58" spans="1:35">
      <c r="G58" s="33" t="s">
        <v>44</v>
      </c>
      <c r="L58" s="29" t="s">
        <v>44</v>
      </c>
      <c r="M58" s="29" t="s">
        <v>44</v>
      </c>
      <c r="P58" s="33" t="str">
        <f t="shared" ref="P58:U58" si="21">LEFT(P53,FIND(",", P53)-1)</f>
        <v>1</v>
      </c>
      <c r="Q58" s="33" t="str">
        <f t="shared" si="21"/>
        <v>1</v>
      </c>
      <c r="R58" s="33" t="str">
        <f t="shared" si="21"/>
        <v>1</v>
      </c>
      <c r="S58" s="33" t="str">
        <f t="shared" si="21"/>
        <v>1</v>
      </c>
      <c r="T58" s="33" t="str">
        <f t="shared" si="21"/>
        <v>1</v>
      </c>
      <c r="U58" s="33" t="str">
        <f t="shared" si="21"/>
        <v>2</v>
      </c>
    </row>
    <row r="59" spans="1:35">
      <c r="G59" s="33">
        <f>STDEV(G51:G55)</f>
        <v>0.10954451150103428</v>
      </c>
      <c r="L59" s="29">
        <f>STDEV(L51:L55)</f>
        <v>1.7888543819998317</v>
      </c>
      <c r="M59" s="29">
        <f>STDEV(M51:M55)</f>
        <v>0.10954451150103428</v>
      </c>
      <c r="P59" s="33" t="str">
        <f t="shared" ref="P59:U59" si="22">LEFT(P54,FIND(",", P54)-1)</f>
        <v>1</v>
      </c>
      <c r="Q59" s="33" t="str">
        <f t="shared" si="22"/>
        <v>1</v>
      </c>
      <c r="R59" s="33" t="str">
        <f t="shared" si="22"/>
        <v>1</v>
      </c>
      <c r="S59" s="33" t="str">
        <f t="shared" si="22"/>
        <v>1</v>
      </c>
      <c r="T59" s="33" t="str">
        <f t="shared" si="22"/>
        <v>1</v>
      </c>
      <c r="U59" s="33" t="str">
        <f t="shared" si="22"/>
        <v>1</v>
      </c>
    </row>
    <row r="60" spans="1:35">
      <c r="G60" s="33" t="s">
        <v>73</v>
      </c>
      <c r="P60" s="33" t="str">
        <f t="shared" ref="P60:U60" si="23">LEFT(P55,FIND(",", P55)-1)</f>
        <v>1</v>
      </c>
      <c r="Q60" s="33" t="str">
        <f t="shared" si="23"/>
        <v>1</v>
      </c>
      <c r="R60" s="33" t="str">
        <f t="shared" si="23"/>
        <v>1</v>
      </c>
      <c r="S60" s="33" t="str">
        <f t="shared" si="23"/>
        <v>3</v>
      </c>
      <c r="T60" s="33" t="str">
        <f t="shared" si="23"/>
        <v>1</v>
      </c>
      <c r="U60" s="33" t="str">
        <f t="shared" si="23"/>
        <v>1</v>
      </c>
    </row>
    <row r="61" spans="1:35">
      <c r="G61" s="33">
        <f>AVERAGEIF(Z46:Z55,0,G46:G55)</f>
        <v>1</v>
      </c>
      <c r="P61" s="54" t="str">
        <f>RIGHT(P51,LEN(P51) -FIND(",", P51))</f>
        <v>3</v>
      </c>
      <c r="Q61" s="54" t="str">
        <f t="shared" ref="Q61:U61" si="24">RIGHT(Q51,LEN(Q51) -FIND(",", Q51))</f>
        <v>3</v>
      </c>
      <c r="R61" s="54" t="str">
        <f t="shared" si="24"/>
        <v>3</v>
      </c>
      <c r="S61" s="54" t="str">
        <f t="shared" si="24"/>
        <v>1</v>
      </c>
      <c r="T61" s="54" t="str">
        <f t="shared" si="24"/>
        <v>3</v>
      </c>
      <c r="U61" s="54" t="str">
        <f t="shared" si="24"/>
        <v>3</v>
      </c>
    </row>
    <row r="62" spans="1:35">
      <c r="A62" s="2" t="s">
        <v>67</v>
      </c>
      <c r="G62" s="33" t="s">
        <v>72</v>
      </c>
      <c r="P62" s="54" t="str">
        <f t="shared" ref="P62:U62" si="25">RIGHT(P52,LEN(P52) -FIND(",", P52))</f>
        <v>4</v>
      </c>
      <c r="Q62" s="54" t="str">
        <f t="shared" si="25"/>
        <v>4</v>
      </c>
      <c r="R62" s="54" t="str">
        <f t="shared" si="25"/>
        <v>4</v>
      </c>
      <c r="S62" s="54" t="str">
        <f t="shared" si="25"/>
        <v>1</v>
      </c>
      <c r="T62" s="54" t="str">
        <f t="shared" si="25"/>
        <v>4</v>
      </c>
      <c r="U62" s="54" t="str">
        <f t="shared" si="25"/>
        <v>4</v>
      </c>
    </row>
    <row r="63" spans="1:35">
      <c r="A63" s="2" t="s">
        <v>68</v>
      </c>
      <c r="G63" s="33">
        <f t="array" ref="G63">_xlfn.STDEV.S(IF(Z46:Z55=0,G46:G55))</f>
        <v>0.46672078066459238</v>
      </c>
      <c r="P63" s="54" t="str">
        <f t="shared" ref="P63:U63" si="26">RIGHT(P53,LEN(P53) -FIND(",", P53))</f>
        <v>2</v>
      </c>
      <c r="Q63" s="54" t="str">
        <f t="shared" si="26"/>
        <v>2</v>
      </c>
      <c r="R63" s="54" t="str">
        <f t="shared" si="26"/>
        <v>2</v>
      </c>
      <c r="S63" s="54" t="str">
        <f t="shared" si="26"/>
        <v>2</v>
      </c>
      <c r="T63" s="54" t="str">
        <f t="shared" si="26"/>
        <v>2</v>
      </c>
      <c r="U63" s="54" t="str">
        <f t="shared" si="26"/>
        <v>3</v>
      </c>
    </row>
    <row r="64" spans="1:35">
      <c r="G64" s="33" t="s">
        <v>74</v>
      </c>
      <c r="P64" s="54" t="str">
        <f t="shared" ref="P64:U64" si="27">RIGHT(P54,LEN(P54) -FIND(",", P54))</f>
        <v>2</v>
      </c>
      <c r="Q64" s="54" t="str">
        <f t="shared" si="27"/>
        <v>2</v>
      </c>
      <c r="R64" s="54" t="str">
        <f t="shared" si="27"/>
        <v>2</v>
      </c>
      <c r="S64" s="54" t="str">
        <f t="shared" si="27"/>
        <v>2</v>
      </c>
      <c r="T64" s="54" t="str">
        <f t="shared" si="27"/>
        <v>1</v>
      </c>
      <c r="U64" s="54" t="str">
        <f t="shared" si="27"/>
        <v>2</v>
      </c>
    </row>
    <row r="65" spans="7:21">
      <c r="G65" s="33">
        <f>AVERAGEIF(Z46:Z55,1,G46:G55)</f>
        <v>0.8</v>
      </c>
      <c r="P65" s="54" t="str">
        <f t="shared" ref="P65:U65" si="28">RIGHT(P55,LEN(P55) -FIND(",", P55))</f>
        <v>4</v>
      </c>
      <c r="Q65" s="54" t="str">
        <f t="shared" si="28"/>
        <v>4</v>
      </c>
      <c r="R65" s="54" t="str">
        <f t="shared" si="28"/>
        <v>4</v>
      </c>
      <c r="S65" s="54" t="str">
        <f t="shared" si="28"/>
        <v>3</v>
      </c>
      <c r="T65" s="54" t="str">
        <f t="shared" si="28"/>
        <v>1</v>
      </c>
      <c r="U65" s="54" t="str">
        <f t="shared" si="28"/>
        <v>4</v>
      </c>
    </row>
    <row r="66" spans="7:21">
      <c r="G66" s="33" t="s">
        <v>75</v>
      </c>
    </row>
    <row r="67" spans="7:21">
      <c r="G67" s="33">
        <f t="array" ref="G67">_xlfn.STDEV.S(IF(Z46:Z55=1,G46:G55))</f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3"/>
  <sheetViews>
    <sheetView topLeftCell="X28" workbookViewId="0">
      <selection activeCell="AI51" sqref="AI51:AI55"/>
    </sheetView>
  </sheetViews>
  <sheetFormatPr baseColWidth="10" defaultRowHeight="16"/>
  <cols>
    <col min="4" max="4" width="16.1640625" customWidth="1"/>
    <col min="6" max="6" width="10.83203125" style="33"/>
    <col min="7" max="7" width="15.83203125" style="33" customWidth="1"/>
    <col min="8" max="8" width="10.83203125" style="33"/>
    <col min="9" max="9" width="16.6640625" customWidth="1"/>
    <col min="12" max="12" width="12.1640625" style="29" customWidth="1"/>
    <col min="13" max="13" width="16.1640625" style="29" customWidth="1"/>
    <col min="14" max="14" width="10.83203125" style="29"/>
    <col min="16" max="16" width="15.33203125" style="43" customWidth="1"/>
    <col min="17" max="17" width="10.83203125" style="43"/>
    <col min="18" max="18" width="21.1640625" style="43" customWidth="1"/>
    <col min="19" max="20" width="24.1640625" style="43" customWidth="1"/>
    <col min="21" max="22" width="24.1640625" style="49" customWidth="1"/>
    <col min="23" max="23" width="18.5" customWidth="1"/>
    <col min="28" max="28" width="13.33203125" customWidth="1"/>
    <col min="31" max="31" width="16" customWidth="1"/>
  </cols>
  <sheetData>
    <row r="1" spans="1:35" ht="16" customHeight="1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147</v>
      </c>
      <c r="T1" s="43" t="s">
        <v>179</v>
      </c>
      <c r="U1" s="49" t="s">
        <v>175</v>
      </c>
      <c r="V1" s="49" t="s">
        <v>176</v>
      </c>
      <c r="W1" t="s">
        <v>14</v>
      </c>
      <c r="X1" t="s">
        <v>0</v>
      </c>
      <c r="Y1" t="s">
        <v>1</v>
      </c>
      <c r="Z1" t="s">
        <v>2</v>
      </c>
      <c r="AA1" t="s">
        <v>70</v>
      </c>
      <c r="AB1" s="1" t="s">
        <v>110</v>
      </c>
      <c r="AC1" s="1" t="s">
        <v>109</v>
      </c>
      <c r="AD1" s="1" t="s">
        <v>172</v>
      </c>
      <c r="AE1" s="1" t="s">
        <v>173</v>
      </c>
      <c r="AF1" s="1" t="s">
        <v>177</v>
      </c>
      <c r="AG1" s="1" t="s">
        <v>178</v>
      </c>
      <c r="AH1" s="1" t="s">
        <v>225</v>
      </c>
      <c r="AI1" s="1" t="s">
        <v>226</v>
      </c>
    </row>
    <row r="2" spans="1:35">
      <c r="A2">
        <v>1</v>
      </c>
      <c r="B2">
        <v>1</v>
      </c>
      <c r="C2">
        <v>0</v>
      </c>
      <c r="D2" t="s">
        <v>15</v>
      </c>
      <c r="E2">
        <v>46</v>
      </c>
      <c r="F2" s="33">
        <v>1</v>
      </c>
      <c r="G2" s="33">
        <v>1</v>
      </c>
      <c r="H2" s="33">
        <v>1</v>
      </c>
      <c r="I2">
        <v>1</v>
      </c>
      <c r="J2">
        <v>0.4</v>
      </c>
      <c r="K2">
        <v>0.25</v>
      </c>
      <c r="L2" s="29">
        <v>1</v>
      </c>
      <c r="M2" s="29">
        <v>1</v>
      </c>
      <c r="N2" s="29">
        <v>1</v>
      </c>
      <c r="O2">
        <v>2844049</v>
      </c>
      <c r="P2" s="43">
        <v>3</v>
      </c>
      <c r="Q2" s="43">
        <v>3</v>
      </c>
      <c r="R2" s="43">
        <v>3</v>
      </c>
      <c r="S2" s="43">
        <v>2</v>
      </c>
      <c r="T2" s="43">
        <v>1</v>
      </c>
      <c r="U2" s="49">
        <v>3</v>
      </c>
      <c r="V2" s="49">
        <v>2</v>
      </c>
      <c r="W2">
        <v>22</v>
      </c>
      <c r="X2">
        <v>5</v>
      </c>
      <c r="Y2">
        <v>2</v>
      </c>
      <c r="Z2">
        <v>10</v>
      </c>
      <c r="AA2">
        <v>0</v>
      </c>
      <c r="AB2">
        <f t="shared" ref="AB2:AB16" si="0">(1/P2*2)/(1+1/P2)</f>
        <v>0.5</v>
      </c>
      <c r="AC2">
        <f t="shared" ref="AC2:AC16" si="1">(1/Q2*2)/(1+1/Q2)</f>
        <v>0.5</v>
      </c>
      <c r="AD2" s="2">
        <f>(1/S2*2)/(1+1/S2)</f>
        <v>0.66666666666666663</v>
      </c>
      <c r="AE2" s="2">
        <f>(1/R2*2)/(1+1/R2)</f>
        <v>0.5</v>
      </c>
      <c r="AF2">
        <f t="shared" ref="AF2:AF16" si="2">(1/U2*2)/(1+1/U2)</f>
        <v>0.5</v>
      </c>
      <c r="AG2">
        <f t="shared" ref="AG2:AG16" si="3">(1/V2*2)/(1+1/V2)</f>
        <v>0.66666666666666663</v>
      </c>
      <c r="AH2">
        <v>0.4</v>
      </c>
      <c r="AI2">
        <v>0.66666700000000001</v>
      </c>
    </row>
    <row r="3" spans="1:35">
      <c r="A3">
        <v>1</v>
      </c>
      <c r="B3">
        <v>1</v>
      </c>
      <c r="C3">
        <v>1</v>
      </c>
      <c r="D3" t="s">
        <v>16</v>
      </c>
      <c r="E3">
        <v>1</v>
      </c>
      <c r="F3" s="33">
        <v>1</v>
      </c>
      <c r="G3" s="33">
        <v>1</v>
      </c>
      <c r="H3" s="33">
        <v>1</v>
      </c>
      <c r="I3">
        <v>1</v>
      </c>
      <c r="J3">
        <v>0.5</v>
      </c>
      <c r="K3">
        <v>0.33329999999999999</v>
      </c>
      <c r="L3" s="29">
        <v>1</v>
      </c>
      <c r="M3" s="29">
        <v>1</v>
      </c>
      <c r="N3" s="29">
        <v>1</v>
      </c>
      <c r="O3">
        <v>2844049</v>
      </c>
      <c r="P3" s="43">
        <v>3</v>
      </c>
      <c r="Q3" s="43">
        <v>3</v>
      </c>
      <c r="R3" s="43">
        <v>3</v>
      </c>
      <c r="S3" s="43">
        <v>3</v>
      </c>
      <c r="T3" s="43">
        <v>1</v>
      </c>
      <c r="U3" s="49">
        <v>3</v>
      </c>
      <c r="V3" s="49">
        <v>3</v>
      </c>
      <c r="W3">
        <v>23</v>
      </c>
      <c r="X3">
        <v>5</v>
      </c>
      <c r="Y3">
        <v>2</v>
      </c>
      <c r="Z3">
        <v>10</v>
      </c>
      <c r="AA3">
        <v>0</v>
      </c>
      <c r="AB3">
        <f t="shared" si="0"/>
        <v>0.5</v>
      </c>
      <c r="AC3">
        <f t="shared" si="1"/>
        <v>0.5</v>
      </c>
      <c r="AD3" s="2">
        <f>(1/S3*2)/(1+1/S3)</f>
        <v>0.5</v>
      </c>
      <c r="AE3" s="2">
        <f t="shared" ref="AE3:AE16" si="4">1/R3*2/(1+1/R3)</f>
        <v>0.5</v>
      </c>
      <c r="AF3">
        <f t="shared" si="2"/>
        <v>0.5</v>
      </c>
      <c r="AG3">
        <f t="shared" si="3"/>
        <v>0.5</v>
      </c>
      <c r="AH3">
        <v>0</v>
      </c>
      <c r="AI3">
        <v>0.5</v>
      </c>
    </row>
    <row r="4" spans="1:35">
      <c r="A4">
        <v>1</v>
      </c>
      <c r="B4">
        <v>1</v>
      </c>
      <c r="C4">
        <v>5</v>
      </c>
      <c r="D4" t="s">
        <v>22</v>
      </c>
      <c r="E4">
        <v>78</v>
      </c>
      <c r="F4" s="33">
        <v>1</v>
      </c>
      <c r="G4" s="41">
        <v>1</v>
      </c>
      <c r="H4" s="41">
        <v>1</v>
      </c>
      <c r="I4">
        <v>1</v>
      </c>
      <c r="J4">
        <v>0.4</v>
      </c>
      <c r="K4">
        <v>0.25</v>
      </c>
      <c r="L4" s="29">
        <v>1</v>
      </c>
      <c r="M4" s="29">
        <v>1</v>
      </c>
      <c r="N4" s="29">
        <v>1</v>
      </c>
      <c r="O4">
        <v>2844049</v>
      </c>
      <c r="P4" s="44">
        <v>4</v>
      </c>
      <c r="Q4" s="44">
        <v>4</v>
      </c>
      <c r="R4" s="44">
        <v>4</v>
      </c>
      <c r="S4" s="44">
        <v>3</v>
      </c>
      <c r="T4" s="43">
        <v>1</v>
      </c>
      <c r="U4" s="50">
        <v>4</v>
      </c>
      <c r="V4" s="50">
        <v>3</v>
      </c>
      <c r="W4" s="1">
        <v>24</v>
      </c>
      <c r="X4">
        <v>5</v>
      </c>
      <c r="Y4">
        <v>2</v>
      </c>
      <c r="Z4">
        <v>10</v>
      </c>
      <c r="AA4">
        <v>0</v>
      </c>
      <c r="AB4">
        <f t="shared" si="0"/>
        <v>0.4</v>
      </c>
      <c r="AC4">
        <f t="shared" si="1"/>
        <v>0.4</v>
      </c>
      <c r="AD4" s="2">
        <f t="shared" ref="AD4:AD16" si="5">1/S4*2/(1+1/S4)</f>
        <v>0.5</v>
      </c>
      <c r="AE4" s="2">
        <f t="shared" si="4"/>
        <v>0.4</v>
      </c>
      <c r="AF4">
        <f t="shared" si="2"/>
        <v>0.4</v>
      </c>
      <c r="AG4">
        <f t="shared" si="3"/>
        <v>0.5</v>
      </c>
      <c r="AH4">
        <v>0.5</v>
      </c>
      <c r="AI4">
        <v>0.5</v>
      </c>
    </row>
    <row r="5" spans="1:35">
      <c r="A5">
        <v>3</v>
      </c>
      <c r="B5">
        <v>1</v>
      </c>
      <c r="C5">
        <v>0</v>
      </c>
      <c r="D5" t="s">
        <v>15</v>
      </c>
      <c r="E5">
        <v>9</v>
      </c>
      <c r="F5" s="33">
        <v>1</v>
      </c>
      <c r="G5" s="33">
        <v>1</v>
      </c>
      <c r="H5" s="33">
        <v>1</v>
      </c>
      <c r="I5">
        <v>1</v>
      </c>
      <c r="J5">
        <v>1</v>
      </c>
      <c r="K5">
        <v>1</v>
      </c>
      <c r="L5" s="29">
        <v>1</v>
      </c>
      <c r="M5" s="29">
        <v>1</v>
      </c>
      <c r="N5" s="29">
        <v>1</v>
      </c>
      <c r="O5">
        <v>2844049</v>
      </c>
      <c r="P5" s="43">
        <v>2</v>
      </c>
      <c r="Q5" s="43">
        <v>2</v>
      </c>
      <c r="R5" s="43">
        <v>2</v>
      </c>
      <c r="S5" s="43">
        <v>2</v>
      </c>
      <c r="T5" s="43">
        <v>1</v>
      </c>
      <c r="U5" s="49">
        <v>2</v>
      </c>
      <c r="V5" s="49">
        <v>6</v>
      </c>
      <c r="W5">
        <v>52</v>
      </c>
      <c r="X5">
        <v>6</v>
      </c>
      <c r="Y5">
        <v>1</v>
      </c>
      <c r="Z5">
        <v>10</v>
      </c>
      <c r="AA5">
        <v>0</v>
      </c>
      <c r="AB5">
        <f t="shared" si="0"/>
        <v>0.66666666666666663</v>
      </c>
      <c r="AC5">
        <f t="shared" si="1"/>
        <v>0.66666666666666663</v>
      </c>
      <c r="AD5" s="2">
        <f t="shared" si="5"/>
        <v>0.66666666666666663</v>
      </c>
      <c r="AE5" s="2">
        <f t="shared" si="4"/>
        <v>0.66666666666666663</v>
      </c>
      <c r="AF5">
        <f t="shared" si="2"/>
        <v>0.66666666666666663</v>
      </c>
      <c r="AG5">
        <f t="shared" si="3"/>
        <v>0.2857142857142857</v>
      </c>
      <c r="AH5">
        <v>0</v>
      </c>
      <c r="AI5">
        <v>0.66666700000000001</v>
      </c>
    </row>
    <row r="6" spans="1:35">
      <c r="A6">
        <v>3</v>
      </c>
      <c r="B6">
        <v>1</v>
      </c>
      <c r="C6">
        <v>1</v>
      </c>
      <c r="D6" t="s">
        <v>16</v>
      </c>
      <c r="E6">
        <v>753</v>
      </c>
      <c r="F6" s="33">
        <v>14</v>
      </c>
      <c r="G6" s="33">
        <v>1</v>
      </c>
      <c r="H6" s="33">
        <v>1</v>
      </c>
      <c r="I6">
        <v>1</v>
      </c>
      <c r="J6">
        <v>0.28570000000000001</v>
      </c>
      <c r="K6">
        <v>0.16669999999999999</v>
      </c>
      <c r="L6" s="29">
        <v>1</v>
      </c>
      <c r="M6" s="29">
        <v>1</v>
      </c>
      <c r="N6" s="29">
        <v>1</v>
      </c>
      <c r="O6">
        <v>2844049</v>
      </c>
      <c r="P6" s="43">
        <v>1</v>
      </c>
      <c r="Q6" s="43">
        <v>5</v>
      </c>
      <c r="R6" s="43">
        <v>4</v>
      </c>
      <c r="S6" s="43">
        <v>6</v>
      </c>
      <c r="T6" s="43">
        <v>1</v>
      </c>
      <c r="U6" s="49">
        <v>6</v>
      </c>
      <c r="V6" s="49">
        <v>6</v>
      </c>
      <c r="W6">
        <v>44</v>
      </c>
      <c r="X6">
        <v>6</v>
      </c>
      <c r="Y6">
        <v>1</v>
      </c>
      <c r="Z6">
        <v>10</v>
      </c>
      <c r="AA6">
        <v>0</v>
      </c>
      <c r="AB6">
        <f t="shared" si="0"/>
        <v>1</v>
      </c>
      <c r="AC6">
        <f t="shared" si="1"/>
        <v>0.33333333333333337</v>
      </c>
      <c r="AD6" s="2">
        <f t="shared" si="5"/>
        <v>0.2857142857142857</v>
      </c>
      <c r="AE6" s="2">
        <f t="shared" si="4"/>
        <v>0.4</v>
      </c>
      <c r="AF6">
        <f t="shared" si="2"/>
        <v>0.2857142857142857</v>
      </c>
      <c r="AG6">
        <f t="shared" si="3"/>
        <v>0.2857142857142857</v>
      </c>
      <c r="AH6">
        <v>0.28570000000000001</v>
      </c>
      <c r="AI6">
        <v>0.28571400000000002</v>
      </c>
    </row>
    <row r="7" spans="1:35">
      <c r="A7">
        <v>3</v>
      </c>
      <c r="B7">
        <v>1</v>
      </c>
      <c r="C7">
        <v>5</v>
      </c>
      <c r="D7" t="s">
        <v>22</v>
      </c>
      <c r="E7">
        <v>198</v>
      </c>
      <c r="F7" s="33">
        <v>4</v>
      </c>
      <c r="G7" s="41">
        <v>1</v>
      </c>
      <c r="H7" s="41">
        <v>1</v>
      </c>
      <c r="I7">
        <v>1</v>
      </c>
      <c r="J7">
        <v>1</v>
      </c>
      <c r="K7">
        <v>1</v>
      </c>
      <c r="L7" s="29">
        <v>1</v>
      </c>
      <c r="M7" s="29">
        <v>1</v>
      </c>
      <c r="N7" s="29">
        <v>1</v>
      </c>
      <c r="O7">
        <v>2844049</v>
      </c>
      <c r="P7" s="44">
        <v>2</v>
      </c>
      <c r="Q7" s="44">
        <v>2</v>
      </c>
      <c r="R7" s="44">
        <v>2</v>
      </c>
      <c r="S7" s="44">
        <v>2</v>
      </c>
      <c r="T7" s="43">
        <v>1</v>
      </c>
      <c r="U7" s="50">
        <v>2</v>
      </c>
      <c r="V7" s="50">
        <v>7</v>
      </c>
      <c r="W7" s="1">
        <v>60</v>
      </c>
      <c r="X7">
        <v>6</v>
      </c>
      <c r="Y7">
        <v>1</v>
      </c>
      <c r="Z7">
        <v>10</v>
      </c>
      <c r="AA7">
        <v>0</v>
      </c>
      <c r="AB7">
        <f t="shared" si="0"/>
        <v>0.66666666666666663</v>
      </c>
      <c r="AC7">
        <f t="shared" si="1"/>
        <v>0.66666666666666663</v>
      </c>
      <c r="AD7" s="2">
        <f t="shared" si="5"/>
        <v>0.66666666666666663</v>
      </c>
      <c r="AE7" s="2">
        <f t="shared" si="4"/>
        <v>0.66666666666666663</v>
      </c>
      <c r="AF7">
        <f t="shared" si="2"/>
        <v>0.66666666666666663</v>
      </c>
      <c r="AG7">
        <f t="shared" si="3"/>
        <v>0.25</v>
      </c>
      <c r="AH7">
        <v>0</v>
      </c>
      <c r="AI7">
        <v>0.66669999999999996</v>
      </c>
    </row>
    <row r="8" spans="1:35">
      <c r="A8">
        <v>4</v>
      </c>
      <c r="B8">
        <v>1</v>
      </c>
      <c r="C8">
        <v>0</v>
      </c>
      <c r="D8" t="s">
        <v>15</v>
      </c>
      <c r="E8">
        <v>929</v>
      </c>
      <c r="F8" s="33">
        <v>13</v>
      </c>
      <c r="G8" s="33">
        <v>1</v>
      </c>
      <c r="H8" s="33">
        <v>1</v>
      </c>
      <c r="I8">
        <v>2</v>
      </c>
      <c r="J8">
        <v>0.28570000000000001</v>
      </c>
      <c r="K8">
        <v>0.16669999999999999</v>
      </c>
      <c r="L8" s="29">
        <v>1</v>
      </c>
      <c r="M8" s="29">
        <v>1</v>
      </c>
      <c r="N8" s="29">
        <v>1</v>
      </c>
      <c r="O8">
        <v>2844049</v>
      </c>
      <c r="P8" s="43">
        <v>3</v>
      </c>
      <c r="Q8" s="43">
        <v>3</v>
      </c>
      <c r="R8" s="43">
        <v>2</v>
      </c>
      <c r="S8" s="43">
        <v>2</v>
      </c>
      <c r="T8" s="43">
        <v>1</v>
      </c>
      <c r="U8" s="49">
        <v>3</v>
      </c>
      <c r="V8" s="49">
        <v>1</v>
      </c>
      <c r="W8">
        <v>22</v>
      </c>
      <c r="X8">
        <v>6</v>
      </c>
      <c r="Y8">
        <v>6</v>
      </c>
      <c r="Z8">
        <v>10</v>
      </c>
      <c r="AA8">
        <v>0</v>
      </c>
      <c r="AB8">
        <f t="shared" si="0"/>
        <v>0.5</v>
      </c>
      <c r="AC8">
        <f t="shared" si="1"/>
        <v>0.5</v>
      </c>
      <c r="AD8" s="2">
        <f t="shared" si="5"/>
        <v>0.66666666666666663</v>
      </c>
      <c r="AE8" s="2">
        <f t="shared" si="4"/>
        <v>0.66666666666666663</v>
      </c>
      <c r="AF8">
        <f t="shared" si="2"/>
        <v>0.5</v>
      </c>
      <c r="AG8">
        <f t="shared" si="3"/>
        <v>1</v>
      </c>
      <c r="AH8">
        <v>0</v>
      </c>
      <c r="AI8">
        <v>0.5</v>
      </c>
    </row>
    <row r="9" spans="1:35">
      <c r="A9">
        <v>4</v>
      </c>
      <c r="B9">
        <v>1</v>
      </c>
      <c r="C9">
        <v>1</v>
      </c>
      <c r="D9" t="s">
        <v>16</v>
      </c>
      <c r="E9">
        <v>95</v>
      </c>
      <c r="F9" s="33">
        <v>1</v>
      </c>
      <c r="G9" s="33">
        <v>1</v>
      </c>
      <c r="H9" s="33">
        <v>1</v>
      </c>
      <c r="I9">
        <v>1</v>
      </c>
      <c r="J9">
        <v>0.28570000000000001</v>
      </c>
      <c r="K9">
        <v>0.16669999999999999</v>
      </c>
      <c r="L9" s="29">
        <v>1</v>
      </c>
      <c r="M9" s="29">
        <v>1</v>
      </c>
      <c r="N9" s="29">
        <v>1</v>
      </c>
      <c r="O9">
        <v>2844049</v>
      </c>
      <c r="P9" s="43">
        <v>1</v>
      </c>
      <c r="Q9" s="43">
        <v>1</v>
      </c>
      <c r="R9" s="43">
        <v>1</v>
      </c>
      <c r="S9" s="43">
        <v>1</v>
      </c>
      <c r="T9" s="43">
        <v>1</v>
      </c>
      <c r="U9" s="49">
        <v>1</v>
      </c>
      <c r="V9" s="49">
        <v>1</v>
      </c>
      <c r="W9">
        <v>20</v>
      </c>
      <c r="X9">
        <v>6</v>
      </c>
      <c r="Y9">
        <v>6</v>
      </c>
      <c r="Z9">
        <v>10</v>
      </c>
      <c r="AA9">
        <v>0</v>
      </c>
      <c r="AB9">
        <f t="shared" si="0"/>
        <v>1</v>
      </c>
      <c r="AC9">
        <f t="shared" si="1"/>
        <v>1</v>
      </c>
      <c r="AD9" s="2">
        <f t="shared" si="5"/>
        <v>1</v>
      </c>
      <c r="AE9" s="2">
        <f t="shared" si="4"/>
        <v>1</v>
      </c>
      <c r="AF9">
        <f t="shared" si="2"/>
        <v>1</v>
      </c>
      <c r="AG9">
        <v>1</v>
      </c>
      <c r="AH9">
        <v>0</v>
      </c>
      <c r="AI9">
        <v>0.28570000000000001</v>
      </c>
    </row>
    <row r="10" spans="1:35">
      <c r="A10">
        <v>4</v>
      </c>
      <c r="B10">
        <v>1</v>
      </c>
      <c r="C10">
        <v>5</v>
      </c>
      <c r="D10" t="s">
        <v>22</v>
      </c>
      <c r="E10">
        <v>1017</v>
      </c>
      <c r="F10" s="33">
        <v>1</v>
      </c>
      <c r="G10" s="41">
        <v>1</v>
      </c>
      <c r="H10" s="41">
        <v>1</v>
      </c>
      <c r="I10">
        <v>1</v>
      </c>
      <c r="J10">
        <v>1</v>
      </c>
      <c r="K10">
        <v>1</v>
      </c>
      <c r="L10" s="29">
        <v>1</v>
      </c>
      <c r="M10" s="29">
        <v>1</v>
      </c>
      <c r="N10" s="29">
        <v>1</v>
      </c>
      <c r="O10">
        <v>2844049</v>
      </c>
      <c r="P10" s="44">
        <v>1</v>
      </c>
      <c r="Q10" s="44">
        <v>1</v>
      </c>
      <c r="R10" s="44">
        <v>1</v>
      </c>
      <c r="S10" s="44">
        <v>1</v>
      </c>
      <c r="T10" s="43">
        <v>1</v>
      </c>
      <c r="U10" s="50">
        <v>1</v>
      </c>
      <c r="V10" s="50">
        <v>1</v>
      </c>
      <c r="W10" s="1">
        <v>22</v>
      </c>
      <c r="X10">
        <v>6</v>
      </c>
      <c r="Y10">
        <v>6</v>
      </c>
      <c r="Z10">
        <v>10</v>
      </c>
      <c r="AA10">
        <v>0</v>
      </c>
      <c r="AB10">
        <f t="shared" si="0"/>
        <v>1</v>
      </c>
      <c r="AC10">
        <f t="shared" si="1"/>
        <v>1</v>
      </c>
      <c r="AD10" s="2">
        <f t="shared" si="5"/>
        <v>1</v>
      </c>
      <c r="AE10" s="2">
        <f t="shared" si="4"/>
        <v>1</v>
      </c>
      <c r="AF10">
        <f t="shared" si="2"/>
        <v>1</v>
      </c>
      <c r="AG10">
        <f t="shared" si="3"/>
        <v>1</v>
      </c>
      <c r="AH10">
        <v>0</v>
      </c>
      <c r="AI10">
        <v>1</v>
      </c>
    </row>
    <row r="11" spans="1:35" s="2" customFormat="1">
      <c r="A11" s="2">
        <v>5</v>
      </c>
      <c r="B11" s="2">
        <v>1</v>
      </c>
      <c r="C11" s="2">
        <v>0</v>
      </c>
      <c r="D11" s="2" t="s">
        <v>15</v>
      </c>
      <c r="E11" s="2">
        <v>8</v>
      </c>
      <c r="F11" s="34">
        <v>1</v>
      </c>
      <c r="G11" s="34">
        <v>0.66669999999999996</v>
      </c>
      <c r="H11" s="34">
        <v>0.5</v>
      </c>
      <c r="I11" s="2">
        <v>1</v>
      </c>
      <c r="J11" s="2">
        <v>0.28570000000000001</v>
      </c>
      <c r="K11" s="2">
        <v>0.16669999999999999</v>
      </c>
      <c r="L11" s="30">
        <v>1</v>
      </c>
      <c r="M11" s="30">
        <v>1</v>
      </c>
      <c r="N11" s="30">
        <v>1</v>
      </c>
      <c r="O11" s="2">
        <v>2844049</v>
      </c>
      <c r="P11" s="45">
        <v>2</v>
      </c>
      <c r="Q11" s="45">
        <v>2</v>
      </c>
      <c r="R11" s="45">
        <v>2</v>
      </c>
      <c r="S11" s="45">
        <v>2</v>
      </c>
      <c r="T11" s="43">
        <v>1</v>
      </c>
      <c r="U11" s="51">
        <v>2</v>
      </c>
      <c r="V11" s="51">
        <v>2</v>
      </c>
      <c r="W11" s="2">
        <v>37</v>
      </c>
      <c r="X11" s="2">
        <v>7</v>
      </c>
      <c r="Y11" s="2">
        <v>6</v>
      </c>
      <c r="Z11" s="2">
        <v>10</v>
      </c>
      <c r="AA11" s="2">
        <v>1</v>
      </c>
      <c r="AB11">
        <f t="shared" si="0"/>
        <v>0.66666666666666663</v>
      </c>
      <c r="AC11">
        <f t="shared" si="1"/>
        <v>0.66666666666666663</v>
      </c>
      <c r="AD11" s="2">
        <f t="shared" si="5"/>
        <v>0.66666666666666663</v>
      </c>
      <c r="AE11" s="2">
        <f t="shared" si="4"/>
        <v>0.66666666666666663</v>
      </c>
      <c r="AF11">
        <f t="shared" si="2"/>
        <v>0.66666666666666663</v>
      </c>
      <c r="AG11">
        <f t="shared" si="3"/>
        <v>0.66666666666666663</v>
      </c>
      <c r="AH11" s="2">
        <v>0</v>
      </c>
      <c r="AI11" s="2">
        <v>0.4</v>
      </c>
    </row>
    <row r="12" spans="1:35" s="2" customFormat="1">
      <c r="A12" s="2">
        <v>5</v>
      </c>
      <c r="B12" s="2">
        <v>1</v>
      </c>
      <c r="C12" s="2">
        <v>1</v>
      </c>
      <c r="D12" s="2" t="s">
        <v>16</v>
      </c>
      <c r="E12" s="2">
        <v>176</v>
      </c>
      <c r="F12" s="34">
        <v>2</v>
      </c>
      <c r="G12" s="34">
        <v>0.5</v>
      </c>
      <c r="H12" s="34">
        <v>0.33329999999999999</v>
      </c>
      <c r="I12" s="2">
        <v>1</v>
      </c>
      <c r="J12" s="2">
        <v>0.25</v>
      </c>
      <c r="K12" s="2">
        <v>0.1429</v>
      </c>
      <c r="L12" s="30">
        <v>1</v>
      </c>
      <c r="M12" s="30">
        <v>0.66669999999999996</v>
      </c>
      <c r="N12" s="30">
        <v>0.5</v>
      </c>
      <c r="O12" s="2">
        <v>2844049</v>
      </c>
      <c r="P12" s="45">
        <v>2</v>
      </c>
      <c r="Q12" s="45">
        <v>2</v>
      </c>
      <c r="R12" s="45">
        <v>2</v>
      </c>
      <c r="S12" s="45">
        <v>7</v>
      </c>
      <c r="T12" s="43">
        <v>1</v>
      </c>
      <c r="U12" s="51">
        <v>2</v>
      </c>
      <c r="V12" s="51">
        <v>7</v>
      </c>
      <c r="W12" s="2">
        <v>31</v>
      </c>
      <c r="X12" s="2">
        <v>7</v>
      </c>
      <c r="Y12" s="2">
        <v>6</v>
      </c>
      <c r="Z12" s="2">
        <v>10</v>
      </c>
      <c r="AA12" s="2">
        <v>1</v>
      </c>
      <c r="AB12">
        <f t="shared" si="0"/>
        <v>0.66666666666666663</v>
      </c>
      <c r="AC12">
        <f t="shared" si="1"/>
        <v>0.66666666666666663</v>
      </c>
      <c r="AD12" s="2">
        <f t="shared" si="5"/>
        <v>0.25</v>
      </c>
      <c r="AE12" s="2">
        <f t="shared" si="4"/>
        <v>0.66666666666666663</v>
      </c>
      <c r="AF12">
        <f t="shared" si="2"/>
        <v>0.66666666666666663</v>
      </c>
      <c r="AG12">
        <f t="shared" si="3"/>
        <v>0.25</v>
      </c>
      <c r="AH12" s="2">
        <v>0.25</v>
      </c>
      <c r="AI12" s="2">
        <v>0.5</v>
      </c>
    </row>
    <row r="13" spans="1:35" s="2" customFormat="1">
      <c r="A13" s="2">
        <v>5</v>
      </c>
      <c r="B13" s="2">
        <v>1</v>
      </c>
      <c r="C13" s="2">
        <v>5</v>
      </c>
      <c r="D13" s="2" t="s">
        <v>22</v>
      </c>
      <c r="E13" s="2">
        <v>2430</v>
      </c>
      <c r="F13" s="34">
        <v>40</v>
      </c>
      <c r="G13" s="42">
        <v>1</v>
      </c>
      <c r="H13" s="42">
        <v>1</v>
      </c>
      <c r="I13" s="2">
        <v>6</v>
      </c>
      <c r="J13" s="2">
        <v>0.25</v>
      </c>
      <c r="K13" s="2">
        <v>0.14280000000000001</v>
      </c>
      <c r="L13" s="30">
        <v>6</v>
      </c>
      <c r="M13" s="30">
        <v>1</v>
      </c>
      <c r="N13" s="30">
        <v>1</v>
      </c>
      <c r="O13" s="2">
        <v>2844049</v>
      </c>
      <c r="P13" s="45">
        <v>3</v>
      </c>
      <c r="Q13" s="45">
        <v>2</v>
      </c>
      <c r="R13" s="45">
        <v>2</v>
      </c>
      <c r="S13" s="45">
        <v>2</v>
      </c>
      <c r="T13" s="43">
        <v>1</v>
      </c>
      <c r="U13" s="51">
        <v>2</v>
      </c>
      <c r="V13" s="51">
        <v>2</v>
      </c>
      <c r="W13" s="2">
        <v>46</v>
      </c>
      <c r="X13" s="2">
        <v>7</v>
      </c>
      <c r="Y13" s="2">
        <v>6</v>
      </c>
      <c r="Z13" s="2">
        <v>10</v>
      </c>
      <c r="AA13" s="2">
        <v>1</v>
      </c>
      <c r="AB13">
        <f t="shared" si="0"/>
        <v>0.5</v>
      </c>
      <c r="AC13">
        <f t="shared" si="1"/>
        <v>0.66666666666666663</v>
      </c>
      <c r="AD13" s="2">
        <f t="shared" si="5"/>
        <v>0.66666666666666663</v>
      </c>
      <c r="AE13" s="2">
        <f t="shared" si="4"/>
        <v>0.66666666666666663</v>
      </c>
      <c r="AF13">
        <f t="shared" si="2"/>
        <v>0.66666666666666663</v>
      </c>
      <c r="AG13">
        <f t="shared" si="3"/>
        <v>0.66666666666666663</v>
      </c>
      <c r="AH13" s="2">
        <v>0</v>
      </c>
      <c r="AI13" s="2">
        <v>0.5</v>
      </c>
    </row>
    <row r="14" spans="1:35" s="2" customFormat="1">
      <c r="A14" s="2">
        <v>6</v>
      </c>
      <c r="B14" s="2">
        <v>1</v>
      </c>
      <c r="C14" s="2">
        <v>0</v>
      </c>
      <c r="D14" s="2" t="s">
        <v>15</v>
      </c>
      <c r="E14" s="2">
        <v>4391</v>
      </c>
      <c r="F14" s="34">
        <v>52</v>
      </c>
      <c r="G14" s="34">
        <v>1</v>
      </c>
      <c r="H14" s="34">
        <v>1</v>
      </c>
      <c r="I14" s="2">
        <v>8</v>
      </c>
      <c r="J14" s="2">
        <v>0.66669999999999996</v>
      </c>
      <c r="K14" s="2">
        <v>0.5</v>
      </c>
      <c r="L14" s="30">
        <v>10</v>
      </c>
      <c r="M14" s="30">
        <v>1</v>
      </c>
      <c r="N14" s="30">
        <v>1</v>
      </c>
      <c r="O14" s="2">
        <v>300091</v>
      </c>
      <c r="P14" s="45">
        <v>2</v>
      </c>
      <c r="Q14" s="45">
        <v>1</v>
      </c>
      <c r="R14" s="45">
        <v>1</v>
      </c>
      <c r="S14" s="45">
        <v>1</v>
      </c>
      <c r="T14" s="43">
        <v>1</v>
      </c>
      <c r="U14" s="51">
        <v>1</v>
      </c>
      <c r="V14" s="51">
        <v>1</v>
      </c>
      <c r="W14" s="2">
        <v>9</v>
      </c>
      <c r="X14" s="2">
        <v>8</v>
      </c>
      <c r="Y14" s="2">
        <v>5</v>
      </c>
      <c r="Z14" s="2">
        <v>14</v>
      </c>
      <c r="AA14" s="2">
        <v>1</v>
      </c>
      <c r="AB14">
        <f t="shared" si="0"/>
        <v>0.66666666666666663</v>
      </c>
      <c r="AC14">
        <f t="shared" si="1"/>
        <v>1</v>
      </c>
      <c r="AD14" s="2">
        <f t="shared" si="5"/>
        <v>1</v>
      </c>
      <c r="AE14" s="2">
        <f t="shared" si="4"/>
        <v>1</v>
      </c>
      <c r="AF14">
        <f t="shared" si="2"/>
        <v>1</v>
      </c>
      <c r="AG14">
        <f t="shared" si="3"/>
        <v>1</v>
      </c>
      <c r="AH14" s="2">
        <v>0.25</v>
      </c>
      <c r="AI14" s="2">
        <v>1</v>
      </c>
    </row>
    <row r="15" spans="1:35" s="2" customFormat="1">
      <c r="A15" s="2">
        <v>6</v>
      </c>
      <c r="B15" s="2">
        <v>1</v>
      </c>
      <c r="C15" s="2">
        <v>1</v>
      </c>
      <c r="D15" s="2" t="s">
        <v>16</v>
      </c>
      <c r="E15" s="2">
        <v>98</v>
      </c>
      <c r="F15" s="34">
        <v>2</v>
      </c>
      <c r="G15" s="34">
        <v>1</v>
      </c>
      <c r="H15" s="34">
        <v>1</v>
      </c>
      <c r="I15" s="2">
        <v>1</v>
      </c>
      <c r="J15" s="2">
        <v>0.22220000000000001</v>
      </c>
      <c r="K15" s="2">
        <v>0.125</v>
      </c>
      <c r="L15" s="30">
        <v>1</v>
      </c>
      <c r="M15" s="30">
        <v>1</v>
      </c>
      <c r="N15" s="30">
        <v>1</v>
      </c>
      <c r="O15" s="2">
        <v>300091</v>
      </c>
      <c r="P15" s="45">
        <v>1</v>
      </c>
      <c r="Q15" s="45">
        <v>1</v>
      </c>
      <c r="R15" s="45">
        <v>1</v>
      </c>
      <c r="S15" s="45">
        <v>6</v>
      </c>
      <c r="T15" s="43">
        <v>1</v>
      </c>
      <c r="U15" s="51">
        <v>1</v>
      </c>
      <c r="V15" s="51">
        <v>1</v>
      </c>
      <c r="W15" s="2">
        <v>8</v>
      </c>
      <c r="X15" s="2">
        <v>8</v>
      </c>
      <c r="Y15" s="2">
        <v>5</v>
      </c>
      <c r="Z15" s="2">
        <v>14</v>
      </c>
      <c r="AA15" s="2">
        <v>1</v>
      </c>
      <c r="AB15">
        <f t="shared" si="0"/>
        <v>1</v>
      </c>
      <c r="AC15">
        <f t="shared" si="1"/>
        <v>1</v>
      </c>
      <c r="AD15" s="2">
        <f t="shared" si="5"/>
        <v>0.2857142857142857</v>
      </c>
      <c r="AE15" s="2">
        <f t="shared" si="4"/>
        <v>1</v>
      </c>
      <c r="AF15">
        <f t="shared" si="2"/>
        <v>1</v>
      </c>
      <c r="AG15">
        <f t="shared" si="3"/>
        <v>1</v>
      </c>
      <c r="AH15" s="2">
        <v>0.4</v>
      </c>
      <c r="AI15" s="2">
        <v>0.22222</v>
      </c>
    </row>
    <row r="16" spans="1:35" s="2" customFormat="1">
      <c r="A16" s="2">
        <v>6</v>
      </c>
      <c r="B16" s="2">
        <v>1</v>
      </c>
      <c r="C16" s="2">
        <v>5</v>
      </c>
      <c r="D16" s="2" t="s">
        <v>22</v>
      </c>
      <c r="E16" s="2">
        <v>151</v>
      </c>
      <c r="F16" s="34">
        <v>2</v>
      </c>
      <c r="G16" s="42">
        <v>1</v>
      </c>
      <c r="H16" s="42">
        <v>1</v>
      </c>
      <c r="I16" s="2">
        <v>1</v>
      </c>
      <c r="J16" s="2">
        <v>0.22220000000000001</v>
      </c>
      <c r="K16" s="2">
        <v>0.125</v>
      </c>
      <c r="L16" s="30">
        <v>1</v>
      </c>
      <c r="M16" s="30">
        <v>1</v>
      </c>
      <c r="N16" s="30">
        <v>1</v>
      </c>
      <c r="O16" s="2">
        <v>300091</v>
      </c>
      <c r="P16" s="45">
        <v>5</v>
      </c>
      <c r="Q16" s="45">
        <v>2</v>
      </c>
      <c r="R16" s="45">
        <v>3</v>
      </c>
      <c r="S16" s="45">
        <v>2</v>
      </c>
      <c r="T16" s="43">
        <v>1</v>
      </c>
      <c r="U16" s="51">
        <v>2</v>
      </c>
      <c r="V16" s="51">
        <v>3</v>
      </c>
      <c r="W16" s="2">
        <v>11</v>
      </c>
      <c r="X16" s="2">
        <v>8</v>
      </c>
      <c r="Y16" s="2">
        <v>5</v>
      </c>
      <c r="Z16" s="2">
        <v>14</v>
      </c>
      <c r="AA16" s="2">
        <v>1</v>
      </c>
      <c r="AB16">
        <f t="shared" si="0"/>
        <v>0.33333333333333337</v>
      </c>
      <c r="AC16">
        <f t="shared" si="1"/>
        <v>0.66666666666666663</v>
      </c>
      <c r="AD16" s="2">
        <f t="shared" si="5"/>
        <v>0.66666666666666663</v>
      </c>
      <c r="AE16" s="2">
        <f t="shared" si="4"/>
        <v>0.5</v>
      </c>
      <c r="AF16">
        <f t="shared" si="2"/>
        <v>0.66666666666666663</v>
      </c>
      <c r="AG16">
        <f t="shared" si="3"/>
        <v>0.5</v>
      </c>
      <c r="AH16" s="2">
        <v>0.4</v>
      </c>
      <c r="AI16" s="2">
        <v>0.66666999999999998</v>
      </c>
    </row>
    <row r="17" spans="1:35">
      <c r="F17" s="33" t="s">
        <v>47</v>
      </c>
      <c r="G17" s="41" t="s">
        <v>47</v>
      </c>
      <c r="H17" s="41"/>
      <c r="J17" t="s">
        <v>47</v>
      </c>
      <c r="L17" s="29" t="s">
        <v>182</v>
      </c>
      <c r="M17" s="29" t="s">
        <v>47</v>
      </c>
      <c r="P17" s="44"/>
      <c r="Q17" s="44"/>
      <c r="R17" s="44"/>
      <c r="S17" s="44"/>
      <c r="T17" s="44"/>
      <c r="U17" s="50"/>
      <c r="V17" s="50"/>
      <c r="W17" s="1" t="s">
        <v>47</v>
      </c>
      <c r="AB17" t="s">
        <v>174</v>
      </c>
      <c r="AC17" t="s">
        <v>174</v>
      </c>
      <c r="AD17" t="s">
        <v>47</v>
      </c>
      <c r="AE17" t="s">
        <v>47</v>
      </c>
      <c r="AF17" t="s">
        <v>183</v>
      </c>
      <c r="AG17" t="s">
        <v>183</v>
      </c>
    </row>
    <row r="18" spans="1:35">
      <c r="F18" s="33">
        <f>AVERAGE(F2:F16)</f>
        <v>9.0666666666666664</v>
      </c>
      <c r="G18" s="41">
        <f>AVERAGE(G2:G16)</f>
        <v>0.94444666666666666</v>
      </c>
      <c r="H18" s="41"/>
      <c r="J18">
        <f>AVERAGE(J2:J16)</f>
        <v>0.47025999999999996</v>
      </c>
      <c r="L18" s="29">
        <f>AVERAGE(L2:L16)</f>
        <v>1.9333333333333333</v>
      </c>
      <c r="M18" s="29">
        <f>AVERAGE(M2:M16)</f>
        <v>0.97777999999999998</v>
      </c>
      <c r="P18" s="44"/>
      <c r="Q18" s="44"/>
      <c r="R18" s="44"/>
      <c r="S18" s="44"/>
      <c r="T18" s="44"/>
      <c r="U18" s="50"/>
      <c r="V18" s="50"/>
      <c r="W18" s="1">
        <f>AVERAGE(W2:W16)</f>
        <v>28.733333333333334</v>
      </c>
      <c r="AB18" s="2">
        <f>AVERAGE(AB2:AB16)</f>
        <v>0.6711111111111111</v>
      </c>
      <c r="AC18" s="2">
        <f>AVERAGE(AC2:AC16)</f>
        <v>0.68222222222222217</v>
      </c>
      <c r="AD18" s="2">
        <f>AVERAGE(AD2:AD16)</f>
        <v>0.63253968253968251</v>
      </c>
      <c r="AE18" s="2">
        <f>AVERAGE(AE2:AE16)</f>
        <v>0.68666666666666676</v>
      </c>
      <c r="AF18" s="2">
        <f t="shared" ref="AF18:AG18" si="6">AVERAGE(AF2:AF16)</f>
        <v>0.67904761904761901</v>
      </c>
      <c r="AG18" s="2">
        <f t="shared" si="6"/>
        <v>0.63809523809523805</v>
      </c>
    </row>
    <row r="19" spans="1:35">
      <c r="F19" s="33" t="s">
        <v>44</v>
      </c>
      <c r="G19" s="41" t="s">
        <v>44</v>
      </c>
      <c r="H19" s="41"/>
      <c r="J19" t="s">
        <v>44</v>
      </c>
      <c r="L19" s="29" t="s">
        <v>44</v>
      </c>
      <c r="M19" s="29" t="s">
        <v>44</v>
      </c>
      <c r="P19" s="44"/>
      <c r="Q19" s="44"/>
      <c r="R19" s="44"/>
      <c r="S19" s="44"/>
      <c r="T19" s="44"/>
      <c r="U19" s="50"/>
      <c r="V19" s="50"/>
      <c r="W19" s="1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</row>
    <row r="20" spans="1:35">
      <c r="F20" s="33">
        <f>STDEV(F2:F16)</f>
        <v>15.745596512162043</v>
      </c>
      <c r="G20" s="41">
        <f>STDEV(G2:G16)</f>
        <v>0.14995149152150464</v>
      </c>
      <c r="H20" s="41"/>
      <c r="J20">
        <f>STDEV(J2:J16)</f>
        <v>0.2985160340273677</v>
      </c>
      <c r="L20" s="29">
        <f>STDEV(L2:L16)</f>
        <v>2.5764501233470907</v>
      </c>
      <c r="M20" s="29">
        <f>STDEV(M2:M16)</f>
        <v>8.6057689952728819E-2</v>
      </c>
      <c r="P20" s="44"/>
      <c r="Q20" s="44"/>
      <c r="R20" s="44"/>
      <c r="S20" s="44"/>
      <c r="T20" s="44"/>
      <c r="U20" s="50"/>
      <c r="V20" s="50"/>
      <c r="W20" s="1">
        <f>STDEV(W2:W16)</f>
        <v>15.86760701495195</v>
      </c>
      <c r="AB20">
        <f>STDEV(AB2:AB16)</f>
        <v>0.22951524715636792</v>
      </c>
      <c r="AC20">
        <f>STDEV(AC2:AC16)</f>
        <v>0.22462196342972918</v>
      </c>
      <c r="AD20">
        <f>STDEV(AD2:AD16)</f>
        <v>0.24425976620664189</v>
      </c>
      <c r="AE20">
        <f>STDEV(AE2:AE16)</f>
        <v>0.21778101714468001</v>
      </c>
      <c r="AF20">
        <f t="shared" ref="AF20:AG20" si="7">STDEV(AF2:AF16)</f>
        <v>0.23017296069854681</v>
      </c>
      <c r="AG20">
        <f t="shared" si="7"/>
        <v>0.30048955844213682</v>
      </c>
    </row>
    <row r="21" spans="1:35">
      <c r="AA21" s="1"/>
    </row>
    <row r="22" spans="1:35">
      <c r="AA22" s="1"/>
    </row>
    <row r="23" spans="1:35">
      <c r="AA23" s="1"/>
    </row>
    <row r="24" spans="1:35">
      <c r="AA24" s="1"/>
    </row>
    <row r="25" spans="1:35">
      <c r="AA25" s="1"/>
    </row>
    <row r="26" spans="1:35">
      <c r="AA26" s="1"/>
    </row>
    <row r="27" spans="1:35">
      <c r="AA27" s="1"/>
    </row>
    <row r="28" spans="1:35">
      <c r="AA28" s="1"/>
    </row>
    <row r="29" spans="1:35">
      <c r="A29">
        <v>1</v>
      </c>
      <c r="B29">
        <v>2</v>
      </c>
      <c r="C29">
        <v>2</v>
      </c>
      <c r="D29" t="s">
        <v>17</v>
      </c>
      <c r="E29">
        <v>1</v>
      </c>
      <c r="F29" s="33">
        <v>1</v>
      </c>
      <c r="G29" s="33">
        <v>1</v>
      </c>
      <c r="H29" s="33">
        <v>1</v>
      </c>
      <c r="I29">
        <v>1</v>
      </c>
      <c r="J29">
        <v>0.5</v>
      </c>
      <c r="K29">
        <v>0.33329999999999999</v>
      </c>
      <c r="L29" s="29">
        <v>1</v>
      </c>
      <c r="M29" s="29">
        <v>1</v>
      </c>
      <c r="N29" s="29">
        <v>1</v>
      </c>
      <c r="O29">
        <v>2844049</v>
      </c>
      <c r="P29" s="43">
        <v>5</v>
      </c>
      <c r="Q29" s="43">
        <v>5</v>
      </c>
      <c r="R29" s="43">
        <v>4</v>
      </c>
      <c r="S29" s="43">
        <v>5</v>
      </c>
      <c r="T29" s="43">
        <v>1</v>
      </c>
      <c r="U29" s="49">
        <v>5</v>
      </c>
      <c r="V29" s="49">
        <v>3</v>
      </c>
      <c r="W29">
        <v>24</v>
      </c>
      <c r="X29">
        <v>5</v>
      </c>
      <c r="Y29">
        <v>2</v>
      </c>
      <c r="Z29">
        <v>10</v>
      </c>
      <c r="AA29">
        <v>0</v>
      </c>
      <c r="AB29" s="2">
        <f>(1/P29*2)/(1+1/P29)</f>
        <v>0.33333333333333337</v>
      </c>
      <c r="AC29" s="2">
        <f t="shared" ref="AC29:AG29" si="8">(1/Q29*2)/(1+1/Q29)</f>
        <v>0.33333333333333337</v>
      </c>
      <c r="AD29" s="2">
        <f t="shared" si="8"/>
        <v>0.4</v>
      </c>
      <c r="AE29" s="2">
        <f t="shared" si="8"/>
        <v>0.33333333333333337</v>
      </c>
      <c r="AF29" s="2">
        <f t="shared" si="8"/>
        <v>1</v>
      </c>
      <c r="AG29" s="2">
        <f t="shared" si="8"/>
        <v>0.33333333333333337</v>
      </c>
      <c r="AH29">
        <v>0</v>
      </c>
      <c r="AI29">
        <v>0.33333299999999999</v>
      </c>
    </row>
    <row r="30" spans="1:35">
      <c r="A30">
        <v>1</v>
      </c>
      <c r="B30">
        <v>2</v>
      </c>
      <c r="C30">
        <v>3</v>
      </c>
      <c r="D30" t="s">
        <v>18</v>
      </c>
      <c r="E30">
        <v>535</v>
      </c>
      <c r="F30" s="33">
        <v>8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2844049</v>
      </c>
      <c r="P30" s="43">
        <v>0</v>
      </c>
      <c r="Q30" s="43">
        <v>0</v>
      </c>
      <c r="R30" s="43">
        <v>0</v>
      </c>
      <c r="S30" s="43">
        <v>0</v>
      </c>
      <c r="T30" s="43">
        <v>1</v>
      </c>
      <c r="U30" s="49">
        <v>0</v>
      </c>
      <c r="V30" s="49">
        <v>0</v>
      </c>
      <c r="W30">
        <v>20</v>
      </c>
      <c r="X30">
        <v>5</v>
      </c>
      <c r="Y30">
        <v>2</v>
      </c>
      <c r="Z30">
        <v>10</v>
      </c>
      <c r="AA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3</v>
      </c>
      <c r="B31">
        <v>2</v>
      </c>
      <c r="C31">
        <v>2</v>
      </c>
      <c r="D31" t="s">
        <v>17</v>
      </c>
      <c r="E31">
        <v>21</v>
      </c>
      <c r="F31" s="33">
        <v>2</v>
      </c>
      <c r="G31" s="33">
        <v>1</v>
      </c>
      <c r="H31" s="33">
        <v>1</v>
      </c>
      <c r="I31">
        <v>1</v>
      </c>
      <c r="J31">
        <v>0.28570000000000001</v>
      </c>
      <c r="K31">
        <v>0.16669999999999999</v>
      </c>
      <c r="L31" s="29">
        <v>1</v>
      </c>
      <c r="M31" s="29">
        <v>1</v>
      </c>
      <c r="N31" s="29">
        <v>1</v>
      </c>
      <c r="O31">
        <v>2844049</v>
      </c>
      <c r="P31" s="43">
        <v>5</v>
      </c>
      <c r="Q31" s="43">
        <v>5</v>
      </c>
      <c r="R31" s="43">
        <v>5</v>
      </c>
      <c r="S31" s="43">
        <v>5</v>
      </c>
      <c r="T31" s="43">
        <v>1</v>
      </c>
      <c r="U31" s="49">
        <v>5</v>
      </c>
      <c r="V31" s="49">
        <v>5</v>
      </c>
      <c r="W31">
        <v>48</v>
      </c>
      <c r="X31">
        <v>6</v>
      </c>
      <c r="Y31">
        <v>1</v>
      </c>
      <c r="Z31">
        <v>10</v>
      </c>
      <c r="AA31">
        <v>0</v>
      </c>
      <c r="AB31" s="2">
        <f>(1/P31*2)/(1+1/P31)</f>
        <v>0.33333333333333337</v>
      </c>
      <c r="AC31" s="2">
        <f t="shared" ref="AC31:AG31" si="9">(1/Q31*2)/(1+1/Q31)</f>
        <v>0.33333333333333337</v>
      </c>
      <c r="AD31" s="2">
        <f t="shared" si="9"/>
        <v>0.33333333333333337</v>
      </c>
      <c r="AE31" s="2">
        <f t="shared" si="9"/>
        <v>0.33333333333333337</v>
      </c>
      <c r="AF31" s="2">
        <f t="shared" si="9"/>
        <v>1</v>
      </c>
      <c r="AG31" s="2">
        <f t="shared" si="9"/>
        <v>0.33333333333333337</v>
      </c>
      <c r="AH31">
        <v>0</v>
      </c>
      <c r="AI31">
        <v>0.33333299999999999</v>
      </c>
    </row>
    <row r="32" spans="1:35">
      <c r="A32">
        <v>3</v>
      </c>
      <c r="B32">
        <v>2</v>
      </c>
      <c r="C32">
        <v>3</v>
      </c>
      <c r="D32" t="s">
        <v>18</v>
      </c>
      <c r="E32">
        <v>2885</v>
      </c>
      <c r="F32" s="33">
        <v>195</v>
      </c>
      <c r="G32" s="33">
        <v>1</v>
      </c>
      <c r="H32" s="33">
        <v>1</v>
      </c>
      <c r="I32">
        <v>3</v>
      </c>
      <c r="J32">
        <v>0</v>
      </c>
      <c r="K32">
        <v>0</v>
      </c>
      <c r="L32" s="29">
        <v>3</v>
      </c>
      <c r="M32" s="29">
        <v>1</v>
      </c>
      <c r="N32" s="29">
        <v>1</v>
      </c>
      <c r="O32">
        <v>2844049</v>
      </c>
      <c r="P32" s="43">
        <v>0</v>
      </c>
      <c r="Q32" s="43">
        <v>0</v>
      </c>
      <c r="R32" s="43">
        <v>0</v>
      </c>
      <c r="S32" s="43">
        <v>0</v>
      </c>
      <c r="T32" s="43">
        <v>1</v>
      </c>
      <c r="U32" s="49">
        <v>0</v>
      </c>
      <c r="V32" s="49">
        <v>0</v>
      </c>
      <c r="W32">
        <v>46</v>
      </c>
      <c r="X32">
        <v>6</v>
      </c>
      <c r="Y32">
        <v>1</v>
      </c>
      <c r="Z32">
        <v>10</v>
      </c>
      <c r="AA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4</v>
      </c>
      <c r="B33">
        <v>2</v>
      </c>
      <c r="C33">
        <v>2</v>
      </c>
      <c r="D33" t="s">
        <v>17</v>
      </c>
      <c r="E33">
        <v>3787</v>
      </c>
      <c r="F33" s="33">
        <v>382</v>
      </c>
      <c r="G33" s="33">
        <v>1</v>
      </c>
      <c r="H33" s="33">
        <v>1</v>
      </c>
      <c r="I33">
        <v>8</v>
      </c>
      <c r="J33">
        <v>0.28570000000000001</v>
      </c>
      <c r="K33">
        <v>0.16669999999999999</v>
      </c>
      <c r="L33" s="29">
        <v>1</v>
      </c>
      <c r="M33" s="29">
        <v>1</v>
      </c>
      <c r="N33" s="29">
        <v>1</v>
      </c>
      <c r="O33">
        <v>2844049</v>
      </c>
      <c r="P33" s="43">
        <v>6</v>
      </c>
      <c r="Q33" s="43">
        <v>6</v>
      </c>
      <c r="R33" s="43">
        <v>3</v>
      </c>
      <c r="S33" s="43">
        <v>3</v>
      </c>
      <c r="T33" s="43">
        <v>1</v>
      </c>
      <c r="U33" s="49">
        <v>1</v>
      </c>
      <c r="V33" s="49">
        <v>6</v>
      </c>
      <c r="W33">
        <v>23</v>
      </c>
      <c r="X33">
        <v>6</v>
      </c>
      <c r="Y33">
        <v>6</v>
      </c>
      <c r="Z33">
        <v>10</v>
      </c>
      <c r="AA33">
        <v>0</v>
      </c>
      <c r="AB33" s="2">
        <f>(1/P33*2)/(1+1/P33)</f>
        <v>0.2857142857142857</v>
      </c>
      <c r="AC33" s="2">
        <f t="shared" ref="AC33:AG33" si="10">(1/Q33*2)/(1+1/Q33)</f>
        <v>0.2857142857142857</v>
      </c>
      <c r="AD33" s="2">
        <f t="shared" si="10"/>
        <v>0.5</v>
      </c>
      <c r="AE33" s="2">
        <f t="shared" si="10"/>
        <v>0.5</v>
      </c>
      <c r="AF33" s="2">
        <f t="shared" si="10"/>
        <v>1</v>
      </c>
      <c r="AG33" s="2">
        <f t="shared" si="10"/>
        <v>1</v>
      </c>
      <c r="AH33">
        <v>0</v>
      </c>
      <c r="AI33">
        <v>1</v>
      </c>
    </row>
    <row r="34" spans="1:35">
      <c r="A34">
        <v>4</v>
      </c>
      <c r="B34">
        <v>2</v>
      </c>
      <c r="C34">
        <v>3</v>
      </c>
      <c r="D34" t="s">
        <v>18</v>
      </c>
      <c r="E34">
        <v>36</v>
      </c>
      <c r="F34" s="33">
        <v>2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2844049</v>
      </c>
      <c r="P34" s="43">
        <v>0</v>
      </c>
      <c r="Q34" s="43">
        <v>0</v>
      </c>
      <c r="R34" s="43">
        <v>0</v>
      </c>
      <c r="S34" s="43">
        <v>0</v>
      </c>
      <c r="T34" s="43">
        <v>1</v>
      </c>
      <c r="U34" s="49">
        <v>0</v>
      </c>
      <c r="V34" s="49">
        <v>0</v>
      </c>
      <c r="W34">
        <v>23</v>
      </c>
      <c r="X34">
        <v>6</v>
      </c>
      <c r="Y34">
        <v>6</v>
      </c>
      <c r="Z34">
        <v>10</v>
      </c>
      <c r="AA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s="2" customFormat="1">
      <c r="A35" s="2">
        <v>5</v>
      </c>
      <c r="B35" s="2">
        <v>2</v>
      </c>
      <c r="C35" s="2">
        <v>2</v>
      </c>
      <c r="D35" s="2" t="s">
        <v>17</v>
      </c>
      <c r="E35" s="2">
        <v>87</v>
      </c>
      <c r="F35" s="34">
        <v>1</v>
      </c>
      <c r="G35" s="34">
        <v>0.66669999999999996</v>
      </c>
      <c r="H35" s="34">
        <v>0.5</v>
      </c>
      <c r="I35" s="2">
        <v>1</v>
      </c>
      <c r="J35" s="2">
        <v>0.28570000000000001</v>
      </c>
      <c r="K35" s="2">
        <v>0.16669999999999999</v>
      </c>
      <c r="L35" s="30">
        <v>1</v>
      </c>
      <c r="M35" s="30">
        <v>1</v>
      </c>
      <c r="N35" s="30">
        <v>1</v>
      </c>
      <c r="O35" s="2">
        <v>2844049</v>
      </c>
      <c r="P35" s="45">
        <v>2</v>
      </c>
      <c r="Q35" s="45">
        <v>2</v>
      </c>
      <c r="R35" s="45">
        <v>2</v>
      </c>
      <c r="S35" s="45">
        <v>2</v>
      </c>
      <c r="T35" s="43">
        <v>1</v>
      </c>
      <c r="U35" s="51">
        <v>2</v>
      </c>
      <c r="V35" s="51">
        <v>2</v>
      </c>
      <c r="W35" s="2">
        <v>33</v>
      </c>
      <c r="X35" s="2">
        <v>7</v>
      </c>
      <c r="Y35" s="2">
        <v>6</v>
      </c>
      <c r="Z35" s="2">
        <v>10</v>
      </c>
      <c r="AA35" s="2">
        <v>1</v>
      </c>
      <c r="AB35" s="2">
        <f>(1/P35*2)/(1+1/P35)</f>
        <v>0.66666666666666663</v>
      </c>
      <c r="AC35" s="2">
        <f t="shared" ref="AC35:AG35" si="11">(1/Q35*2)/(1+1/Q35)</f>
        <v>0.66666666666666663</v>
      </c>
      <c r="AD35" s="2">
        <f t="shared" si="11"/>
        <v>0.66666666666666663</v>
      </c>
      <c r="AE35" s="2">
        <f t="shared" si="11"/>
        <v>0.66666666666666663</v>
      </c>
      <c r="AF35" s="2">
        <f t="shared" si="11"/>
        <v>1</v>
      </c>
      <c r="AG35" s="2">
        <f t="shared" si="11"/>
        <v>0.66666666666666663</v>
      </c>
      <c r="AH35" s="2">
        <v>0</v>
      </c>
      <c r="AI35" s="2">
        <v>0.66666700000000001</v>
      </c>
    </row>
    <row r="36" spans="1:35" s="2" customFormat="1">
      <c r="A36" s="2">
        <v>5</v>
      </c>
      <c r="B36" s="2">
        <v>2</v>
      </c>
      <c r="C36" s="2">
        <v>3</v>
      </c>
      <c r="D36" s="2" t="s">
        <v>18</v>
      </c>
      <c r="E36" s="2">
        <v>10</v>
      </c>
      <c r="F36" s="34">
        <v>1</v>
      </c>
      <c r="G36" s="34">
        <v>0</v>
      </c>
      <c r="H36" s="34">
        <v>0</v>
      </c>
      <c r="I36" s="2">
        <v>1</v>
      </c>
      <c r="J36" s="2">
        <v>0</v>
      </c>
      <c r="K36" s="2">
        <v>0</v>
      </c>
      <c r="L36" s="30">
        <v>1</v>
      </c>
      <c r="M36" s="30">
        <v>0</v>
      </c>
      <c r="N36" s="30">
        <v>0</v>
      </c>
      <c r="O36" s="2">
        <v>2844049</v>
      </c>
      <c r="P36" s="45">
        <v>0</v>
      </c>
      <c r="Q36" s="45">
        <v>0</v>
      </c>
      <c r="R36" s="45">
        <v>0</v>
      </c>
      <c r="S36" s="45">
        <v>0</v>
      </c>
      <c r="T36" s="43">
        <v>1</v>
      </c>
      <c r="U36" s="51">
        <v>0</v>
      </c>
      <c r="V36" s="51">
        <v>0</v>
      </c>
      <c r="W36" s="2">
        <v>27</v>
      </c>
      <c r="X36" s="2">
        <v>7</v>
      </c>
      <c r="Y36" s="2">
        <v>6</v>
      </c>
      <c r="Z36" s="2">
        <v>10</v>
      </c>
      <c r="AA36" s="2">
        <v>1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s="2" customFormat="1">
      <c r="A37" s="2">
        <v>6</v>
      </c>
      <c r="B37" s="2">
        <v>2</v>
      </c>
      <c r="C37" s="2">
        <v>2</v>
      </c>
      <c r="D37" s="2" t="s">
        <v>17</v>
      </c>
      <c r="E37" s="2">
        <v>33</v>
      </c>
      <c r="F37" s="34">
        <v>1</v>
      </c>
      <c r="G37" s="34">
        <v>1</v>
      </c>
      <c r="H37" s="34">
        <v>1</v>
      </c>
      <c r="I37" s="2">
        <v>1</v>
      </c>
      <c r="J37" s="2">
        <v>0.22220000000000001</v>
      </c>
      <c r="K37" s="2">
        <v>0.125</v>
      </c>
      <c r="L37" s="30">
        <v>1</v>
      </c>
      <c r="M37" s="30">
        <v>1</v>
      </c>
      <c r="N37" s="30">
        <v>1</v>
      </c>
      <c r="O37" s="2">
        <v>300091</v>
      </c>
      <c r="P37" s="45">
        <v>1</v>
      </c>
      <c r="Q37" s="45">
        <v>1</v>
      </c>
      <c r="R37" s="45">
        <v>1</v>
      </c>
      <c r="S37" s="45">
        <v>6</v>
      </c>
      <c r="T37" s="43">
        <v>1</v>
      </c>
      <c r="U37" s="51">
        <v>1</v>
      </c>
      <c r="V37" s="51">
        <v>1</v>
      </c>
      <c r="W37" s="2">
        <v>8</v>
      </c>
      <c r="X37" s="2">
        <v>8</v>
      </c>
      <c r="Y37" s="2">
        <v>5</v>
      </c>
      <c r="Z37" s="2">
        <v>14</v>
      </c>
      <c r="AA37" s="2">
        <v>1</v>
      </c>
      <c r="AB37" s="2">
        <f>(1/P37*2)/(1+1/P37)</f>
        <v>1</v>
      </c>
      <c r="AC37" s="2">
        <f t="shared" ref="AC37:AG37" si="12">(1/Q37*2)/(1+1/Q37)</f>
        <v>1</v>
      </c>
      <c r="AD37" s="2">
        <f t="shared" si="12"/>
        <v>1</v>
      </c>
      <c r="AE37" s="2">
        <f t="shared" si="12"/>
        <v>0.2857142857142857</v>
      </c>
      <c r="AF37" s="2">
        <f t="shared" si="12"/>
        <v>1</v>
      </c>
      <c r="AG37" s="2">
        <f t="shared" si="12"/>
        <v>1</v>
      </c>
      <c r="AH37" s="2">
        <v>1</v>
      </c>
      <c r="AI37" s="2">
        <v>0.28571400000000002</v>
      </c>
    </row>
    <row r="38" spans="1:35" s="2" customFormat="1">
      <c r="A38" s="2">
        <v>6</v>
      </c>
      <c r="B38" s="2">
        <v>2</v>
      </c>
      <c r="C38" s="2">
        <v>3</v>
      </c>
      <c r="D38" s="2" t="s">
        <v>18</v>
      </c>
      <c r="E38" s="2">
        <v>11</v>
      </c>
      <c r="F38" s="34">
        <v>1</v>
      </c>
      <c r="G38" s="34">
        <v>1</v>
      </c>
      <c r="H38" s="34">
        <v>1</v>
      </c>
      <c r="I38" s="2">
        <v>1</v>
      </c>
      <c r="J38" s="2">
        <v>0</v>
      </c>
      <c r="K38" s="2">
        <v>0</v>
      </c>
      <c r="L38" s="30">
        <v>1</v>
      </c>
      <c r="M38" s="30">
        <v>1</v>
      </c>
      <c r="N38" s="30">
        <v>1</v>
      </c>
      <c r="O38" s="2">
        <v>300091</v>
      </c>
      <c r="P38" s="45">
        <v>0</v>
      </c>
      <c r="Q38" s="45">
        <v>0</v>
      </c>
      <c r="R38" s="45">
        <v>0</v>
      </c>
      <c r="S38" s="45">
        <v>0</v>
      </c>
      <c r="T38" s="43">
        <v>1</v>
      </c>
      <c r="U38" s="51">
        <v>0</v>
      </c>
      <c r="V38" s="51">
        <v>0</v>
      </c>
      <c r="W38" s="2">
        <v>6</v>
      </c>
      <c r="X38" s="2">
        <v>8</v>
      </c>
      <c r="Y38" s="2">
        <v>5</v>
      </c>
      <c r="Z38" s="2">
        <v>14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G39" s="41" t="s">
        <v>47</v>
      </c>
      <c r="H39" s="41"/>
      <c r="L39" s="29" t="s">
        <v>182</v>
      </c>
      <c r="M39" s="29" t="s">
        <v>182</v>
      </c>
      <c r="P39" s="44"/>
      <c r="Q39" s="44"/>
      <c r="R39" s="44"/>
      <c r="S39" s="44"/>
      <c r="T39" s="44"/>
      <c r="U39" s="50"/>
      <c r="V39" s="50"/>
      <c r="W39" s="1"/>
    </row>
    <row r="40" spans="1:35">
      <c r="G40" s="41">
        <f>AVERAGE(G29:G38)</f>
        <v>0.86666999999999983</v>
      </c>
      <c r="H40" s="41"/>
      <c r="L40" s="29">
        <f>AVERAGE(L29:L38)</f>
        <v>1.2</v>
      </c>
      <c r="M40" s="29">
        <f>AVERAGE(M29:M38)</f>
        <v>0.9</v>
      </c>
      <c r="P40" s="44"/>
      <c r="Q40" s="44"/>
      <c r="R40" s="44"/>
      <c r="S40" s="44"/>
      <c r="T40" s="44"/>
      <c r="U40" s="50"/>
      <c r="V40" s="50"/>
      <c r="W40" s="1"/>
    </row>
    <row r="41" spans="1:35">
      <c r="G41" s="41" t="s">
        <v>44</v>
      </c>
      <c r="H41" s="41"/>
      <c r="L41" s="29" t="s">
        <v>119</v>
      </c>
      <c r="M41" s="29" t="s">
        <v>119</v>
      </c>
      <c r="P41" s="44"/>
      <c r="Q41" s="44"/>
      <c r="R41" s="44"/>
      <c r="S41" s="44"/>
      <c r="T41" s="44"/>
      <c r="U41" s="50"/>
      <c r="V41" s="50"/>
      <c r="W41" s="1"/>
    </row>
    <row r="42" spans="1:35">
      <c r="G42" s="41">
        <f>STDEV(G29:G38)</f>
        <v>0.3220282943055367</v>
      </c>
      <c r="H42" s="41"/>
      <c r="L42" s="29">
        <f>STDEV(L29:L38)</f>
        <v>0.63245553203367588</v>
      </c>
      <c r="M42" s="29">
        <f>STDEV(M29:M38)</f>
        <v>0.316227766016838</v>
      </c>
      <c r="P42" s="44"/>
      <c r="Q42" s="44"/>
      <c r="R42" s="44"/>
      <c r="S42" s="44"/>
      <c r="T42" s="44"/>
      <c r="U42" s="50"/>
      <c r="V42" s="50"/>
      <c r="W42" s="1"/>
    </row>
    <row r="43" spans="1:35">
      <c r="AA43" s="1"/>
    </row>
    <row r="44" spans="1:35">
      <c r="AA44" s="1"/>
    </row>
    <row r="45" spans="1:35">
      <c r="AA45" s="1"/>
    </row>
    <row r="46" spans="1:35">
      <c r="AA46" s="1"/>
    </row>
    <row r="47" spans="1:35">
      <c r="AA47" s="1"/>
    </row>
    <row r="48" spans="1:35">
      <c r="AA48" s="1"/>
    </row>
    <row r="49" spans="1:35">
      <c r="AA49" s="1"/>
    </row>
    <row r="50" spans="1:35">
      <c r="AA50" s="1"/>
    </row>
    <row r="51" spans="1:35">
      <c r="A51">
        <v>1</v>
      </c>
      <c r="B51">
        <v>3</v>
      </c>
      <c r="C51">
        <v>4</v>
      </c>
      <c r="D51" t="s">
        <v>19</v>
      </c>
      <c r="E51">
        <v>136</v>
      </c>
      <c r="F51" s="33">
        <v>1</v>
      </c>
      <c r="G51" s="41">
        <v>1</v>
      </c>
      <c r="H51" s="41">
        <v>1</v>
      </c>
      <c r="I51">
        <v>1</v>
      </c>
      <c r="J51">
        <v>0.57140000000000002</v>
      </c>
      <c r="K51">
        <v>0.4</v>
      </c>
      <c r="L51" s="29">
        <v>1</v>
      </c>
      <c r="M51" s="29">
        <v>1</v>
      </c>
      <c r="N51" s="29">
        <v>1</v>
      </c>
      <c r="O51">
        <v>2844049</v>
      </c>
      <c r="P51" s="44" t="s">
        <v>25</v>
      </c>
      <c r="Q51" s="44" t="s">
        <v>25</v>
      </c>
      <c r="R51" s="44" t="s">
        <v>25</v>
      </c>
      <c r="S51" s="44" t="s">
        <v>148</v>
      </c>
      <c r="T51" s="44" t="s">
        <v>148</v>
      </c>
      <c r="U51" s="50" t="s">
        <v>25</v>
      </c>
      <c r="V51" s="50" t="s">
        <v>25</v>
      </c>
      <c r="W51" s="1">
        <v>24</v>
      </c>
      <c r="X51">
        <v>5</v>
      </c>
      <c r="Y51">
        <v>2</v>
      </c>
      <c r="Z51">
        <v>10</v>
      </c>
      <c r="AA51">
        <v>0</v>
      </c>
      <c r="AB51">
        <v>0.83</v>
      </c>
      <c r="AC51">
        <v>0.83299999999999996</v>
      </c>
      <c r="AD51" s="2">
        <v>0.83299999999999996</v>
      </c>
      <c r="AE51" s="2">
        <v>0.66669999999999996</v>
      </c>
      <c r="AF51">
        <v>0.83299999999999996</v>
      </c>
      <c r="AG51">
        <v>0.83330000000000004</v>
      </c>
      <c r="AH51">
        <v>0.45</v>
      </c>
      <c r="AI51">
        <v>0.36670000000000003</v>
      </c>
    </row>
    <row r="52" spans="1:35">
      <c r="A52">
        <v>3</v>
      </c>
      <c r="B52">
        <v>3</v>
      </c>
      <c r="C52">
        <v>4</v>
      </c>
      <c r="D52" t="s">
        <v>19</v>
      </c>
      <c r="E52">
        <v>1552</v>
      </c>
      <c r="F52" s="33">
        <v>97</v>
      </c>
      <c r="G52" s="41">
        <v>1</v>
      </c>
      <c r="H52" s="41">
        <v>1</v>
      </c>
      <c r="I52">
        <v>2</v>
      </c>
      <c r="J52">
        <v>0.66669999999999996</v>
      </c>
      <c r="K52">
        <v>0.5</v>
      </c>
      <c r="L52" s="29">
        <v>2</v>
      </c>
      <c r="M52" s="29">
        <v>1</v>
      </c>
      <c r="N52" s="29">
        <v>1</v>
      </c>
      <c r="O52">
        <v>2844049</v>
      </c>
      <c r="P52" s="44" t="s">
        <v>28</v>
      </c>
      <c r="Q52" s="44" t="s">
        <v>27</v>
      </c>
      <c r="R52" s="44" t="s">
        <v>149</v>
      </c>
      <c r="S52" s="44" t="s">
        <v>150</v>
      </c>
      <c r="T52" s="44" t="s">
        <v>150</v>
      </c>
      <c r="U52" s="50" t="s">
        <v>27</v>
      </c>
      <c r="V52" s="50" t="s">
        <v>184</v>
      </c>
      <c r="W52" s="1">
        <v>50</v>
      </c>
      <c r="X52">
        <v>6</v>
      </c>
      <c r="Y52">
        <v>1</v>
      </c>
      <c r="Z52">
        <v>10</v>
      </c>
      <c r="AA52">
        <v>0</v>
      </c>
      <c r="AB52">
        <v>0.66669999999999996</v>
      </c>
      <c r="AC52">
        <v>0.59519999999999995</v>
      </c>
      <c r="AD52">
        <v>0.61109999999999998</v>
      </c>
      <c r="AE52">
        <v>0.4</v>
      </c>
      <c r="AF52">
        <v>0.59519999999999995</v>
      </c>
      <c r="AG52">
        <v>0.33960000000000001</v>
      </c>
      <c r="AH52">
        <v>0.22969999999999999</v>
      </c>
      <c r="AI52">
        <v>0.33968300000000001</v>
      </c>
    </row>
    <row r="53" spans="1:35">
      <c r="A53">
        <v>4</v>
      </c>
      <c r="B53">
        <v>3</v>
      </c>
      <c r="C53">
        <v>4</v>
      </c>
      <c r="D53" t="s">
        <v>19</v>
      </c>
      <c r="E53">
        <v>3918</v>
      </c>
      <c r="F53" s="33">
        <v>299</v>
      </c>
      <c r="G53" s="41">
        <v>1</v>
      </c>
      <c r="H53" s="41">
        <v>1</v>
      </c>
      <c r="I53">
        <v>7</v>
      </c>
      <c r="J53">
        <v>0.5</v>
      </c>
      <c r="K53">
        <v>0.33329999999999999</v>
      </c>
      <c r="L53" s="29">
        <v>7</v>
      </c>
      <c r="M53" s="29">
        <v>1</v>
      </c>
      <c r="N53" s="29">
        <v>1</v>
      </c>
      <c r="O53">
        <v>2844049</v>
      </c>
      <c r="P53" s="44" t="s">
        <v>29</v>
      </c>
      <c r="Q53" s="44" t="s">
        <v>29</v>
      </c>
      <c r="R53" s="44" t="s">
        <v>29</v>
      </c>
      <c r="S53" s="44" t="s">
        <v>48</v>
      </c>
      <c r="T53" s="44" t="s">
        <v>48</v>
      </c>
      <c r="U53" s="50" t="s">
        <v>49</v>
      </c>
      <c r="V53" s="50" t="s">
        <v>29</v>
      </c>
      <c r="W53" s="1">
        <v>19</v>
      </c>
      <c r="X53">
        <v>6</v>
      </c>
      <c r="Y53">
        <v>6</v>
      </c>
      <c r="Z53">
        <v>10</v>
      </c>
      <c r="AA53">
        <v>0</v>
      </c>
      <c r="AB53">
        <v>0.44440000000000002</v>
      </c>
      <c r="AC53">
        <v>0.44440000000000002</v>
      </c>
      <c r="AD53">
        <v>0.44444</v>
      </c>
      <c r="AE53">
        <v>0.33329999999999999</v>
      </c>
      <c r="AF53">
        <v>0.66669999999999996</v>
      </c>
      <c r="AG53">
        <v>0.44440000000000002</v>
      </c>
      <c r="AH53">
        <v>0</v>
      </c>
      <c r="AI53">
        <v>0.44444</v>
      </c>
    </row>
    <row r="54" spans="1:35" s="2" customFormat="1">
      <c r="A54" s="2">
        <v>5</v>
      </c>
      <c r="B54" s="2">
        <v>3</v>
      </c>
      <c r="C54" s="2">
        <v>4</v>
      </c>
      <c r="D54" s="2" t="s">
        <v>19</v>
      </c>
      <c r="E54" s="2">
        <v>202</v>
      </c>
      <c r="F54" s="34">
        <v>4</v>
      </c>
      <c r="G54" s="42">
        <v>0.85709999999999997</v>
      </c>
      <c r="H54" s="42">
        <v>0.75</v>
      </c>
      <c r="I54" s="2">
        <v>1</v>
      </c>
      <c r="J54" s="2">
        <v>0.44440000000000002</v>
      </c>
      <c r="K54" s="2">
        <v>0.28570000000000001</v>
      </c>
      <c r="L54" s="30">
        <v>1</v>
      </c>
      <c r="M54" s="30">
        <v>0.85709999999999997</v>
      </c>
      <c r="N54" s="30">
        <v>0.75</v>
      </c>
      <c r="O54" s="2">
        <v>2844049</v>
      </c>
      <c r="P54" s="45" t="s">
        <v>30</v>
      </c>
      <c r="Q54" s="45" t="s">
        <v>30</v>
      </c>
      <c r="R54" s="45" t="s">
        <v>151</v>
      </c>
      <c r="S54" s="45" t="s">
        <v>30</v>
      </c>
      <c r="T54" s="45" t="s">
        <v>30</v>
      </c>
      <c r="U54" s="51" t="s">
        <v>30</v>
      </c>
      <c r="V54" s="51" t="s">
        <v>49</v>
      </c>
      <c r="W54" s="2">
        <v>23</v>
      </c>
      <c r="X54" s="2">
        <v>7</v>
      </c>
      <c r="Y54" s="2">
        <v>6</v>
      </c>
      <c r="Z54" s="2">
        <v>10</v>
      </c>
      <c r="AA54" s="2">
        <v>1</v>
      </c>
      <c r="AB54" s="2">
        <v>0.22850000000000001</v>
      </c>
      <c r="AC54" s="2">
        <v>0.22850000000000001</v>
      </c>
      <c r="AD54" s="2">
        <v>0.26666000000000001</v>
      </c>
      <c r="AE54" s="2">
        <v>0.22850000000000001</v>
      </c>
      <c r="AF54" s="2">
        <v>0.22850000000000001</v>
      </c>
      <c r="AG54" s="2">
        <v>0.66669999999999996</v>
      </c>
      <c r="AH54" s="2">
        <v>0</v>
      </c>
      <c r="AI54" s="2">
        <v>0.228571</v>
      </c>
    </row>
    <row r="55" spans="1:35" s="2" customFormat="1">
      <c r="A55" s="2">
        <v>6</v>
      </c>
      <c r="B55" s="2">
        <v>3</v>
      </c>
      <c r="C55" s="2">
        <v>4</v>
      </c>
      <c r="D55" s="2" t="s">
        <v>19</v>
      </c>
      <c r="E55" s="2">
        <v>4881</v>
      </c>
      <c r="F55" s="34">
        <v>96</v>
      </c>
      <c r="G55" s="42">
        <v>0.88890000000000002</v>
      </c>
      <c r="H55" s="42">
        <v>0.8</v>
      </c>
      <c r="I55" s="2">
        <v>9</v>
      </c>
      <c r="J55" s="2">
        <v>0.66669999999999996</v>
      </c>
      <c r="K55" s="2">
        <v>0.5</v>
      </c>
      <c r="L55" s="30">
        <v>9</v>
      </c>
      <c r="M55" s="30">
        <v>0.88890000000000002</v>
      </c>
      <c r="N55" s="30">
        <v>0.8</v>
      </c>
      <c r="O55" s="2">
        <v>300091</v>
      </c>
      <c r="P55" s="45" t="s">
        <v>33</v>
      </c>
      <c r="Q55" s="45" t="s">
        <v>33</v>
      </c>
      <c r="R55" s="45" t="s">
        <v>152</v>
      </c>
      <c r="S55" s="45" t="s">
        <v>153</v>
      </c>
      <c r="T55" s="45" t="s">
        <v>153</v>
      </c>
      <c r="U55" s="51" t="s">
        <v>185</v>
      </c>
      <c r="V55" s="51" t="s">
        <v>186</v>
      </c>
      <c r="W55" s="2">
        <v>8</v>
      </c>
      <c r="X55" s="2">
        <v>8</v>
      </c>
      <c r="Y55" s="2">
        <v>5</v>
      </c>
      <c r="Z55" s="2">
        <v>14</v>
      </c>
      <c r="AA55" s="2">
        <v>1</v>
      </c>
      <c r="AB55" s="2">
        <v>0.53</v>
      </c>
      <c r="AC55" s="2">
        <v>0.53</v>
      </c>
      <c r="AD55" s="2">
        <v>0.66659999999999997</v>
      </c>
      <c r="AE55" s="2">
        <v>0.51388</v>
      </c>
      <c r="AF55" s="2">
        <v>0.70830000000000004</v>
      </c>
      <c r="AG55" s="2">
        <v>0.49299999999999999</v>
      </c>
      <c r="AH55" s="2">
        <v>0.35830000000000001</v>
      </c>
      <c r="AI55" s="2">
        <v>0.47698400000000002</v>
      </c>
    </row>
    <row r="56" spans="1:35">
      <c r="G56" s="33" t="s">
        <v>47</v>
      </c>
      <c r="L56" s="29" t="s">
        <v>182</v>
      </c>
      <c r="M56" s="29" t="s">
        <v>182</v>
      </c>
    </row>
    <row r="57" spans="1:35">
      <c r="G57" s="33">
        <f>AVERAGE(G51:G55)</f>
        <v>0.94920000000000004</v>
      </c>
      <c r="L57" s="29">
        <f>AVERAGE(L51:L55)</f>
        <v>4</v>
      </c>
      <c r="M57" s="29">
        <f>AVERAGE(M51:M55)</f>
        <v>0.94920000000000004</v>
      </c>
    </row>
    <row r="58" spans="1:35">
      <c r="G58" s="33" t="s">
        <v>44</v>
      </c>
      <c r="L58" s="29" t="s">
        <v>119</v>
      </c>
      <c r="M58" s="29" t="s">
        <v>119</v>
      </c>
    </row>
    <row r="59" spans="1:35">
      <c r="G59" s="33">
        <f>STDEV(G51:G55)</f>
        <v>7.0463501190332581E-2</v>
      </c>
      <c r="L59" s="29">
        <f>STDEV(L51:L55)</f>
        <v>3.7416573867739413</v>
      </c>
      <c r="M59" s="29">
        <f>STDEV(M51:M55)</f>
        <v>7.0463501190332581E-2</v>
      </c>
    </row>
    <row r="62" spans="1:35">
      <c r="A62" s="2" t="s">
        <v>67</v>
      </c>
    </row>
    <row r="63" spans="1:35">
      <c r="A63" s="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9"/>
  <sheetViews>
    <sheetView topLeftCell="X31" workbookViewId="0">
      <selection activeCell="AI51" sqref="AI51:AI55"/>
    </sheetView>
  </sheetViews>
  <sheetFormatPr baseColWidth="10" defaultRowHeight="16"/>
  <cols>
    <col min="4" max="4" width="17.1640625" customWidth="1"/>
    <col min="5" max="5" width="14.6640625" customWidth="1"/>
    <col min="6" max="6" width="14.6640625" style="33" customWidth="1"/>
    <col min="7" max="7" width="14" style="33" customWidth="1"/>
    <col min="8" max="8" width="10.83203125" style="33"/>
    <col min="12" max="12" width="12.83203125" style="29" customWidth="1"/>
    <col min="13" max="13" width="16.5" style="29" customWidth="1"/>
    <col min="14" max="14" width="20.83203125" style="29" customWidth="1"/>
    <col min="16" max="17" width="10.83203125" style="43"/>
    <col min="18" max="18" width="18.1640625" style="43" customWidth="1"/>
    <col min="19" max="19" width="18.6640625" style="43" customWidth="1"/>
    <col min="20" max="20" width="16.83203125" style="49" customWidth="1"/>
    <col min="21" max="21" width="26.83203125" style="49" customWidth="1"/>
    <col min="28" max="28" width="16" customWidth="1"/>
    <col min="30" max="30" width="18.1640625" customWidth="1"/>
  </cols>
  <sheetData>
    <row r="1" spans="1:35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146</v>
      </c>
      <c r="T1" s="49" t="s">
        <v>175</v>
      </c>
      <c r="U1" s="49" t="s">
        <v>176</v>
      </c>
      <c r="V1" t="s">
        <v>14</v>
      </c>
      <c r="W1" t="s">
        <v>0</v>
      </c>
      <c r="X1" t="s">
        <v>46</v>
      </c>
      <c r="Y1" t="s">
        <v>2</v>
      </c>
      <c r="Z1" t="s">
        <v>70</v>
      </c>
      <c r="AA1" t="s">
        <v>220</v>
      </c>
      <c r="AB1" s="1" t="s">
        <v>110</v>
      </c>
      <c r="AC1" s="1" t="s">
        <v>109</v>
      </c>
      <c r="AD1" s="1" t="s">
        <v>187</v>
      </c>
      <c r="AE1" s="1" t="s">
        <v>188</v>
      </c>
      <c r="AF1" s="1" t="s">
        <v>177</v>
      </c>
      <c r="AG1" s="1" t="s">
        <v>178</v>
      </c>
      <c r="AH1" s="1" t="s">
        <v>221</v>
      </c>
      <c r="AI1" s="1" t="s">
        <v>227</v>
      </c>
    </row>
    <row r="2" spans="1:35">
      <c r="A2">
        <v>1</v>
      </c>
      <c r="B2">
        <v>1</v>
      </c>
      <c r="C2">
        <v>0</v>
      </c>
      <c r="D2" t="s">
        <v>15</v>
      </c>
      <c r="E2">
        <v>151</v>
      </c>
      <c r="F2" s="33">
        <v>2</v>
      </c>
      <c r="G2" s="33">
        <v>1</v>
      </c>
      <c r="H2" s="33">
        <v>1</v>
      </c>
      <c r="I2">
        <v>1</v>
      </c>
      <c r="J2">
        <v>0.2</v>
      </c>
      <c r="K2">
        <v>0.1111</v>
      </c>
      <c r="L2" s="29">
        <v>1</v>
      </c>
      <c r="M2" s="29">
        <v>1</v>
      </c>
      <c r="N2" s="29">
        <v>1</v>
      </c>
      <c r="O2">
        <v>331680</v>
      </c>
      <c r="P2" s="43">
        <v>7</v>
      </c>
      <c r="Q2" s="43">
        <v>7</v>
      </c>
      <c r="R2" s="43">
        <v>7</v>
      </c>
      <c r="S2" s="43">
        <v>7</v>
      </c>
      <c r="T2" s="49">
        <v>1</v>
      </c>
      <c r="U2" s="49">
        <v>7</v>
      </c>
      <c r="V2">
        <v>33</v>
      </c>
      <c r="W2">
        <v>9</v>
      </c>
      <c r="X2">
        <v>1</v>
      </c>
      <c r="Y2">
        <v>20</v>
      </c>
      <c r="Z2">
        <v>0</v>
      </c>
      <c r="AB2" s="2">
        <f t="shared" ref="AB2:AG2" si="0">(1/P2*2)/(1+1/P2)</f>
        <v>0.25</v>
      </c>
      <c r="AC2" s="2">
        <f t="shared" si="0"/>
        <v>0.25</v>
      </c>
      <c r="AD2" s="2">
        <f t="shared" si="0"/>
        <v>0.25</v>
      </c>
      <c r="AE2" s="2">
        <f t="shared" si="0"/>
        <v>0.25</v>
      </c>
      <c r="AF2" s="2">
        <f t="shared" si="0"/>
        <v>1</v>
      </c>
      <c r="AG2" s="2">
        <f t="shared" si="0"/>
        <v>0.25</v>
      </c>
      <c r="AH2">
        <v>0</v>
      </c>
      <c r="AI2">
        <v>0.5</v>
      </c>
    </row>
    <row r="3" spans="1:35">
      <c r="A3">
        <v>1</v>
      </c>
      <c r="B3">
        <v>1</v>
      </c>
      <c r="C3">
        <v>1</v>
      </c>
      <c r="D3" t="s">
        <v>16</v>
      </c>
      <c r="E3">
        <v>561</v>
      </c>
      <c r="F3" s="33">
        <v>10</v>
      </c>
      <c r="G3" s="33">
        <v>1</v>
      </c>
      <c r="H3" s="33">
        <v>1</v>
      </c>
      <c r="I3">
        <v>1</v>
      </c>
      <c r="J3">
        <v>0.2</v>
      </c>
      <c r="K3">
        <v>0.1111</v>
      </c>
      <c r="L3" s="29">
        <v>1</v>
      </c>
      <c r="M3" s="29">
        <v>1</v>
      </c>
      <c r="N3" s="29">
        <v>1</v>
      </c>
      <c r="O3">
        <v>331680</v>
      </c>
      <c r="P3" s="43">
        <v>2</v>
      </c>
      <c r="Q3" s="43">
        <v>4</v>
      </c>
      <c r="R3" s="43">
        <v>4</v>
      </c>
      <c r="S3" s="43">
        <v>7</v>
      </c>
      <c r="T3" s="49">
        <v>9</v>
      </c>
      <c r="U3" s="49">
        <v>7</v>
      </c>
      <c r="V3">
        <v>37</v>
      </c>
      <c r="W3">
        <v>9</v>
      </c>
      <c r="X3">
        <v>1</v>
      </c>
      <c r="Y3">
        <v>20</v>
      </c>
      <c r="Z3">
        <v>0</v>
      </c>
      <c r="AB3" s="2">
        <f t="shared" ref="AB3:AB16" si="1">(1/P3*2)/(1+1/P3)</f>
        <v>0.66666666666666663</v>
      </c>
      <c r="AC3" s="2">
        <f t="shared" ref="AC3:AC16" si="2">(1/Q3*2)/(1+1/Q3)</f>
        <v>0.4</v>
      </c>
      <c r="AD3" s="2">
        <f t="shared" ref="AD3:AD16" si="3">(1/R3*2)/(1+1/R3)</f>
        <v>0.4</v>
      </c>
      <c r="AE3" s="2">
        <f t="shared" ref="AE3:AE16" si="4">(1/S3*2)/(1+1/S3)</f>
        <v>0.25</v>
      </c>
      <c r="AF3" s="2">
        <f t="shared" ref="AF3:AF16" si="5">(1/T3*2)/(1+1/T3)</f>
        <v>0.19999999999999998</v>
      </c>
      <c r="AG3" s="2">
        <f t="shared" ref="AG3:AG16" si="6">(1/U3*2)/(1+1/U3)</f>
        <v>0.25</v>
      </c>
      <c r="AH3">
        <v>0.2</v>
      </c>
      <c r="AI3">
        <v>0.2</v>
      </c>
    </row>
    <row r="4" spans="1:35" s="1" customFormat="1">
      <c r="A4">
        <v>1</v>
      </c>
      <c r="B4">
        <v>1</v>
      </c>
      <c r="C4" s="1">
        <v>5</v>
      </c>
      <c r="D4" s="1" t="s">
        <v>22</v>
      </c>
      <c r="E4" s="1">
        <v>92</v>
      </c>
      <c r="F4" s="35">
        <v>2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331680</v>
      </c>
      <c r="P4" s="44">
        <v>8</v>
      </c>
      <c r="Q4" s="44">
        <v>8</v>
      </c>
      <c r="R4" s="44">
        <v>8</v>
      </c>
      <c r="S4" s="44">
        <v>8</v>
      </c>
      <c r="T4" s="50">
        <v>10</v>
      </c>
      <c r="U4" s="50">
        <v>8</v>
      </c>
      <c r="V4" s="1">
        <v>33</v>
      </c>
      <c r="W4">
        <v>9</v>
      </c>
      <c r="X4">
        <v>1</v>
      </c>
      <c r="Y4">
        <v>20</v>
      </c>
      <c r="Z4">
        <v>0</v>
      </c>
      <c r="AA4"/>
      <c r="AB4" s="2">
        <f t="shared" si="1"/>
        <v>0.22222222222222221</v>
      </c>
      <c r="AC4" s="2">
        <f t="shared" si="2"/>
        <v>0.22222222222222221</v>
      </c>
      <c r="AD4" s="2">
        <f t="shared" si="3"/>
        <v>0.22222222222222221</v>
      </c>
      <c r="AE4" s="2">
        <f t="shared" si="4"/>
        <v>0.22222222222222221</v>
      </c>
      <c r="AF4" s="2">
        <f t="shared" si="5"/>
        <v>0.18181818181818182</v>
      </c>
      <c r="AG4" s="2">
        <f t="shared" si="6"/>
        <v>0.22222222222222221</v>
      </c>
      <c r="AH4" s="1">
        <v>0</v>
      </c>
      <c r="AI4" s="1">
        <v>0.18179999999999999</v>
      </c>
    </row>
    <row r="5" spans="1:35">
      <c r="A5">
        <v>2</v>
      </c>
      <c r="B5">
        <v>1</v>
      </c>
      <c r="C5">
        <v>0</v>
      </c>
      <c r="D5" t="s">
        <v>15</v>
      </c>
      <c r="E5">
        <v>689</v>
      </c>
      <c r="F5" s="33">
        <v>10</v>
      </c>
      <c r="G5" s="33">
        <v>1</v>
      </c>
      <c r="H5" s="33">
        <v>1</v>
      </c>
      <c r="I5">
        <v>2</v>
      </c>
      <c r="J5">
        <v>0.2</v>
      </c>
      <c r="K5">
        <v>0.1111</v>
      </c>
      <c r="L5" s="29">
        <v>2</v>
      </c>
      <c r="M5" s="29">
        <v>1</v>
      </c>
      <c r="N5" s="29">
        <v>1</v>
      </c>
      <c r="O5">
        <v>331680</v>
      </c>
      <c r="P5" s="43">
        <v>1</v>
      </c>
      <c r="Q5" s="43">
        <v>2</v>
      </c>
      <c r="R5" s="43">
        <v>2</v>
      </c>
      <c r="S5" s="43">
        <v>5</v>
      </c>
      <c r="T5" s="49">
        <v>4</v>
      </c>
      <c r="U5" s="49">
        <v>4</v>
      </c>
      <c r="V5">
        <v>36</v>
      </c>
      <c r="W5">
        <v>10</v>
      </c>
      <c r="X5">
        <v>2</v>
      </c>
      <c r="Y5">
        <v>20</v>
      </c>
      <c r="Z5">
        <v>0</v>
      </c>
      <c r="AB5" s="2">
        <f t="shared" si="1"/>
        <v>1</v>
      </c>
      <c r="AC5" s="2">
        <f t="shared" si="2"/>
        <v>0.66666666666666663</v>
      </c>
      <c r="AD5" s="2">
        <f t="shared" si="3"/>
        <v>0.66666666666666663</v>
      </c>
      <c r="AE5" s="2">
        <f t="shared" si="4"/>
        <v>0.33333333333333337</v>
      </c>
      <c r="AF5" s="2">
        <f t="shared" si="5"/>
        <v>0.4</v>
      </c>
      <c r="AG5" s="2">
        <f t="shared" si="6"/>
        <v>0.4</v>
      </c>
      <c r="AH5" s="1">
        <v>0.22</v>
      </c>
      <c r="AI5" s="1">
        <v>0.2</v>
      </c>
    </row>
    <row r="6" spans="1:35">
      <c r="A6">
        <v>2</v>
      </c>
      <c r="B6">
        <v>1</v>
      </c>
      <c r="C6">
        <v>1</v>
      </c>
      <c r="D6" t="s">
        <v>16</v>
      </c>
      <c r="E6">
        <v>381</v>
      </c>
      <c r="F6" s="33">
        <v>6</v>
      </c>
      <c r="G6" s="33">
        <v>1</v>
      </c>
      <c r="H6" s="33">
        <v>1</v>
      </c>
      <c r="I6">
        <v>1</v>
      </c>
      <c r="J6">
        <v>0.2</v>
      </c>
      <c r="K6">
        <v>0.1111</v>
      </c>
      <c r="L6" s="29">
        <v>1</v>
      </c>
      <c r="M6" s="29">
        <v>1</v>
      </c>
      <c r="N6" s="29">
        <v>1</v>
      </c>
      <c r="O6">
        <v>331680</v>
      </c>
      <c r="P6" s="43">
        <v>2</v>
      </c>
      <c r="Q6" s="43">
        <v>5</v>
      </c>
      <c r="R6" s="43">
        <v>4</v>
      </c>
      <c r="S6" s="43">
        <v>5</v>
      </c>
      <c r="T6" s="49">
        <v>9</v>
      </c>
      <c r="U6" s="49">
        <v>6</v>
      </c>
      <c r="V6">
        <v>33</v>
      </c>
      <c r="W6">
        <v>10</v>
      </c>
      <c r="X6">
        <v>2</v>
      </c>
      <c r="Y6">
        <v>20</v>
      </c>
      <c r="Z6">
        <v>0</v>
      </c>
      <c r="AB6" s="2">
        <f t="shared" si="1"/>
        <v>0.66666666666666663</v>
      </c>
      <c r="AC6" s="2">
        <f t="shared" si="2"/>
        <v>0.33333333333333337</v>
      </c>
      <c r="AD6" s="2">
        <f t="shared" si="3"/>
        <v>0.4</v>
      </c>
      <c r="AE6" s="2">
        <f t="shared" si="4"/>
        <v>0.33333333333333337</v>
      </c>
      <c r="AF6" s="2">
        <f t="shared" si="5"/>
        <v>0.19999999999999998</v>
      </c>
      <c r="AG6" s="2">
        <f t="shared" si="6"/>
        <v>0.2857142857142857</v>
      </c>
      <c r="AH6" s="1">
        <v>0.25</v>
      </c>
      <c r="AI6" s="1">
        <v>0.22220000000000001</v>
      </c>
    </row>
    <row r="7" spans="1:35" s="2" customFormat="1">
      <c r="A7" s="2">
        <v>2</v>
      </c>
      <c r="B7" s="2">
        <v>1</v>
      </c>
      <c r="C7" s="2">
        <v>5</v>
      </c>
      <c r="D7" s="2" t="s">
        <v>22</v>
      </c>
      <c r="E7" s="2">
        <v>203</v>
      </c>
      <c r="F7" s="34">
        <v>3</v>
      </c>
      <c r="G7" s="42">
        <v>1</v>
      </c>
      <c r="H7" s="42">
        <v>1</v>
      </c>
      <c r="I7" s="2">
        <v>1</v>
      </c>
      <c r="J7" s="2">
        <v>0.33329999999999999</v>
      </c>
      <c r="K7" s="2">
        <v>0.2</v>
      </c>
      <c r="L7" s="30">
        <v>1</v>
      </c>
      <c r="M7" s="30">
        <v>1</v>
      </c>
      <c r="N7" s="30">
        <v>1</v>
      </c>
      <c r="O7" s="2">
        <v>331680</v>
      </c>
      <c r="P7" s="45">
        <v>7</v>
      </c>
      <c r="Q7" s="45">
        <v>7</v>
      </c>
      <c r="R7" s="45">
        <v>7</v>
      </c>
      <c r="S7" s="45">
        <v>4</v>
      </c>
      <c r="T7" s="51">
        <v>6</v>
      </c>
      <c r="U7" s="51">
        <v>6</v>
      </c>
      <c r="V7" s="2">
        <v>39</v>
      </c>
      <c r="W7" s="2">
        <v>10</v>
      </c>
      <c r="X7" s="2">
        <v>2</v>
      </c>
      <c r="Y7" s="2">
        <v>20</v>
      </c>
      <c r="Z7">
        <v>1</v>
      </c>
      <c r="AA7"/>
      <c r="AB7" s="2">
        <f t="shared" si="1"/>
        <v>0.25</v>
      </c>
      <c r="AC7" s="2">
        <f t="shared" si="2"/>
        <v>0.25</v>
      </c>
      <c r="AD7" s="2">
        <f t="shared" si="3"/>
        <v>0.25</v>
      </c>
      <c r="AE7" s="2">
        <f t="shared" si="4"/>
        <v>0.4</v>
      </c>
      <c r="AF7" s="2">
        <f t="shared" si="5"/>
        <v>0.2857142857142857</v>
      </c>
      <c r="AG7" s="2">
        <f t="shared" si="6"/>
        <v>0.2857142857142857</v>
      </c>
      <c r="AH7" s="2">
        <v>0.22</v>
      </c>
      <c r="AI7" s="2">
        <v>0.28570000000000001</v>
      </c>
    </row>
    <row r="8" spans="1:35">
      <c r="A8">
        <v>3</v>
      </c>
      <c r="B8">
        <v>1</v>
      </c>
      <c r="C8">
        <v>0</v>
      </c>
      <c r="D8" t="s">
        <v>15</v>
      </c>
      <c r="E8">
        <v>1740</v>
      </c>
      <c r="F8" s="33">
        <v>28</v>
      </c>
      <c r="G8" s="33">
        <v>1</v>
      </c>
      <c r="H8" s="33">
        <v>1</v>
      </c>
      <c r="I8">
        <v>8</v>
      </c>
      <c r="J8">
        <v>0.28570000000000001</v>
      </c>
      <c r="K8">
        <v>0.16669999999999999</v>
      </c>
      <c r="L8" s="29">
        <v>8</v>
      </c>
      <c r="M8" s="29">
        <v>1</v>
      </c>
      <c r="N8" s="29">
        <v>1</v>
      </c>
      <c r="O8">
        <v>331680</v>
      </c>
      <c r="P8" s="43">
        <v>5</v>
      </c>
      <c r="Q8" s="43">
        <v>2</v>
      </c>
      <c r="R8" s="43">
        <v>2</v>
      </c>
      <c r="S8" s="43">
        <v>2</v>
      </c>
      <c r="T8" s="49">
        <v>4</v>
      </c>
      <c r="U8" s="49">
        <v>3</v>
      </c>
      <c r="V8">
        <v>32</v>
      </c>
      <c r="W8">
        <v>10</v>
      </c>
      <c r="X8">
        <v>3</v>
      </c>
      <c r="Y8">
        <v>20</v>
      </c>
      <c r="Z8">
        <v>0</v>
      </c>
      <c r="AB8" s="2">
        <f t="shared" si="1"/>
        <v>0.33333333333333337</v>
      </c>
      <c r="AC8" s="2">
        <f t="shared" si="2"/>
        <v>0.66666666666666663</v>
      </c>
      <c r="AD8" s="2">
        <f t="shared" si="3"/>
        <v>0.66666666666666663</v>
      </c>
      <c r="AE8" s="2">
        <f t="shared" si="4"/>
        <v>0.66666666666666663</v>
      </c>
      <c r="AF8" s="2">
        <f t="shared" si="5"/>
        <v>0.4</v>
      </c>
      <c r="AG8" s="2">
        <f t="shared" si="6"/>
        <v>0.5</v>
      </c>
      <c r="AH8" s="1">
        <v>1</v>
      </c>
      <c r="AI8" s="1">
        <v>0.4</v>
      </c>
    </row>
    <row r="9" spans="1:35">
      <c r="A9">
        <v>3</v>
      </c>
      <c r="B9">
        <v>1</v>
      </c>
      <c r="C9">
        <v>1</v>
      </c>
      <c r="D9" t="s">
        <v>16</v>
      </c>
      <c r="E9">
        <v>4435</v>
      </c>
      <c r="F9" s="33">
        <v>73</v>
      </c>
      <c r="G9" s="33">
        <v>1</v>
      </c>
      <c r="H9" s="33">
        <v>1</v>
      </c>
      <c r="I9">
        <v>15</v>
      </c>
      <c r="J9">
        <v>0.2</v>
      </c>
      <c r="K9">
        <v>0.1111</v>
      </c>
      <c r="L9" s="29">
        <v>15</v>
      </c>
      <c r="M9" s="29">
        <v>1</v>
      </c>
      <c r="N9" s="29">
        <v>1</v>
      </c>
      <c r="O9">
        <v>331680</v>
      </c>
      <c r="P9" s="43">
        <v>1</v>
      </c>
      <c r="Q9" s="43">
        <v>1</v>
      </c>
      <c r="R9" s="43">
        <v>1</v>
      </c>
      <c r="S9" s="43">
        <v>4</v>
      </c>
      <c r="T9" s="49">
        <v>4</v>
      </c>
      <c r="U9" s="49">
        <v>3</v>
      </c>
      <c r="V9">
        <v>34</v>
      </c>
      <c r="W9">
        <v>10</v>
      </c>
      <c r="X9">
        <v>3</v>
      </c>
      <c r="Y9">
        <v>20</v>
      </c>
      <c r="Z9">
        <v>0</v>
      </c>
      <c r="AB9" s="2">
        <f t="shared" si="1"/>
        <v>1</v>
      </c>
      <c r="AC9" s="2">
        <f t="shared" si="2"/>
        <v>1</v>
      </c>
      <c r="AD9" s="2">
        <f t="shared" si="3"/>
        <v>1</v>
      </c>
      <c r="AE9" s="2">
        <f t="shared" si="4"/>
        <v>0.4</v>
      </c>
      <c r="AF9" s="2">
        <f t="shared" si="5"/>
        <v>0.4</v>
      </c>
      <c r="AG9" s="2">
        <f t="shared" si="6"/>
        <v>0.5</v>
      </c>
      <c r="AH9" s="1">
        <v>0.25</v>
      </c>
      <c r="AI9" s="1">
        <v>0.25</v>
      </c>
    </row>
    <row r="10" spans="1:35">
      <c r="A10">
        <v>3</v>
      </c>
      <c r="B10">
        <v>1</v>
      </c>
      <c r="C10">
        <v>5</v>
      </c>
      <c r="D10" t="s">
        <v>22</v>
      </c>
      <c r="E10">
        <v>862</v>
      </c>
      <c r="F10" s="33">
        <v>18</v>
      </c>
      <c r="G10" s="41">
        <v>1</v>
      </c>
      <c r="H10" s="41">
        <v>1</v>
      </c>
      <c r="I10">
        <v>4</v>
      </c>
      <c r="J10">
        <v>0.28570000000000001</v>
      </c>
      <c r="K10">
        <v>0.16667000000000001</v>
      </c>
      <c r="L10" s="29">
        <v>4</v>
      </c>
      <c r="M10" s="29">
        <v>1</v>
      </c>
      <c r="N10" s="29">
        <v>1</v>
      </c>
      <c r="O10">
        <v>331680</v>
      </c>
      <c r="P10" s="44">
        <v>6</v>
      </c>
      <c r="Q10" s="44">
        <v>4</v>
      </c>
      <c r="R10" s="44">
        <v>4</v>
      </c>
      <c r="S10" s="44">
        <v>3</v>
      </c>
      <c r="T10" s="50">
        <v>5</v>
      </c>
      <c r="U10" s="50">
        <v>5</v>
      </c>
      <c r="V10" s="1">
        <v>24</v>
      </c>
      <c r="W10">
        <v>10</v>
      </c>
      <c r="X10">
        <v>3</v>
      </c>
      <c r="Y10">
        <v>20</v>
      </c>
      <c r="Z10">
        <v>0</v>
      </c>
      <c r="AB10" s="2">
        <f t="shared" si="1"/>
        <v>0.2857142857142857</v>
      </c>
      <c r="AC10" s="2">
        <f t="shared" si="2"/>
        <v>0.4</v>
      </c>
      <c r="AD10" s="2">
        <f t="shared" si="3"/>
        <v>0.4</v>
      </c>
      <c r="AE10" s="2">
        <f t="shared" si="4"/>
        <v>0.5</v>
      </c>
      <c r="AF10" s="2">
        <f t="shared" si="5"/>
        <v>0.33333333333333337</v>
      </c>
      <c r="AG10" s="2">
        <f t="shared" si="6"/>
        <v>0.33333333333333337</v>
      </c>
      <c r="AH10" s="1">
        <v>0.22220000000000001</v>
      </c>
      <c r="AI10" s="1">
        <v>0.33329999999999999</v>
      </c>
    </row>
    <row r="11" spans="1:35">
      <c r="A11">
        <v>5</v>
      </c>
      <c r="B11">
        <v>1</v>
      </c>
      <c r="C11">
        <v>0</v>
      </c>
      <c r="D11" t="s">
        <v>15</v>
      </c>
      <c r="E11">
        <v>2</v>
      </c>
      <c r="F11" s="33">
        <v>1</v>
      </c>
      <c r="G11" s="33">
        <v>1</v>
      </c>
      <c r="H11" s="33">
        <v>1</v>
      </c>
      <c r="I11">
        <v>1</v>
      </c>
      <c r="J11">
        <v>0.66669999999999996</v>
      </c>
      <c r="K11">
        <v>0.5</v>
      </c>
      <c r="L11" s="29">
        <v>1</v>
      </c>
      <c r="M11" s="29">
        <v>1</v>
      </c>
      <c r="N11" s="29">
        <v>1</v>
      </c>
      <c r="O11">
        <v>331680</v>
      </c>
      <c r="P11" s="43">
        <v>7</v>
      </c>
      <c r="Q11" s="43">
        <v>7</v>
      </c>
      <c r="R11" s="43">
        <v>7</v>
      </c>
      <c r="S11" s="43">
        <v>7</v>
      </c>
      <c r="T11" s="49">
        <v>7</v>
      </c>
      <c r="U11" s="49">
        <v>4</v>
      </c>
      <c r="V11">
        <v>24</v>
      </c>
      <c r="W11">
        <v>12</v>
      </c>
      <c r="X11">
        <v>6</v>
      </c>
      <c r="Y11">
        <v>20</v>
      </c>
      <c r="Z11">
        <v>0</v>
      </c>
      <c r="AB11" s="2">
        <f t="shared" si="1"/>
        <v>0.25</v>
      </c>
      <c r="AC11" s="2">
        <f t="shared" si="2"/>
        <v>0.25</v>
      </c>
      <c r="AD11" s="2">
        <f t="shared" si="3"/>
        <v>0.25</v>
      </c>
      <c r="AE11" s="2">
        <f t="shared" si="4"/>
        <v>0.25</v>
      </c>
      <c r="AF11" s="2">
        <f t="shared" si="5"/>
        <v>0.25</v>
      </c>
      <c r="AG11" s="2">
        <f t="shared" si="6"/>
        <v>0.4</v>
      </c>
      <c r="AH11" s="1">
        <v>0</v>
      </c>
      <c r="AI11" s="1">
        <v>0.25</v>
      </c>
    </row>
    <row r="12" spans="1:35">
      <c r="A12">
        <v>5</v>
      </c>
      <c r="B12">
        <v>1</v>
      </c>
      <c r="C12">
        <v>1</v>
      </c>
      <c r="D12" t="s">
        <v>16</v>
      </c>
      <c r="E12">
        <v>1963</v>
      </c>
      <c r="F12" s="33">
        <v>30</v>
      </c>
      <c r="G12" s="33">
        <v>1</v>
      </c>
      <c r="H12" s="33">
        <v>1</v>
      </c>
      <c r="I12">
        <v>7</v>
      </c>
      <c r="J12">
        <v>0.15379999999999999</v>
      </c>
      <c r="K12">
        <v>8.3299999999999999E-2</v>
      </c>
      <c r="L12" s="29">
        <v>7</v>
      </c>
      <c r="M12" s="29">
        <v>1</v>
      </c>
      <c r="N12" s="29">
        <v>1</v>
      </c>
      <c r="O12">
        <v>331680</v>
      </c>
      <c r="P12" s="43">
        <v>1</v>
      </c>
      <c r="Q12" s="43">
        <v>4</v>
      </c>
      <c r="R12" s="43">
        <v>2</v>
      </c>
      <c r="S12" s="43">
        <v>4</v>
      </c>
      <c r="T12" s="49">
        <v>4</v>
      </c>
      <c r="U12" s="49">
        <v>10</v>
      </c>
      <c r="V12">
        <v>25</v>
      </c>
      <c r="W12">
        <v>12</v>
      </c>
      <c r="X12">
        <v>6</v>
      </c>
      <c r="Y12">
        <v>20</v>
      </c>
      <c r="Z12">
        <v>0</v>
      </c>
      <c r="AB12" s="2">
        <f t="shared" si="1"/>
        <v>1</v>
      </c>
      <c r="AC12" s="2">
        <f t="shared" si="2"/>
        <v>0.4</v>
      </c>
      <c r="AD12" s="2">
        <f t="shared" si="3"/>
        <v>0.66666666666666663</v>
      </c>
      <c r="AE12" s="2">
        <f t="shared" si="4"/>
        <v>0.4</v>
      </c>
      <c r="AF12" s="2">
        <f t="shared" si="5"/>
        <v>0.4</v>
      </c>
      <c r="AG12" s="2">
        <f t="shared" si="6"/>
        <v>0.18181818181818182</v>
      </c>
      <c r="AH12" s="1">
        <v>0.16669999999999999</v>
      </c>
      <c r="AI12" s="1">
        <v>0.16669999999999999</v>
      </c>
    </row>
    <row r="13" spans="1:35" ht="25" customHeight="1">
      <c r="A13">
        <v>5</v>
      </c>
      <c r="B13">
        <v>1</v>
      </c>
      <c r="C13">
        <v>5</v>
      </c>
      <c r="D13" t="s">
        <v>22</v>
      </c>
      <c r="E13">
        <v>20</v>
      </c>
      <c r="F13" s="33">
        <v>1</v>
      </c>
      <c r="G13" s="41">
        <v>1</v>
      </c>
      <c r="H13" s="41">
        <v>1</v>
      </c>
      <c r="I13">
        <v>1</v>
      </c>
      <c r="J13">
        <v>0.16669999999999999</v>
      </c>
      <c r="K13">
        <v>9.0899999999999995E-2</v>
      </c>
      <c r="L13" s="29">
        <v>1</v>
      </c>
      <c r="M13" s="29">
        <v>1</v>
      </c>
      <c r="N13" s="29">
        <v>1</v>
      </c>
      <c r="O13">
        <v>331680</v>
      </c>
      <c r="P13" s="44">
        <v>8</v>
      </c>
      <c r="Q13" s="44">
        <v>4</v>
      </c>
      <c r="R13" s="44">
        <v>6</v>
      </c>
      <c r="S13" s="44">
        <v>2</v>
      </c>
      <c r="T13" s="50">
        <v>2</v>
      </c>
      <c r="U13" s="50">
        <v>4</v>
      </c>
      <c r="V13" s="1">
        <v>29</v>
      </c>
      <c r="W13">
        <v>12</v>
      </c>
      <c r="X13">
        <v>6</v>
      </c>
      <c r="Y13">
        <v>20</v>
      </c>
      <c r="Z13">
        <v>0</v>
      </c>
      <c r="AB13" s="2">
        <f t="shared" si="1"/>
        <v>0.22222222222222221</v>
      </c>
      <c r="AC13" s="2">
        <f t="shared" si="2"/>
        <v>0.4</v>
      </c>
      <c r="AD13" s="2">
        <f t="shared" si="3"/>
        <v>0.2857142857142857</v>
      </c>
      <c r="AE13" s="2">
        <f t="shared" si="4"/>
        <v>0.66666666666666663</v>
      </c>
      <c r="AF13" s="2">
        <f t="shared" si="5"/>
        <v>0.66666666666666663</v>
      </c>
      <c r="AG13" s="2">
        <f t="shared" si="6"/>
        <v>0.4</v>
      </c>
      <c r="AH13" s="1">
        <v>0.5</v>
      </c>
      <c r="AI13" s="1">
        <v>0.66666700000000001</v>
      </c>
    </row>
    <row r="14" spans="1:35">
      <c r="A14">
        <v>8</v>
      </c>
      <c r="B14">
        <v>1</v>
      </c>
      <c r="C14">
        <v>0</v>
      </c>
      <c r="D14" t="s">
        <v>15</v>
      </c>
      <c r="E14">
        <v>102</v>
      </c>
      <c r="F14" s="33">
        <v>2</v>
      </c>
      <c r="G14" s="33">
        <v>1</v>
      </c>
      <c r="H14" s="33">
        <v>1</v>
      </c>
      <c r="I14">
        <v>1</v>
      </c>
      <c r="J14">
        <v>0.18179999999999999</v>
      </c>
      <c r="K14">
        <v>0.1</v>
      </c>
      <c r="L14" s="29">
        <v>1</v>
      </c>
      <c r="M14" s="29">
        <v>1</v>
      </c>
      <c r="N14" s="29">
        <v>1</v>
      </c>
      <c r="O14">
        <v>331680</v>
      </c>
      <c r="P14" s="43">
        <v>3</v>
      </c>
      <c r="Q14" s="43">
        <v>3</v>
      </c>
      <c r="R14" s="43">
        <v>3</v>
      </c>
      <c r="S14" s="43">
        <v>3</v>
      </c>
      <c r="T14" s="49">
        <v>3</v>
      </c>
      <c r="U14" s="49">
        <v>1</v>
      </c>
      <c r="V14">
        <v>8</v>
      </c>
      <c r="W14">
        <v>12</v>
      </c>
      <c r="X14">
        <v>12</v>
      </c>
      <c r="Y14">
        <v>20</v>
      </c>
      <c r="Z14">
        <v>0</v>
      </c>
      <c r="AB14" s="2">
        <f t="shared" si="1"/>
        <v>0.5</v>
      </c>
      <c r="AC14" s="2">
        <f t="shared" si="2"/>
        <v>0.5</v>
      </c>
      <c r="AD14" s="2">
        <f t="shared" si="3"/>
        <v>0.5</v>
      </c>
      <c r="AE14" s="2">
        <f t="shared" si="4"/>
        <v>0.5</v>
      </c>
      <c r="AF14" s="2">
        <f t="shared" si="5"/>
        <v>0.5</v>
      </c>
      <c r="AG14" s="2">
        <f t="shared" si="6"/>
        <v>1</v>
      </c>
      <c r="AH14" s="1">
        <v>0</v>
      </c>
      <c r="AI14" s="1">
        <v>0.5</v>
      </c>
    </row>
    <row r="15" spans="1:35">
      <c r="A15">
        <v>8</v>
      </c>
      <c r="B15">
        <v>1</v>
      </c>
      <c r="C15">
        <v>1</v>
      </c>
      <c r="D15" t="s">
        <v>16</v>
      </c>
      <c r="E15">
        <v>1035</v>
      </c>
      <c r="F15" s="33">
        <v>13</v>
      </c>
      <c r="G15" s="33">
        <v>1</v>
      </c>
      <c r="H15" s="33">
        <v>1</v>
      </c>
      <c r="I15">
        <v>4</v>
      </c>
      <c r="J15">
        <v>1</v>
      </c>
      <c r="K15">
        <v>1</v>
      </c>
      <c r="L15" s="29">
        <v>4</v>
      </c>
      <c r="M15" s="29">
        <v>1</v>
      </c>
      <c r="N15" s="29">
        <v>1</v>
      </c>
      <c r="O15">
        <v>331680</v>
      </c>
      <c r="P15" s="43">
        <v>1</v>
      </c>
      <c r="Q15" s="43">
        <v>1</v>
      </c>
      <c r="R15" s="43">
        <v>1</v>
      </c>
      <c r="S15" s="43">
        <v>1</v>
      </c>
      <c r="T15" s="49">
        <v>1</v>
      </c>
      <c r="U15" s="49">
        <v>1</v>
      </c>
      <c r="V15">
        <v>8</v>
      </c>
      <c r="W15">
        <v>12</v>
      </c>
      <c r="X15">
        <v>12</v>
      </c>
      <c r="Y15">
        <v>20</v>
      </c>
      <c r="Z15">
        <v>0</v>
      </c>
      <c r="AB15" s="2">
        <f t="shared" si="1"/>
        <v>1</v>
      </c>
      <c r="AC15" s="2">
        <f t="shared" si="2"/>
        <v>1</v>
      </c>
      <c r="AD15" s="2">
        <f t="shared" si="3"/>
        <v>1</v>
      </c>
      <c r="AE15" s="2">
        <f t="shared" si="4"/>
        <v>1</v>
      </c>
      <c r="AF15" s="2">
        <f t="shared" si="5"/>
        <v>1</v>
      </c>
      <c r="AG15" s="2">
        <f t="shared" si="6"/>
        <v>1</v>
      </c>
      <c r="AH15" s="1">
        <v>0</v>
      </c>
      <c r="AI15">
        <v>1</v>
      </c>
    </row>
    <row r="16" spans="1:35">
      <c r="A16">
        <v>8</v>
      </c>
      <c r="B16">
        <v>1</v>
      </c>
      <c r="C16">
        <v>5</v>
      </c>
      <c r="D16" t="s">
        <v>22</v>
      </c>
      <c r="E16">
        <v>1071</v>
      </c>
      <c r="F16" s="33">
        <v>32</v>
      </c>
      <c r="G16" s="41">
        <v>1</v>
      </c>
      <c r="H16" s="41">
        <v>1</v>
      </c>
      <c r="I16">
        <v>6</v>
      </c>
      <c r="J16">
        <v>0.18179999999999999</v>
      </c>
      <c r="K16">
        <v>0.1</v>
      </c>
      <c r="L16" s="29">
        <v>6</v>
      </c>
      <c r="M16" s="29">
        <v>1</v>
      </c>
      <c r="N16" s="29">
        <v>1</v>
      </c>
      <c r="O16">
        <v>331680</v>
      </c>
      <c r="P16" s="43">
        <v>2</v>
      </c>
      <c r="Q16" s="43">
        <v>2</v>
      </c>
      <c r="R16" s="43">
        <v>2</v>
      </c>
      <c r="S16" s="43">
        <v>2</v>
      </c>
      <c r="T16" s="49">
        <v>2</v>
      </c>
      <c r="U16" s="49">
        <v>2</v>
      </c>
      <c r="V16">
        <v>12</v>
      </c>
      <c r="W16">
        <v>12</v>
      </c>
      <c r="X16">
        <v>12</v>
      </c>
      <c r="Y16">
        <v>20</v>
      </c>
      <c r="Z16">
        <v>0</v>
      </c>
      <c r="AB16" s="2">
        <f t="shared" si="1"/>
        <v>0.66666666666666663</v>
      </c>
      <c r="AC16" s="2">
        <f t="shared" si="2"/>
        <v>0.66666666666666663</v>
      </c>
      <c r="AD16" s="2">
        <f t="shared" si="3"/>
        <v>0.66666666666666663</v>
      </c>
      <c r="AE16" s="2">
        <f t="shared" si="4"/>
        <v>0.66666666666666663</v>
      </c>
      <c r="AF16" s="2">
        <f t="shared" si="5"/>
        <v>0.66666666666666663</v>
      </c>
      <c r="AG16" s="2">
        <f t="shared" si="6"/>
        <v>0.66666666666666663</v>
      </c>
      <c r="AH16" s="1">
        <v>0</v>
      </c>
      <c r="AI16">
        <v>0.66666700000000001</v>
      </c>
    </row>
    <row r="17" spans="1:35">
      <c r="F17" s="33" t="s">
        <v>47</v>
      </c>
      <c r="G17" s="41" t="s">
        <v>47</v>
      </c>
      <c r="H17" s="41"/>
      <c r="J17" t="s">
        <v>47</v>
      </c>
      <c r="L17" s="29" t="s">
        <v>182</v>
      </c>
      <c r="M17" s="29" t="s">
        <v>47</v>
      </c>
      <c r="V17" t="s">
        <v>47</v>
      </c>
      <c r="AB17" t="s">
        <v>47</v>
      </c>
      <c r="AC17" t="s">
        <v>47</v>
      </c>
      <c r="AD17" t="s">
        <v>182</v>
      </c>
      <c r="AE17" t="s">
        <v>182</v>
      </c>
      <c r="AF17" t="s">
        <v>182</v>
      </c>
      <c r="AG17" t="s">
        <v>182</v>
      </c>
    </row>
    <row r="18" spans="1:35">
      <c r="F18" s="33">
        <f>AVERAGE(F2:F16)</f>
        <v>15.4</v>
      </c>
      <c r="G18" s="41">
        <f>AVERAGE(G2:G16)</f>
        <v>1</v>
      </c>
      <c r="H18" s="41"/>
      <c r="J18">
        <f>AVERAGE(J2:J16)</f>
        <v>0.35036666666666666</v>
      </c>
      <c r="L18" s="29">
        <f>AVERAGE(L2:L16)</f>
        <v>3.6</v>
      </c>
      <c r="M18" s="29">
        <f>AVERAGE(M2:M16)</f>
        <v>1</v>
      </c>
      <c r="V18">
        <f>AVERAGE(V2:V16)</f>
        <v>27.133333333333333</v>
      </c>
      <c r="AB18" s="2">
        <f>AVERAGE(AB2:AB16)</f>
        <v>0.55423280423280419</v>
      </c>
      <c r="AC18" s="2">
        <f>AVERAGE(AC2:AC16)</f>
        <v>0.49370370370370381</v>
      </c>
      <c r="AD18" s="2">
        <f t="shared" ref="AD18:AG18" si="7">AVERAGE(AD2:AD16)</f>
        <v>0.50830687830687837</v>
      </c>
      <c r="AE18" s="2">
        <f t="shared" si="7"/>
        <v>0.45592592592592596</v>
      </c>
      <c r="AF18" s="2">
        <f t="shared" si="7"/>
        <v>0.45894660894660899</v>
      </c>
      <c r="AG18" s="2">
        <f t="shared" si="7"/>
        <v>0.445031265031265</v>
      </c>
    </row>
    <row r="19" spans="1:35">
      <c r="F19" s="33" t="s">
        <v>44</v>
      </c>
      <c r="G19" s="41" t="s">
        <v>44</v>
      </c>
      <c r="H19" s="41"/>
      <c r="J19" t="s">
        <v>44</v>
      </c>
      <c r="L19" s="29" t="s">
        <v>119</v>
      </c>
      <c r="M19" s="29" t="s">
        <v>44</v>
      </c>
      <c r="V19" t="s">
        <v>44</v>
      </c>
      <c r="AB19" t="s">
        <v>44</v>
      </c>
      <c r="AC19" t="s">
        <v>44</v>
      </c>
    </row>
    <row r="20" spans="1:35">
      <c r="F20" s="33">
        <f>STDEV(F2:F16)</f>
        <v>19.330952234323956</v>
      </c>
      <c r="G20" s="41">
        <f>STDEV(G2:G16)</f>
        <v>0</v>
      </c>
      <c r="H20" s="41"/>
      <c r="J20">
        <f>STDEV(J2:J16)</f>
        <v>0.29216196013920254</v>
      </c>
      <c r="L20" s="29">
        <f>STDEV(L2:L16)</f>
        <v>3.9964269756156652</v>
      </c>
      <c r="M20" s="29">
        <f>STDEV(M2:M16)</f>
        <v>0</v>
      </c>
      <c r="V20">
        <f>STDEV(V2:V16)</f>
        <v>10.280818940883947</v>
      </c>
      <c r="AB20">
        <f>STDEV(AB2:AB16)</f>
        <v>0.32234991084313352</v>
      </c>
      <c r="AC20">
        <f>STDEV(AC2:AC16)</f>
        <v>0.25567515029993343</v>
      </c>
      <c r="AD20">
        <f t="shared" ref="AD20:AG20" si="8">STDEV(AD2:AD16)</f>
        <v>0.26058381005475417</v>
      </c>
      <c r="AE20">
        <f t="shared" si="8"/>
        <v>0.21620286813112502</v>
      </c>
      <c r="AF20">
        <f t="shared" si="8"/>
        <v>0.26561393255558763</v>
      </c>
      <c r="AG20">
        <f t="shared" si="8"/>
        <v>0.25849413175670455</v>
      </c>
    </row>
    <row r="21" spans="1:35">
      <c r="Z21" s="1"/>
      <c r="AA21" s="1"/>
    </row>
    <row r="22" spans="1:35">
      <c r="Z22" s="1"/>
      <c r="AA22" s="1"/>
    </row>
    <row r="23" spans="1:35">
      <c r="Z23" s="1"/>
      <c r="AA23" s="1"/>
    </row>
    <row r="24" spans="1:35">
      <c r="Z24" s="1"/>
      <c r="AA24" s="1"/>
    </row>
    <row r="25" spans="1:35">
      <c r="Z25" s="1"/>
      <c r="AA25" s="1"/>
    </row>
    <row r="26" spans="1:35">
      <c r="Z26" s="1"/>
      <c r="AA26" s="1"/>
    </row>
    <row r="27" spans="1:35">
      <c r="Z27" s="1"/>
      <c r="AA27" s="1"/>
    </row>
    <row r="28" spans="1:35">
      <c r="Z28" s="1"/>
      <c r="AA28" s="1"/>
    </row>
    <row r="29" spans="1:35">
      <c r="A29">
        <v>1</v>
      </c>
      <c r="B29">
        <v>2</v>
      </c>
      <c r="C29">
        <v>2</v>
      </c>
      <c r="D29" t="s">
        <v>17</v>
      </c>
      <c r="E29">
        <v>274</v>
      </c>
      <c r="F29" s="33">
        <v>82</v>
      </c>
      <c r="G29" s="33">
        <v>1</v>
      </c>
      <c r="H29" s="33">
        <v>1</v>
      </c>
      <c r="I29">
        <v>1</v>
      </c>
      <c r="J29">
        <v>0.2</v>
      </c>
      <c r="K29">
        <v>0.1111</v>
      </c>
      <c r="L29" s="29">
        <v>1</v>
      </c>
      <c r="M29" s="29">
        <v>1</v>
      </c>
      <c r="N29" s="29">
        <v>1</v>
      </c>
      <c r="O29">
        <v>331680</v>
      </c>
      <c r="P29" s="43">
        <v>1</v>
      </c>
      <c r="Q29" s="43">
        <v>1</v>
      </c>
      <c r="R29" s="43">
        <v>1</v>
      </c>
      <c r="S29" s="43">
        <v>7</v>
      </c>
      <c r="T29" s="49">
        <v>5</v>
      </c>
      <c r="U29" s="49">
        <v>7</v>
      </c>
      <c r="V29">
        <v>33</v>
      </c>
      <c r="W29">
        <v>9</v>
      </c>
      <c r="X29">
        <v>1</v>
      </c>
      <c r="Y29">
        <v>20</v>
      </c>
      <c r="Z29">
        <v>0</v>
      </c>
      <c r="AB29" s="2">
        <v>0.33333333300000001</v>
      </c>
      <c r="AC29" s="2">
        <v>0.33333333300000001</v>
      </c>
      <c r="AD29" s="2">
        <v>0.4</v>
      </c>
      <c r="AE29" s="2">
        <v>0.33333333300000001</v>
      </c>
      <c r="AF29" s="2">
        <v>1</v>
      </c>
      <c r="AG29" s="2">
        <v>0.33333333300000001</v>
      </c>
      <c r="AH29" s="2">
        <v>0.2</v>
      </c>
      <c r="AI29" s="2">
        <v>0.2</v>
      </c>
    </row>
    <row r="30" spans="1:35">
      <c r="A30">
        <v>1</v>
      </c>
      <c r="B30">
        <v>2</v>
      </c>
      <c r="C30">
        <v>3</v>
      </c>
      <c r="D30" t="s">
        <v>18</v>
      </c>
      <c r="E30">
        <v>63</v>
      </c>
      <c r="F30" s="33">
        <v>16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331680</v>
      </c>
      <c r="P30" s="43">
        <v>0</v>
      </c>
      <c r="Q30" s="43">
        <v>0</v>
      </c>
      <c r="R30" s="43">
        <v>0</v>
      </c>
      <c r="S30" s="43">
        <v>0</v>
      </c>
      <c r="T30" s="49">
        <v>0</v>
      </c>
      <c r="U30" s="49">
        <v>0</v>
      </c>
      <c r="V30">
        <v>20</v>
      </c>
      <c r="W30">
        <v>9</v>
      </c>
      <c r="X30">
        <v>1</v>
      </c>
      <c r="Y30">
        <v>20</v>
      </c>
      <c r="Z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2</v>
      </c>
      <c r="B31">
        <v>2</v>
      </c>
      <c r="C31">
        <v>2</v>
      </c>
      <c r="D31" t="s">
        <v>17</v>
      </c>
      <c r="E31">
        <v>964</v>
      </c>
      <c r="F31" s="33">
        <v>58</v>
      </c>
      <c r="G31" s="33">
        <v>1</v>
      </c>
      <c r="H31" s="33">
        <v>1</v>
      </c>
      <c r="I31">
        <v>2</v>
      </c>
      <c r="J31">
        <v>0.2</v>
      </c>
      <c r="K31">
        <v>0.1111</v>
      </c>
      <c r="L31" s="29">
        <v>2</v>
      </c>
      <c r="M31" s="29">
        <v>1</v>
      </c>
      <c r="N31" s="29">
        <v>1</v>
      </c>
      <c r="O31">
        <v>331680</v>
      </c>
      <c r="P31" s="43">
        <v>1</v>
      </c>
      <c r="Q31" s="43">
        <v>2</v>
      </c>
      <c r="R31" s="43">
        <v>2</v>
      </c>
      <c r="S31" s="43">
        <v>5</v>
      </c>
      <c r="T31" s="49">
        <v>4</v>
      </c>
      <c r="U31" s="49">
        <v>4</v>
      </c>
      <c r="V31">
        <v>35</v>
      </c>
      <c r="W31">
        <v>10</v>
      </c>
      <c r="X31">
        <v>2</v>
      </c>
      <c r="Y31">
        <v>20</v>
      </c>
      <c r="Z31">
        <v>0</v>
      </c>
      <c r="AB31" s="2">
        <v>0.33333333300000001</v>
      </c>
      <c r="AC31" s="2">
        <v>0.33333333300000001</v>
      </c>
      <c r="AD31" s="2">
        <v>0.33333333300000001</v>
      </c>
      <c r="AE31" s="2">
        <v>0.33333333300000001</v>
      </c>
      <c r="AF31" s="2">
        <v>1</v>
      </c>
      <c r="AG31" s="2">
        <v>0.33333333300000001</v>
      </c>
      <c r="AH31" s="2">
        <v>0.22</v>
      </c>
      <c r="AI31" s="2">
        <v>0.2</v>
      </c>
    </row>
    <row r="32" spans="1:35">
      <c r="A32">
        <v>2</v>
      </c>
      <c r="B32">
        <v>2</v>
      </c>
      <c r="C32">
        <v>3</v>
      </c>
      <c r="D32" t="s">
        <v>18</v>
      </c>
      <c r="E32">
        <v>210</v>
      </c>
      <c r="F32" s="33">
        <v>13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331680</v>
      </c>
      <c r="P32" s="43">
        <v>0</v>
      </c>
      <c r="Q32" s="43">
        <v>0</v>
      </c>
      <c r="R32" s="43">
        <v>0</v>
      </c>
      <c r="S32" s="43">
        <v>0</v>
      </c>
      <c r="T32" s="49">
        <v>0</v>
      </c>
      <c r="U32" s="49">
        <v>0</v>
      </c>
      <c r="V32">
        <v>30</v>
      </c>
      <c r="W32">
        <v>10</v>
      </c>
      <c r="X32">
        <v>2</v>
      </c>
      <c r="Y32">
        <v>20</v>
      </c>
      <c r="Z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3</v>
      </c>
      <c r="B33">
        <v>2</v>
      </c>
      <c r="C33">
        <v>2</v>
      </c>
      <c r="D33" t="s">
        <v>17</v>
      </c>
      <c r="E33">
        <v>1533</v>
      </c>
      <c r="F33" s="33">
        <v>27</v>
      </c>
      <c r="G33" s="33">
        <v>1</v>
      </c>
      <c r="H33" s="33">
        <v>1</v>
      </c>
      <c r="I33">
        <v>7</v>
      </c>
      <c r="J33">
        <v>0.25</v>
      </c>
      <c r="K33">
        <v>0.14280000000000001</v>
      </c>
      <c r="L33" s="29">
        <v>9</v>
      </c>
      <c r="M33" s="29">
        <v>1</v>
      </c>
      <c r="N33" s="29">
        <v>1</v>
      </c>
      <c r="O33">
        <v>331680</v>
      </c>
      <c r="P33" s="43">
        <v>8</v>
      </c>
      <c r="Q33" s="43">
        <v>8</v>
      </c>
      <c r="R33" s="43">
        <v>8</v>
      </c>
      <c r="S33" s="43">
        <v>2</v>
      </c>
      <c r="T33" s="49">
        <v>1</v>
      </c>
      <c r="U33" s="49">
        <v>8</v>
      </c>
      <c r="V33">
        <v>40</v>
      </c>
      <c r="W33">
        <v>10</v>
      </c>
      <c r="X33">
        <v>3</v>
      </c>
      <c r="Y33">
        <v>20</v>
      </c>
      <c r="Z33">
        <v>0</v>
      </c>
      <c r="AB33" s="2">
        <v>0.28571428599999998</v>
      </c>
      <c r="AC33" s="2">
        <v>0.28571428599999998</v>
      </c>
      <c r="AD33" s="2">
        <v>0.5</v>
      </c>
      <c r="AE33" s="2">
        <v>0.5</v>
      </c>
      <c r="AF33" s="2">
        <v>1</v>
      </c>
      <c r="AG33" s="2">
        <v>1</v>
      </c>
      <c r="AH33" s="2">
        <v>1</v>
      </c>
      <c r="AI33" s="2">
        <v>1</v>
      </c>
    </row>
    <row r="34" spans="1:35">
      <c r="A34">
        <v>3</v>
      </c>
      <c r="B34">
        <v>2</v>
      </c>
      <c r="C34">
        <v>3</v>
      </c>
      <c r="D34" t="s">
        <v>18</v>
      </c>
      <c r="E34">
        <v>1410</v>
      </c>
      <c r="F34" s="33">
        <v>67</v>
      </c>
      <c r="G34" s="33">
        <v>1</v>
      </c>
      <c r="H34" s="33">
        <v>1</v>
      </c>
      <c r="I34">
        <v>2</v>
      </c>
      <c r="J34">
        <v>0</v>
      </c>
      <c r="K34">
        <v>0</v>
      </c>
      <c r="L34" s="29">
        <v>3</v>
      </c>
      <c r="M34" s="29">
        <v>1</v>
      </c>
      <c r="N34" s="29">
        <v>1</v>
      </c>
      <c r="O34">
        <v>331680</v>
      </c>
      <c r="P34" s="43">
        <v>0</v>
      </c>
      <c r="Q34" s="43">
        <v>0</v>
      </c>
      <c r="R34" s="43">
        <v>0</v>
      </c>
      <c r="S34" s="43">
        <v>0</v>
      </c>
      <c r="T34" s="49">
        <v>0</v>
      </c>
      <c r="U34" s="49">
        <v>0</v>
      </c>
      <c r="V34">
        <v>31</v>
      </c>
      <c r="W34">
        <v>10</v>
      </c>
      <c r="X34">
        <v>3</v>
      </c>
      <c r="Y34">
        <v>20</v>
      </c>
      <c r="Z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>
      <c r="A35">
        <v>5</v>
      </c>
      <c r="B35">
        <v>2</v>
      </c>
      <c r="C35">
        <v>2</v>
      </c>
      <c r="D35" t="s">
        <v>17</v>
      </c>
      <c r="E35">
        <v>1762</v>
      </c>
      <c r="F35" s="33">
        <v>41</v>
      </c>
      <c r="G35" s="33">
        <v>1</v>
      </c>
      <c r="H35" s="33">
        <v>1</v>
      </c>
      <c r="I35">
        <v>10</v>
      </c>
      <c r="J35">
        <v>0.16667000000000001</v>
      </c>
      <c r="K35">
        <v>9.0899999999999995E-2</v>
      </c>
      <c r="L35" s="29">
        <v>17</v>
      </c>
      <c r="M35" s="29">
        <v>1</v>
      </c>
      <c r="N35" s="29">
        <v>1</v>
      </c>
      <c r="O35">
        <v>331680</v>
      </c>
      <c r="P35" s="43">
        <v>12</v>
      </c>
      <c r="Q35" s="43">
        <v>12</v>
      </c>
      <c r="R35" s="43">
        <v>12</v>
      </c>
      <c r="S35" s="43">
        <v>4</v>
      </c>
      <c r="T35" s="49">
        <v>12</v>
      </c>
      <c r="U35" s="49">
        <v>2</v>
      </c>
      <c r="V35">
        <v>24</v>
      </c>
      <c r="W35">
        <v>12</v>
      </c>
      <c r="X35">
        <v>6</v>
      </c>
      <c r="Y35">
        <v>20</v>
      </c>
      <c r="Z35">
        <v>0</v>
      </c>
      <c r="AB35" s="2">
        <v>0.66666666699999999</v>
      </c>
      <c r="AC35" s="2">
        <v>0.66666666699999999</v>
      </c>
      <c r="AD35" s="2">
        <v>0.66666666699999999</v>
      </c>
      <c r="AE35" s="2">
        <v>0.66666666699999999</v>
      </c>
      <c r="AF35" s="2">
        <v>1</v>
      </c>
      <c r="AG35" s="2">
        <v>0.66666666699999999</v>
      </c>
      <c r="AH35" s="2">
        <v>1</v>
      </c>
      <c r="AI35" s="2">
        <v>0.4</v>
      </c>
    </row>
    <row r="36" spans="1:35">
      <c r="A36">
        <v>5</v>
      </c>
      <c r="B36">
        <v>2</v>
      </c>
      <c r="C36">
        <v>3</v>
      </c>
      <c r="D36" t="s">
        <v>18</v>
      </c>
      <c r="E36">
        <v>1556</v>
      </c>
      <c r="F36" s="33">
        <v>42</v>
      </c>
      <c r="G36" s="33">
        <v>1</v>
      </c>
      <c r="H36" s="33">
        <v>1</v>
      </c>
      <c r="I36">
        <v>7</v>
      </c>
      <c r="J36">
        <v>0</v>
      </c>
      <c r="K36">
        <v>0</v>
      </c>
      <c r="L36" s="29">
        <v>5</v>
      </c>
      <c r="M36" s="29">
        <v>1</v>
      </c>
      <c r="N36" s="29">
        <v>1</v>
      </c>
      <c r="O36">
        <v>331680</v>
      </c>
      <c r="P36" s="44">
        <v>0</v>
      </c>
      <c r="Q36" s="44">
        <v>0</v>
      </c>
      <c r="R36" s="44">
        <v>0</v>
      </c>
      <c r="S36" s="44">
        <v>0</v>
      </c>
      <c r="T36" s="50">
        <v>0</v>
      </c>
      <c r="U36" s="50">
        <v>0</v>
      </c>
      <c r="V36" s="1">
        <v>1</v>
      </c>
      <c r="W36">
        <v>12</v>
      </c>
      <c r="X36">
        <v>6</v>
      </c>
      <c r="Y36">
        <v>20</v>
      </c>
      <c r="Z36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>
      <c r="A37">
        <v>8</v>
      </c>
      <c r="B37">
        <v>2</v>
      </c>
      <c r="C37">
        <v>2</v>
      </c>
      <c r="D37" t="s">
        <v>17</v>
      </c>
      <c r="E37">
        <v>392</v>
      </c>
      <c r="F37" s="33">
        <v>352</v>
      </c>
      <c r="G37" s="33">
        <v>1</v>
      </c>
      <c r="H37" s="33">
        <v>1</v>
      </c>
      <c r="I37">
        <v>2</v>
      </c>
      <c r="J37">
        <v>0.18179999999999999</v>
      </c>
      <c r="K37">
        <v>0.1</v>
      </c>
      <c r="L37" s="29">
        <v>5</v>
      </c>
      <c r="M37" s="29">
        <v>1</v>
      </c>
      <c r="N37" s="29">
        <v>1</v>
      </c>
      <c r="O37">
        <v>331680</v>
      </c>
      <c r="P37" s="43">
        <v>10</v>
      </c>
      <c r="Q37" s="43">
        <v>10</v>
      </c>
      <c r="R37" s="43">
        <v>9</v>
      </c>
      <c r="S37" s="43">
        <v>10</v>
      </c>
      <c r="T37" s="49">
        <v>1</v>
      </c>
      <c r="U37" s="49">
        <v>10</v>
      </c>
      <c r="V37">
        <v>7</v>
      </c>
      <c r="W37">
        <v>12</v>
      </c>
      <c r="X37">
        <v>12</v>
      </c>
      <c r="Y37">
        <v>20</v>
      </c>
      <c r="Z37">
        <v>0</v>
      </c>
      <c r="AB37" s="2">
        <v>1</v>
      </c>
      <c r="AC37" s="2">
        <v>1</v>
      </c>
      <c r="AD37" s="2">
        <v>1</v>
      </c>
      <c r="AE37" s="2">
        <v>0.28571428599999998</v>
      </c>
      <c r="AF37" s="2">
        <v>1</v>
      </c>
      <c r="AG37" s="2">
        <v>1</v>
      </c>
      <c r="AH37" s="2">
        <v>0</v>
      </c>
      <c r="AI37" s="2">
        <v>1</v>
      </c>
    </row>
    <row r="38" spans="1:35">
      <c r="A38">
        <v>8</v>
      </c>
      <c r="B38">
        <v>2</v>
      </c>
      <c r="C38">
        <v>3</v>
      </c>
      <c r="D38" t="s">
        <v>18</v>
      </c>
      <c r="E38">
        <v>44</v>
      </c>
      <c r="F38" s="33">
        <v>22</v>
      </c>
      <c r="G38" s="33">
        <v>1</v>
      </c>
      <c r="H38" s="33">
        <v>1</v>
      </c>
      <c r="I38">
        <v>3</v>
      </c>
      <c r="J38">
        <v>0</v>
      </c>
      <c r="K38">
        <v>0</v>
      </c>
      <c r="L38" s="29">
        <v>2</v>
      </c>
      <c r="M38" s="29">
        <v>1</v>
      </c>
      <c r="N38" s="29">
        <v>1</v>
      </c>
      <c r="O38">
        <v>331680</v>
      </c>
      <c r="P38" s="43">
        <v>0</v>
      </c>
      <c r="Q38" s="43">
        <v>0</v>
      </c>
      <c r="R38" s="43">
        <v>0</v>
      </c>
      <c r="S38" s="43">
        <v>0</v>
      </c>
      <c r="T38" s="49">
        <v>0</v>
      </c>
      <c r="U38" s="49">
        <v>0</v>
      </c>
      <c r="V38">
        <v>7</v>
      </c>
      <c r="W38">
        <v>12</v>
      </c>
      <c r="X38">
        <v>12</v>
      </c>
      <c r="Y38">
        <v>20</v>
      </c>
      <c r="Z38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>
      <c r="G39" s="33" t="s">
        <v>47</v>
      </c>
      <c r="J39" t="s">
        <v>47</v>
      </c>
      <c r="L39" s="29" t="s">
        <v>182</v>
      </c>
      <c r="M39" s="29" t="s">
        <v>47</v>
      </c>
    </row>
    <row r="40" spans="1:35">
      <c r="G40" s="33">
        <f>AVERAGE(G29:G38)</f>
        <v>1</v>
      </c>
      <c r="J40">
        <f>AVERAGE(J29:J38)</f>
        <v>9.9846999999999991E-2</v>
      </c>
      <c r="L40" s="29">
        <f>AVERAGE(L29:L38)</f>
        <v>4.5999999999999996</v>
      </c>
      <c r="M40" s="29">
        <f>AVERAGE(M29:M38)</f>
        <v>1</v>
      </c>
    </row>
    <row r="41" spans="1:35">
      <c r="G41" s="33" t="s">
        <v>44</v>
      </c>
      <c r="J41" t="s">
        <v>44</v>
      </c>
      <c r="L41" s="29" t="s">
        <v>119</v>
      </c>
      <c r="M41" s="29" t="s">
        <v>44</v>
      </c>
    </row>
    <row r="42" spans="1:35">
      <c r="G42" s="33">
        <f>STDEV(G29:G38)</f>
        <v>0</v>
      </c>
      <c r="J42">
        <f>STDEV(J29:J38)</f>
        <v>0.1073084312779445</v>
      </c>
      <c r="L42" s="29">
        <f>STDEV(L29:L38)</f>
        <v>5.037636129950017</v>
      </c>
      <c r="M42" s="29">
        <f>STDEV(M29:M38)</f>
        <v>0</v>
      </c>
    </row>
    <row r="43" spans="1:35">
      <c r="Z43" s="1"/>
      <c r="AA43" s="1"/>
    </row>
    <row r="44" spans="1:35">
      <c r="Z44" s="1"/>
      <c r="AA44" s="1"/>
    </row>
    <row r="45" spans="1:35">
      <c r="Z45" s="1"/>
      <c r="AA45" s="1"/>
    </row>
    <row r="46" spans="1:35">
      <c r="Z46" s="1"/>
      <c r="AA46" s="1"/>
    </row>
    <row r="47" spans="1:35">
      <c r="Z47" s="1"/>
      <c r="AA47" s="1"/>
    </row>
    <row r="48" spans="1:35">
      <c r="Z48" s="1"/>
      <c r="AA48" s="1"/>
    </row>
    <row r="49" spans="1:35">
      <c r="Z49" s="1"/>
      <c r="AA49" s="1"/>
    </row>
    <row r="50" spans="1:35">
      <c r="Z50" s="1"/>
      <c r="AA50" s="1"/>
    </row>
    <row r="51" spans="1:35" s="1" customFormat="1">
      <c r="A51">
        <v>1</v>
      </c>
      <c r="B51">
        <v>3</v>
      </c>
      <c r="C51" s="1">
        <v>4</v>
      </c>
      <c r="D51" s="1" t="s">
        <v>19</v>
      </c>
      <c r="E51" s="1">
        <v>384</v>
      </c>
      <c r="F51" s="35">
        <v>13</v>
      </c>
      <c r="G51" s="46">
        <v>1</v>
      </c>
      <c r="H51" s="46">
        <v>1</v>
      </c>
      <c r="I51" s="1">
        <v>1</v>
      </c>
      <c r="J51" s="1">
        <v>0.61539999999999995</v>
      </c>
      <c r="K51" s="1">
        <v>0.44440000000000002</v>
      </c>
      <c r="L51" s="31">
        <v>1</v>
      </c>
      <c r="M51" s="31">
        <v>1</v>
      </c>
      <c r="N51" s="31">
        <v>1</v>
      </c>
      <c r="O51">
        <v>331680</v>
      </c>
      <c r="P51" s="44" t="s">
        <v>35</v>
      </c>
      <c r="Q51" s="44" t="s">
        <v>34</v>
      </c>
      <c r="R51" s="44" t="s">
        <v>34</v>
      </c>
      <c r="S51" s="44" t="s">
        <v>154</v>
      </c>
      <c r="T51" s="50" t="s">
        <v>189</v>
      </c>
      <c r="U51" s="50" t="s">
        <v>190</v>
      </c>
      <c r="V51" s="1">
        <v>35</v>
      </c>
      <c r="W51">
        <v>9</v>
      </c>
      <c r="X51">
        <v>1</v>
      </c>
      <c r="Y51">
        <v>20</v>
      </c>
      <c r="Z51" s="1">
        <v>0</v>
      </c>
      <c r="AB51" s="2">
        <v>0.47499999999999998</v>
      </c>
      <c r="AC51" s="2">
        <v>0.33300000000000002</v>
      </c>
      <c r="AD51" s="1">
        <v>0.33329999999999999</v>
      </c>
      <c r="AE51" s="1">
        <v>0.33329999999999999</v>
      </c>
      <c r="AF51" s="1">
        <v>0.62690000000000001</v>
      </c>
      <c r="AG51" s="1">
        <v>0.2797</v>
      </c>
      <c r="AH51" s="1">
        <v>0</v>
      </c>
      <c r="AI51" s="1">
        <v>0.52222199999999996</v>
      </c>
    </row>
    <row r="52" spans="1:35">
      <c r="A52">
        <v>2</v>
      </c>
      <c r="B52">
        <v>3</v>
      </c>
      <c r="C52">
        <v>4</v>
      </c>
      <c r="D52" t="s">
        <v>19</v>
      </c>
      <c r="E52">
        <v>6616</v>
      </c>
      <c r="F52" s="33">
        <v>120</v>
      </c>
      <c r="G52" s="41">
        <v>1</v>
      </c>
      <c r="H52" s="41">
        <v>0.83330000000000004</v>
      </c>
      <c r="I52">
        <v>25</v>
      </c>
      <c r="J52">
        <v>0.66669999999999996</v>
      </c>
      <c r="K52">
        <v>0.5</v>
      </c>
      <c r="L52" s="29">
        <v>25</v>
      </c>
      <c r="M52" s="29">
        <v>1</v>
      </c>
      <c r="N52" s="29">
        <v>0.83333000000000002</v>
      </c>
      <c r="O52">
        <v>331680</v>
      </c>
      <c r="P52" s="44" t="s">
        <v>37</v>
      </c>
      <c r="Q52" s="44" t="s">
        <v>36</v>
      </c>
      <c r="R52" s="44" t="s">
        <v>155</v>
      </c>
      <c r="S52" s="44" t="s">
        <v>156</v>
      </c>
      <c r="T52" s="50" t="s">
        <v>191</v>
      </c>
      <c r="U52" s="50" t="s">
        <v>192</v>
      </c>
      <c r="V52" s="1">
        <v>29</v>
      </c>
      <c r="W52">
        <v>10</v>
      </c>
      <c r="X52">
        <v>2</v>
      </c>
      <c r="Y52">
        <v>20</v>
      </c>
      <c r="Z52" s="1">
        <v>0</v>
      </c>
      <c r="AA52" s="1"/>
      <c r="AB52" s="1">
        <v>0.3226</v>
      </c>
      <c r="AC52" s="1">
        <v>0.2485</v>
      </c>
      <c r="AD52" s="1">
        <v>0.29289999999999999</v>
      </c>
      <c r="AE52" s="1">
        <v>0.83330000000000004</v>
      </c>
      <c r="AF52" s="1">
        <v>0.2152</v>
      </c>
      <c r="AG52" s="1">
        <v>0.26519999999999999</v>
      </c>
      <c r="AH52" s="1">
        <v>0.3</v>
      </c>
      <c r="AI52" s="1">
        <v>0.35039700000000001</v>
      </c>
    </row>
    <row r="53" spans="1:35" s="2" customFormat="1">
      <c r="A53" s="2">
        <v>3</v>
      </c>
      <c r="B53" s="2">
        <v>3</v>
      </c>
      <c r="C53" s="2">
        <v>4</v>
      </c>
      <c r="D53" s="2" t="s">
        <v>19</v>
      </c>
      <c r="E53" s="2">
        <v>19500</v>
      </c>
      <c r="F53" s="34">
        <v>433</v>
      </c>
      <c r="G53" s="42">
        <v>0.90910000000000002</v>
      </c>
      <c r="H53" s="34">
        <v>0.83330000000000004</v>
      </c>
      <c r="I53" s="2">
        <v>76</v>
      </c>
      <c r="J53" s="2">
        <v>0.75</v>
      </c>
      <c r="K53" s="2">
        <v>0.6</v>
      </c>
      <c r="L53" s="30">
        <v>87</v>
      </c>
      <c r="M53" s="30">
        <v>0.90910000000000002</v>
      </c>
      <c r="N53" s="30">
        <v>0.83333000000000002</v>
      </c>
      <c r="O53" s="2">
        <v>331680</v>
      </c>
      <c r="P53" s="45" t="s">
        <v>39</v>
      </c>
      <c r="Q53" s="45" t="s">
        <v>38</v>
      </c>
      <c r="R53" s="45" t="s">
        <v>157</v>
      </c>
      <c r="S53" s="45" t="s">
        <v>158</v>
      </c>
      <c r="T53" s="51" t="s">
        <v>193</v>
      </c>
      <c r="U53" s="51" t="s">
        <v>194</v>
      </c>
      <c r="V53" s="2">
        <v>31</v>
      </c>
      <c r="W53" s="2">
        <v>10</v>
      </c>
      <c r="X53" s="2">
        <v>3</v>
      </c>
      <c r="Y53" s="2">
        <v>20</v>
      </c>
      <c r="Z53" s="2">
        <v>0</v>
      </c>
      <c r="AB53" s="2">
        <v>0.3427</v>
      </c>
      <c r="AC53" s="2">
        <v>0.25659999999999999</v>
      </c>
      <c r="AD53" s="2">
        <v>0.3029</v>
      </c>
      <c r="AE53" s="2">
        <v>1</v>
      </c>
      <c r="AF53" s="2">
        <v>0.28120000000000001</v>
      </c>
      <c r="AG53" s="2">
        <v>0.28710000000000002</v>
      </c>
      <c r="AH53" s="2">
        <v>0.33679999999999999</v>
      </c>
      <c r="AI53" s="2">
        <v>0.2646</v>
      </c>
    </row>
    <row r="54" spans="1:35" s="2" customFormat="1" ht="25" customHeight="1">
      <c r="A54" s="2">
        <v>5</v>
      </c>
      <c r="B54" s="2">
        <v>3</v>
      </c>
      <c r="C54" s="2">
        <v>4</v>
      </c>
      <c r="D54" s="2" t="s">
        <v>19</v>
      </c>
      <c r="E54" s="2">
        <v>1287</v>
      </c>
      <c r="F54" s="34">
        <v>24</v>
      </c>
      <c r="G54" s="42">
        <v>0.85709999999999997</v>
      </c>
      <c r="H54" s="34">
        <v>0.75</v>
      </c>
      <c r="I54" s="2">
        <v>5</v>
      </c>
      <c r="J54" s="2">
        <v>0.5</v>
      </c>
      <c r="K54" s="2">
        <v>0.33329999999999999</v>
      </c>
      <c r="L54" s="30">
        <v>9</v>
      </c>
      <c r="M54" s="30">
        <v>0.86709999999999998</v>
      </c>
      <c r="N54" s="30">
        <v>0.75</v>
      </c>
      <c r="O54" s="2">
        <v>331680</v>
      </c>
      <c r="P54" s="45" t="s">
        <v>159</v>
      </c>
      <c r="Q54" s="45" t="s">
        <v>40</v>
      </c>
      <c r="R54" s="45" t="s">
        <v>160</v>
      </c>
      <c r="S54" s="45" t="s">
        <v>153</v>
      </c>
      <c r="T54" s="51" t="s">
        <v>195</v>
      </c>
      <c r="U54" s="51" t="s">
        <v>196</v>
      </c>
      <c r="V54" s="2">
        <v>28</v>
      </c>
      <c r="W54" s="2">
        <v>12</v>
      </c>
      <c r="X54" s="2">
        <v>6</v>
      </c>
      <c r="Y54" s="2">
        <v>20</v>
      </c>
      <c r="Z54" s="1">
        <v>0</v>
      </c>
      <c r="AA54" s="1"/>
      <c r="AB54" s="2">
        <v>0.38800000000000001</v>
      </c>
      <c r="AC54" s="2">
        <v>0.37969999999999998</v>
      </c>
      <c r="AD54" s="2">
        <v>0.35189999999999999</v>
      </c>
      <c r="AE54" s="2">
        <v>0.66669999999999996</v>
      </c>
      <c r="AF54" s="2">
        <v>0.37869999999999998</v>
      </c>
      <c r="AG54" s="2">
        <v>0.30370000000000003</v>
      </c>
      <c r="AH54" s="2">
        <v>0.20849999999999999</v>
      </c>
      <c r="AI54" s="2">
        <v>0.34722199999999998</v>
      </c>
    </row>
    <row r="55" spans="1:35" ht="25" customHeight="1">
      <c r="A55">
        <v>8</v>
      </c>
      <c r="B55">
        <v>3</v>
      </c>
      <c r="C55">
        <v>4</v>
      </c>
      <c r="D55" t="s">
        <v>19</v>
      </c>
      <c r="E55">
        <v>2352</v>
      </c>
      <c r="F55" s="33">
        <v>64</v>
      </c>
      <c r="G55" s="41">
        <v>1</v>
      </c>
      <c r="H55" s="33">
        <v>1</v>
      </c>
      <c r="I55">
        <v>13</v>
      </c>
      <c r="J55">
        <v>0.66666999999999998</v>
      </c>
      <c r="K55">
        <v>0.5</v>
      </c>
      <c r="L55" s="29">
        <v>12</v>
      </c>
      <c r="M55" s="29">
        <v>1</v>
      </c>
      <c r="N55" s="29">
        <v>1</v>
      </c>
      <c r="O55">
        <v>331680</v>
      </c>
      <c r="P55" s="43" t="s">
        <v>42</v>
      </c>
      <c r="Q55" s="43" t="s">
        <v>41</v>
      </c>
      <c r="R55" s="43" t="s">
        <v>41</v>
      </c>
      <c r="S55" s="43" t="s">
        <v>161</v>
      </c>
      <c r="T55" s="49" t="s">
        <v>197</v>
      </c>
      <c r="U55" s="49" t="s">
        <v>198</v>
      </c>
      <c r="V55">
        <v>7</v>
      </c>
      <c r="W55">
        <v>12</v>
      </c>
      <c r="X55">
        <v>12</v>
      </c>
      <c r="Y55">
        <v>20</v>
      </c>
      <c r="Z55" s="1">
        <v>0</v>
      </c>
      <c r="AA55" s="1"/>
      <c r="AB55" s="2">
        <v>0.47539999999999999</v>
      </c>
      <c r="AC55" s="2">
        <v>0.46429999999999999</v>
      </c>
      <c r="AD55" s="1">
        <v>0.46429999999999999</v>
      </c>
      <c r="AE55" s="1">
        <v>0.33329999999999999</v>
      </c>
      <c r="AF55" s="1">
        <v>0.46429999999999999</v>
      </c>
      <c r="AG55" s="1">
        <v>0.46110000000000001</v>
      </c>
      <c r="AH55" s="1">
        <v>0.2152</v>
      </c>
      <c r="AI55" s="1">
        <v>0.27076699999999998</v>
      </c>
    </row>
    <row r="56" spans="1:35">
      <c r="G56" s="33" t="s">
        <v>47</v>
      </c>
      <c r="J56" t="s">
        <v>47</v>
      </c>
      <c r="L56" s="29" t="s">
        <v>182</v>
      </c>
      <c r="M56" s="29" t="s">
        <v>47</v>
      </c>
    </row>
    <row r="57" spans="1:35">
      <c r="G57" s="33">
        <f>AVERAGE(G51:G55)</f>
        <v>0.95323999999999987</v>
      </c>
      <c r="J57">
        <f>AVERAGE(J51:J55)</f>
        <v>0.63975399999999993</v>
      </c>
      <c r="L57" s="29">
        <f>AVERAGE(L51:L55)</f>
        <v>26.8</v>
      </c>
      <c r="M57" s="29">
        <f>AVERAGE(M51:M55)</f>
        <v>0.95524000000000009</v>
      </c>
    </row>
    <row r="58" spans="1:35">
      <c r="G58" s="33" t="s">
        <v>44</v>
      </c>
      <c r="J58" t="s">
        <v>44</v>
      </c>
      <c r="L58" s="29" t="s">
        <v>119</v>
      </c>
      <c r="M58" s="29" t="s">
        <v>44</v>
      </c>
    </row>
    <row r="59" spans="1:35">
      <c r="G59" s="33">
        <f>STDEV(G51:G55)</f>
        <v>6.6615936531733921E-2</v>
      </c>
      <c r="J59">
        <f>STDEV(J51:J55)</f>
        <v>9.1827332967913233E-2</v>
      </c>
      <c r="L59" s="29">
        <f>STDEV(L51:L55)</f>
        <v>34.744783781166348</v>
      </c>
      <c r="M59" s="29">
        <f>STDEV(M51:M55)</f>
        <v>6.3063325316700516E-2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5"/>
  <sheetViews>
    <sheetView topLeftCell="A76" workbookViewId="0">
      <selection activeCell="I2" sqref="I2:I91"/>
    </sheetView>
  </sheetViews>
  <sheetFormatPr baseColWidth="10" defaultRowHeight="16"/>
  <sheetData>
    <row r="1" spans="1:9">
      <c r="A1" s="53" t="s">
        <v>110</v>
      </c>
      <c r="B1" s="53" t="s">
        <v>109</v>
      </c>
      <c r="C1" s="53" t="s">
        <v>173</v>
      </c>
      <c r="D1" s="53" t="s">
        <v>180</v>
      </c>
      <c r="E1" s="53" t="s">
        <v>177</v>
      </c>
      <c r="F1" s="53" t="s">
        <v>178</v>
      </c>
      <c r="G1" s="53" t="s">
        <v>224</v>
      </c>
      <c r="H1" s="53" t="s">
        <v>225</v>
      </c>
      <c r="I1" s="53" t="s">
        <v>226</v>
      </c>
    </row>
    <row r="2" spans="1:9">
      <c r="A2">
        <v>1</v>
      </c>
      <c r="B2">
        <v>1</v>
      </c>
      <c r="C2">
        <v>1</v>
      </c>
      <c r="D2">
        <v>0.4</v>
      </c>
      <c r="E2">
        <v>1</v>
      </c>
      <c r="F2">
        <v>0.5</v>
      </c>
      <c r="G2" s="30">
        <v>1</v>
      </c>
      <c r="H2" s="2">
        <v>1</v>
      </c>
      <c r="I2" s="2">
        <v>0.4</v>
      </c>
    </row>
    <row r="3" spans="1:9">
      <c r="A3">
        <v>0.5</v>
      </c>
      <c r="B3">
        <v>0.5</v>
      </c>
      <c r="C3">
        <v>0.5</v>
      </c>
      <c r="D3">
        <v>1</v>
      </c>
      <c r="E3">
        <v>0.5</v>
      </c>
      <c r="F3">
        <v>0.5</v>
      </c>
      <c r="G3" s="30">
        <v>1</v>
      </c>
      <c r="H3" s="2">
        <v>0.45</v>
      </c>
      <c r="I3" s="2">
        <v>0.83333299999999999</v>
      </c>
    </row>
    <row r="4" spans="1:9">
      <c r="A4">
        <v>0.5</v>
      </c>
      <c r="B4">
        <v>0.5</v>
      </c>
      <c r="C4">
        <v>0.5</v>
      </c>
      <c r="D4">
        <v>1</v>
      </c>
      <c r="E4">
        <v>1</v>
      </c>
      <c r="F4">
        <v>0.5</v>
      </c>
      <c r="G4" s="30">
        <v>1</v>
      </c>
      <c r="H4" s="2">
        <v>0.58330000000000004</v>
      </c>
      <c r="I4" s="2">
        <v>0.83333299999999999</v>
      </c>
    </row>
    <row r="5" spans="1:9">
      <c r="A5">
        <v>0.5</v>
      </c>
      <c r="B5">
        <v>0.5</v>
      </c>
      <c r="C5">
        <v>0.5</v>
      </c>
      <c r="D5">
        <v>0.66666666666666663</v>
      </c>
      <c r="E5">
        <v>0.5</v>
      </c>
      <c r="F5">
        <v>0.66666666666666663</v>
      </c>
      <c r="G5" s="29">
        <v>1</v>
      </c>
      <c r="H5" s="2">
        <v>1</v>
      </c>
      <c r="I5" s="2">
        <v>0.66700000000000004</v>
      </c>
    </row>
    <row r="6" spans="1:9">
      <c r="A6">
        <v>1</v>
      </c>
      <c r="B6">
        <v>0.5</v>
      </c>
      <c r="C6">
        <v>0.66666666666666663</v>
      </c>
      <c r="D6">
        <v>0.66666666666666663</v>
      </c>
      <c r="E6">
        <v>1</v>
      </c>
      <c r="F6">
        <v>0.4</v>
      </c>
      <c r="G6" s="29">
        <v>1</v>
      </c>
      <c r="H6" s="2">
        <v>0.66700000000000004</v>
      </c>
      <c r="I6" s="2">
        <v>0.4</v>
      </c>
    </row>
    <row r="7" spans="1:9">
      <c r="A7">
        <v>0.4</v>
      </c>
      <c r="B7">
        <v>0.5</v>
      </c>
      <c r="C7">
        <v>0.5</v>
      </c>
      <c r="D7">
        <v>1</v>
      </c>
      <c r="E7">
        <v>0.5</v>
      </c>
      <c r="F7">
        <v>0.5</v>
      </c>
      <c r="G7" s="30">
        <v>0.5</v>
      </c>
      <c r="H7" s="2">
        <v>0.5</v>
      </c>
      <c r="I7" s="2">
        <v>0</v>
      </c>
    </row>
    <row r="8" spans="1:9">
      <c r="A8">
        <v>0.66666666666666663</v>
      </c>
      <c r="B8">
        <v>0.66666666666666663</v>
      </c>
      <c r="C8">
        <v>0.66666666666666663</v>
      </c>
      <c r="D8">
        <v>0.66666666666666663</v>
      </c>
      <c r="E8">
        <v>0.66666666666666663</v>
      </c>
      <c r="F8">
        <v>0.5</v>
      </c>
      <c r="G8" s="31">
        <v>1</v>
      </c>
      <c r="H8" s="2">
        <v>0</v>
      </c>
      <c r="I8" s="2">
        <v>0.66666700000000001</v>
      </c>
    </row>
    <row r="9" spans="1:9">
      <c r="A9">
        <v>1</v>
      </c>
      <c r="B9">
        <v>1</v>
      </c>
      <c r="C9">
        <v>1</v>
      </c>
      <c r="D9">
        <v>0.5</v>
      </c>
      <c r="E9">
        <v>1</v>
      </c>
      <c r="F9">
        <v>0.5</v>
      </c>
      <c r="G9" s="31">
        <v>1</v>
      </c>
      <c r="H9" s="2">
        <v>0</v>
      </c>
      <c r="I9" s="2">
        <v>0.5</v>
      </c>
    </row>
    <row r="10" spans="1:9">
      <c r="A10">
        <v>0.66666666666666663</v>
      </c>
      <c r="B10">
        <v>0.66666666666666663</v>
      </c>
      <c r="C10">
        <v>0.66666666666666663</v>
      </c>
      <c r="D10">
        <v>0.66666666666666663</v>
      </c>
      <c r="E10">
        <v>0.66666666666666663</v>
      </c>
      <c r="F10">
        <v>0.4</v>
      </c>
      <c r="G10" s="30">
        <v>1</v>
      </c>
      <c r="H10" s="2">
        <v>0</v>
      </c>
      <c r="I10" s="2">
        <v>0.66669999999999996</v>
      </c>
    </row>
    <row r="11" spans="1:9">
      <c r="A11">
        <v>0.5</v>
      </c>
      <c r="B11">
        <v>0.5</v>
      </c>
      <c r="C11">
        <v>0.5</v>
      </c>
      <c r="D11">
        <v>0.5</v>
      </c>
      <c r="E11">
        <v>0.5</v>
      </c>
      <c r="F11">
        <v>0.66666666666666663</v>
      </c>
      <c r="G11" s="30">
        <v>1</v>
      </c>
      <c r="H11" s="2">
        <v>0</v>
      </c>
      <c r="I11" s="2">
        <v>0.5</v>
      </c>
    </row>
    <row r="12" spans="1:9">
      <c r="A12">
        <v>1</v>
      </c>
      <c r="B12">
        <v>1</v>
      </c>
      <c r="C12">
        <v>1</v>
      </c>
      <c r="D12">
        <v>0.5</v>
      </c>
      <c r="E12">
        <v>1</v>
      </c>
      <c r="F12">
        <v>1</v>
      </c>
      <c r="G12" s="30">
        <v>1</v>
      </c>
      <c r="H12" s="2">
        <v>0.66669999999999996</v>
      </c>
      <c r="I12" s="2">
        <v>0.4</v>
      </c>
    </row>
    <row r="13" spans="1:9">
      <c r="A13">
        <v>0.5</v>
      </c>
      <c r="B13">
        <v>0.5</v>
      </c>
      <c r="C13">
        <v>0.5</v>
      </c>
      <c r="D13">
        <v>0.66666666666666663</v>
      </c>
      <c r="E13">
        <v>0.66666666666666663</v>
      </c>
      <c r="F13">
        <v>0.66666666666666663</v>
      </c>
      <c r="G13" s="30">
        <v>1</v>
      </c>
      <c r="H13" s="2">
        <v>0.5</v>
      </c>
      <c r="I13" s="2">
        <v>0.66666700000000001</v>
      </c>
    </row>
    <row r="14" spans="1:9">
      <c r="A14">
        <v>1</v>
      </c>
      <c r="B14">
        <v>1</v>
      </c>
      <c r="C14">
        <v>1</v>
      </c>
      <c r="D14">
        <v>0.4</v>
      </c>
      <c r="E14">
        <v>1</v>
      </c>
      <c r="F14">
        <v>1</v>
      </c>
      <c r="G14" s="29">
        <v>1</v>
      </c>
      <c r="H14" s="2">
        <v>0</v>
      </c>
      <c r="I14" s="2">
        <v>0.4</v>
      </c>
    </row>
    <row r="15" spans="1:9">
      <c r="A15">
        <v>0.4</v>
      </c>
      <c r="B15">
        <v>0.4</v>
      </c>
      <c r="C15">
        <v>0.4</v>
      </c>
      <c r="D15">
        <v>0.4</v>
      </c>
      <c r="E15">
        <v>1</v>
      </c>
      <c r="F15">
        <v>0.4</v>
      </c>
      <c r="G15" s="29">
        <v>1</v>
      </c>
      <c r="H15" s="2">
        <v>0</v>
      </c>
      <c r="I15" s="2">
        <v>1</v>
      </c>
    </row>
    <row r="16" spans="1:9">
      <c r="A16">
        <v>0.66666666666666663</v>
      </c>
      <c r="B16">
        <v>0.66666666666666663</v>
      </c>
      <c r="C16">
        <v>0.66666666666666663</v>
      </c>
      <c r="D16">
        <v>0.66666666666666663</v>
      </c>
      <c r="E16">
        <v>0.66666666666666663</v>
      </c>
      <c r="F16">
        <v>0.66666666666666663</v>
      </c>
      <c r="G16" s="29">
        <v>1</v>
      </c>
      <c r="H16" s="2">
        <v>0</v>
      </c>
      <c r="I16" s="2">
        <v>0.66666669999999995</v>
      </c>
    </row>
    <row r="17" spans="1:9">
      <c r="A17">
        <v>1</v>
      </c>
      <c r="B17">
        <v>1</v>
      </c>
      <c r="C17">
        <v>1</v>
      </c>
      <c r="D17">
        <v>0.4</v>
      </c>
      <c r="E17">
        <v>1</v>
      </c>
      <c r="F17">
        <v>0.5</v>
      </c>
      <c r="G17" s="30">
        <v>1</v>
      </c>
      <c r="H17" s="2">
        <v>0.4</v>
      </c>
      <c r="I17" s="2">
        <v>0.4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30">
        <v>1</v>
      </c>
      <c r="H18" s="2">
        <v>0</v>
      </c>
      <c r="I18" s="2">
        <v>0</v>
      </c>
    </row>
    <row r="19" spans="1:9">
      <c r="A19">
        <v>0.66666666666666663</v>
      </c>
      <c r="B19">
        <v>0.66666666666666663</v>
      </c>
      <c r="C19">
        <v>0.66666666666666663</v>
      </c>
      <c r="D19">
        <v>0.66666666666666663</v>
      </c>
      <c r="E19">
        <v>0.66666666666666663</v>
      </c>
      <c r="F19">
        <v>0.66666666666666663</v>
      </c>
      <c r="G19" s="29">
        <v>1</v>
      </c>
      <c r="H19">
        <v>0.66700000000000004</v>
      </c>
      <c r="I19">
        <v>0.66700000000000004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 s="29">
        <v>1</v>
      </c>
      <c r="H20" s="2">
        <v>0</v>
      </c>
      <c r="I20" s="2">
        <v>0</v>
      </c>
    </row>
    <row r="21" spans="1:9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 s="29">
        <v>1</v>
      </c>
      <c r="H21" s="2">
        <v>0</v>
      </c>
      <c r="I21" s="2">
        <v>0.5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 s="29">
        <v>1</v>
      </c>
      <c r="H22" s="2">
        <v>0</v>
      </c>
      <c r="I22" s="2">
        <v>0</v>
      </c>
    </row>
    <row r="23" spans="1:9">
      <c r="A23">
        <v>0.4</v>
      </c>
      <c r="B23">
        <v>0.4</v>
      </c>
      <c r="C23">
        <v>0.66666666666666663</v>
      </c>
      <c r="D23">
        <v>0.5</v>
      </c>
      <c r="E23">
        <v>1</v>
      </c>
      <c r="F23">
        <v>0.4</v>
      </c>
      <c r="G23" s="30">
        <v>1</v>
      </c>
      <c r="H23" s="2">
        <v>0.5</v>
      </c>
      <c r="I23" s="2">
        <v>1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s="32">
        <v>1</v>
      </c>
      <c r="H24" s="4">
        <v>0</v>
      </c>
      <c r="I24" s="4">
        <v>0</v>
      </c>
    </row>
    <row r="25" spans="1:9">
      <c r="A25">
        <v>1</v>
      </c>
      <c r="B25">
        <v>1</v>
      </c>
      <c r="C25">
        <v>1</v>
      </c>
      <c r="D25">
        <v>0.4</v>
      </c>
      <c r="E25">
        <v>1</v>
      </c>
      <c r="F25">
        <v>1</v>
      </c>
      <c r="G25" s="29">
        <v>1</v>
      </c>
      <c r="H25" s="2">
        <v>0</v>
      </c>
      <c r="I25" s="2">
        <v>0.4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 s="31">
        <v>1</v>
      </c>
      <c r="H26" s="2">
        <v>0</v>
      </c>
      <c r="I26" s="2">
        <v>0</v>
      </c>
    </row>
    <row r="27" spans="1:9">
      <c r="A27">
        <v>0.75</v>
      </c>
      <c r="B27">
        <v>0.58333333333333326</v>
      </c>
      <c r="C27">
        <v>0.58333333333333326</v>
      </c>
      <c r="D27">
        <v>1</v>
      </c>
      <c r="E27">
        <v>0.5</v>
      </c>
      <c r="F27">
        <v>0.5</v>
      </c>
      <c r="G27" s="30">
        <v>0.8</v>
      </c>
      <c r="H27" s="2">
        <v>0.35560000000000003</v>
      </c>
      <c r="I27" s="2">
        <v>0.5</v>
      </c>
    </row>
    <row r="28" spans="1:9">
      <c r="A28">
        <v>0.45</v>
      </c>
      <c r="B28">
        <v>0.45</v>
      </c>
      <c r="C28">
        <v>0.45</v>
      </c>
      <c r="D28">
        <v>1</v>
      </c>
      <c r="E28">
        <v>0.45</v>
      </c>
      <c r="F28">
        <v>0.45</v>
      </c>
      <c r="G28" s="29">
        <v>1</v>
      </c>
      <c r="H28">
        <v>0.5333</v>
      </c>
      <c r="I28">
        <v>0</v>
      </c>
    </row>
    <row r="29" spans="1:9">
      <c r="A29">
        <v>0.55555555555555547</v>
      </c>
      <c r="B29">
        <v>0.55555555555555547</v>
      </c>
      <c r="C29">
        <v>0.55555555555555547</v>
      </c>
      <c r="D29">
        <v>0.55555555555555547</v>
      </c>
      <c r="E29">
        <v>0.55555555555555547</v>
      </c>
      <c r="F29">
        <v>0.38888888888888884</v>
      </c>
      <c r="G29" s="29">
        <v>1</v>
      </c>
      <c r="H29">
        <v>0.58330000000000004</v>
      </c>
      <c r="I29">
        <v>0.5</v>
      </c>
    </row>
    <row r="30" spans="1:9">
      <c r="A30">
        <v>0.83333333333333326</v>
      </c>
      <c r="B30">
        <v>0.83333333333333326</v>
      </c>
      <c r="C30">
        <v>0.83333333333333326</v>
      </c>
      <c r="D30">
        <v>0.83333333333333326</v>
      </c>
      <c r="E30">
        <v>1</v>
      </c>
      <c r="F30">
        <v>0.83333333333333326</v>
      </c>
      <c r="G30" s="30">
        <v>0.8</v>
      </c>
      <c r="H30" s="2">
        <v>0.58330000000000004</v>
      </c>
      <c r="I30" s="2">
        <v>0.45</v>
      </c>
    </row>
    <row r="31" spans="1:9">
      <c r="A31">
        <v>0.7</v>
      </c>
      <c r="B31">
        <v>0.7</v>
      </c>
      <c r="C31">
        <v>0.7</v>
      </c>
      <c r="D31">
        <v>0.5</v>
      </c>
      <c r="E31">
        <v>1</v>
      </c>
      <c r="F31">
        <v>0.7</v>
      </c>
      <c r="G31" s="29">
        <v>1</v>
      </c>
      <c r="H31" s="9">
        <v>0</v>
      </c>
      <c r="I31">
        <v>0.7</v>
      </c>
    </row>
    <row r="32" spans="1:9">
      <c r="A32">
        <v>0.5</v>
      </c>
      <c r="B32">
        <v>0.5</v>
      </c>
      <c r="C32">
        <v>0.66666666666666663</v>
      </c>
      <c r="D32">
        <v>0.5</v>
      </c>
      <c r="E32">
        <v>0.5</v>
      </c>
      <c r="F32">
        <v>0.66666666666666663</v>
      </c>
      <c r="G32" s="29">
        <v>1</v>
      </c>
      <c r="H32">
        <v>0.4</v>
      </c>
      <c r="I32">
        <v>0.66666700000000001</v>
      </c>
    </row>
    <row r="33" spans="1:9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 s="29">
        <v>1</v>
      </c>
      <c r="H33">
        <v>0</v>
      </c>
      <c r="I33">
        <v>0.5</v>
      </c>
    </row>
    <row r="34" spans="1:9">
      <c r="A34">
        <v>0.4</v>
      </c>
      <c r="B34">
        <v>0.4</v>
      </c>
      <c r="C34">
        <v>0.5</v>
      </c>
      <c r="D34">
        <v>0.4</v>
      </c>
      <c r="E34">
        <v>0.4</v>
      </c>
      <c r="F34">
        <v>0.5</v>
      </c>
      <c r="G34" s="29">
        <v>1</v>
      </c>
      <c r="H34">
        <v>0.5</v>
      </c>
      <c r="I34">
        <v>0.5</v>
      </c>
    </row>
    <row r="35" spans="1:9">
      <c r="A35">
        <v>0.66666666666666663</v>
      </c>
      <c r="B35">
        <v>0.66666666666666663</v>
      </c>
      <c r="C35">
        <v>0.66666666666666663</v>
      </c>
      <c r="D35">
        <v>0.66666666666666663</v>
      </c>
      <c r="E35">
        <v>0.66666666666666663</v>
      </c>
      <c r="F35">
        <v>0.2857142857142857</v>
      </c>
      <c r="G35" s="29">
        <v>1</v>
      </c>
      <c r="H35">
        <v>0</v>
      </c>
      <c r="I35">
        <v>0.66666700000000001</v>
      </c>
    </row>
    <row r="36" spans="1:9">
      <c r="A36">
        <v>1</v>
      </c>
      <c r="B36">
        <v>0.33333333333333337</v>
      </c>
      <c r="C36">
        <v>0.2857142857142857</v>
      </c>
      <c r="D36">
        <v>0.4</v>
      </c>
      <c r="E36">
        <v>0.2857142857142857</v>
      </c>
      <c r="F36">
        <v>0.2857142857142857</v>
      </c>
      <c r="G36" s="29">
        <v>1</v>
      </c>
      <c r="H36">
        <v>0.28570000000000001</v>
      </c>
      <c r="I36">
        <v>0.28571400000000002</v>
      </c>
    </row>
    <row r="37" spans="1:9">
      <c r="A37">
        <v>0.66666666666666663</v>
      </c>
      <c r="B37">
        <v>0.66666666666666663</v>
      </c>
      <c r="C37">
        <v>0.66666666666666663</v>
      </c>
      <c r="D37">
        <v>0.66666666666666663</v>
      </c>
      <c r="E37">
        <v>0.66666666666666663</v>
      </c>
      <c r="F37">
        <v>0.25</v>
      </c>
      <c r="G37" s="29">
        <v>1</v>
      </c>
      <c r="H37">
        <v>0</v>
      </c>
      <c r="I37">
        <v>0.66669999999999996</v>
      </c>
    </row>
    <row r="38" spans="1:9">
      <c r="A38">
        <v>0.5</v>
      </c>
      <c r="B38">
        <v>0.5</v>
      </c>
      <c r="C38">
        <v>0.66666666666666663</v>
      </c>
      <c r="D38">
        <v>0.66666666666666663</v>
      </c>
      <c r="E38">
        <v>0.5</v>
      </c>
      <c r="F38">
        <v>1</v>
      </c>
      <c r="G38" s="29">
        <v>1</v>
      </c>
      <c r="H38">
        <v>0</v>
      </c>
      <c r="I38">
        <v>0.5</v>
      </c>
    </row>
    <row r="39" spans="1: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 s="29">
        <v>1</v>
      </c>
      <c r="H39">
        <v>0</v>
      </c>
      <c r="I39">
        <v>0.28570000000000001</v>
      </c>
    </row>
    <row r="40" spans="1:9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 s="29">
        <v>1</v>
      </c>
      <c r="H40">
        <v>0</v>
      </c>
      <c r="I40">
        <v>1</v>
      </c>
    </row>
    <row r="41" spans="1:9">
      <c r="A41">
        <v>0.66666666666666663</v>
      </c>
      <c r="B41">
        <v>0.66666666666666663</v>
      </c>
      <c r="C41">
        <v>0.66666666666666663</v>
      </c>
      <c r="D41">
        <v>0.66666666666666663</v>
      </c>
      <c r="E41">
        <v>0.66666666666666663</v>
      </c>
      <c r="F41">
        <v>0.66666666666666663</v>
      </c>
      <c r="G41" s="30">
        <v>1</v>
      </c>
      <c r="H41" s="2">
        <v>0</v>
      </c>
      <c r="I41" s="2">
        <v>0.4</v>
      </c>
    </row>
    <row r="42" spans="1:9">
      <c r="A42">
        <v>0.66666666666666663</v>
      </c>
      <c r="B42">
        <v>0.66666666666666663</v>
      </c>
      <c r="C42">
        <v>0.25</v>
      </c>
      <c r="D42">
        <v>0.66666666666666663</v>
      </c>
      <c r="E42">
        <v>0.66666666666666663</v>
      </c>
      <c r="F42">
        <v>0.25</v>
      </c>
      <c r="G42" s="30">
        <v>0.66669999999999996</v>
      </c>
      <c r="H42" s="2">
        <v>0.25</v>
      </c>
      <c r="I42" s="2">
        <v>0.5</v>
      </c>
    </row>
    <row r="43" spans="1:9">
      <c r="A43">
        <v>0.5</v>
      </c>
      <c r="B43">
        <v>0.66666666666666663</v>
      </c>
      <c r="C43">
        <v>0.66666666666666663</v>
      </c>
      <c r="D43">
        <v>0.66666666666666663</v>
      </c>
      <c r="E43">
        <v>0.66666666666666663</v>
      </c>
      <c r="F43">
        <v>0.66666666666666663</v>
      </c>
      <c r="G43" s="30">
        <v>1</v>
      </c>
      <c r="H43" s="2">
        <v>0</v>
      </c>
      <c r="I43" s="2">
        <v>0.5</v>
      </c>
    </row>
    <row r="44" spans="1:9">
      <c r="A44">
        <v>0.66666666666666663</v>
      </c>
      <c r="B44">
        <v>1</v>
      </c>
      <c r="C44">
        <v>1</v>
      </c>
      <c r="D44">
        <v>1</v>
      </c>
      <c r="E44">
        <v>1</v>
      </c>
      <c r="F44">
        <v>1</v>
      </c>
      <c r="G44" s="30">
        <v>1</v>
      </c>
      <c r="H44" s="2">
        <v>0.25</v>
      </c>
      <c r="I44" s="2">
        <v>1</v>
      </c>
    </row>
    <row r="45" spans="1:9">
      <c r="A45">
        <v>1</v>
      </c>
      <c r="B45">
        <v>1</v>
      </c>
      <c r="C45">
        <v>0.2857142857142857</v>
      </c>
      <c r="D45">
        <v>1</v>
      </c>
      <c r="E45">
        <v>1</v>
      </c>
      <c r="F45">
        <v>1</v>
      </c>
      <c r="G45" s="30">
        <v>1</v>
      </c>
      <c r="H45" s="2">
        <v>0.4</v>
      </c>
      <c r="I45" s="2">
        <v>0.22222</v>
      </c>
    </row>
    <row r="46" spans="1:9">
      <c r="A46">
        <v>0.33333333333333337</v>
      </c>
      <c r="B46">
        <v>0.66666666666666663</v>
      </c>
      <c r="C46">
        <v>0.66666666666666663</v>
      </c>
      <c r="D46">
        <v>0.5</v>
      </c>
      <c r="E46">
        <v>0.66666666666666663</v>
      </c>
      <c r="F46">
        <v>0.5</v>
      </c>
      <c r="G46" s="30">
        <v>1</v>
      </c>
      <c r="H46" s="2">
        <v>0.4</v>
      </c>
      <c r="I46" s="2">
        <v>0.66666999999999998</v>
      </c>
    </row>
    <row r="47" spans="1:9">
      <c r="A47">
        <v>0.33333333333333337</v>
      </c>
      <c r="B47">
        <v>0.33333333333333337</v>
      </c>
      <c r="C47">
        <v>0.4</v>
      </c>
      <c r="D47">
        <v>0.33333333333333337</v>
      </c>
      <c r="E47">
        <v>1</v>
      </c>
      <c r="F47">
        <v>0.33333333333333337</v>
      </c>
      <c r="G47" s="29">
        <v>1</v>
      </c>
      <c r="H47">
        <v>0</v>
      </c>
      <c r="I47">
        <v>0.33333299999999999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29">
        <v>1</v>
      </c>
      <c r="H48" s="2">
        <v>0</v>
      </c>
      <c r="I48" s="2">
        <v>0</v>
      </c>
    </row>
    <row r="49" spans="1:9">
      <c r="A49">
        <v>0.33333333333333337</v>
      </c>
      <c r="B49">
        <v>0.33333333333333337</v>
      </c>
      <c r="C49">
        <v>0.33333333333333337</v>
      </c>
      <c r="D49">
        <v>0.33333333333333337</v>
      </c>
      <c r="E49">
        <v>1</v>
      </c>
      <c r="F49">
        <v>0.33333333333333337</v>
      </c>
      <c r="G49" s="29">
        <v>1</v>
      </c>
      <c r="H49">
        <v>0</v>
      </c>
      <c r="I49">
        <v>0.33333299999999999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29">
        <v>1</v>
      </c>
      <c r="H50" s="2">
        <v>0</v>
      </c>
      <c r="I50" s="2">
        <v>0</v>
      </c>
    </row>
    <row r="51" spans="1:9">
      <c r="A51">
        <v>0.2857142857142857</v>
      </c>
      <c r="B51">
        <v>0.2857142857142857</v>
      </c>
      <c r="C51">
        <v>0.5</v>
      </c>
      <c r="D51">
        <v>0.5</v>
      </c>
      <c r="E51">
        <v>1</v>
      </c>
      <c r="F51">
        <v>1</v>
      </c>
      <c r="G51" s="29">
        <v>1</v>
      </c>
      <c r="H51">
        <v>0</v>
      </c>
      <c r="I51">
        <v>1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29">
        <v>1</v>
      </c>
      <c r="H52" s="2">
        <v>0</v>
      </c>
      <c r="I52" s="2">
        <v>0</v>
      </c>
    </row>
    <row r="53" spans="1:9">
      <c r="A53">
        <v>0.66666666666666663</v>
      </c>
      <c r="B53">
        <v>0.66666666666666663</v>
      </c>
      <c r="C53">
        <v>0.66666666666666663</v>
      </c>
      <c r="D53">
        <v>0.66666666666666663</v>
      </c>
      <c r="E53">
        <v>1</v>
      </c>
      <c r="F53">
        <v>0.66666666666666663</v>
      </c>
      <c r="G53" s="30">
        <v>1</v>
      </c>
      <c r="H53" s="2">
        <v>0</v>
      </c>
      <c r="I53" s="2">
        <v>0.66666700000000001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30">
        <v>0</v>
      </c>
      <c r="H54" s="2">
        <v>0</v>
      </c>
      <c r="I54" s="2">
        <v>0</v>
      </c>
    </row>
    <row r="55" spans="1:9">
      <c r="A55">
        <v>1</v>
      </c>
      <c r="B55">
        <v>1</v>
      </c>
      <c r="C55">
        <v>1</v>
      </c>
      <c r="D55">
        <v>0.2857142857142857</v>
      </c>
      <c r="E55">
        <v>1</v>
      </c>
      <c r="F55">
        <v>1</v>
      </c>
      <c r="G55" s="30">
        <v>1</v>
      </c>
      <c r="H55" s="2">
        <v>1</v>
      </c>
      <c r="I55" s="2">
        <v>0.28571400000000002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30">
        <v>1</v>
      </c>
      <c r="H56" s="2">
        <v>0</v>
      </c>
      <c r="I56" s="2">
        <v>0</v>
      </c>
    </row>
    <row r="57" spans="1:9">
      <c r="A57">
        <v>0.83</v>
      </c>
      <c r="B57">
        <v>0.83299999999999996</v>
      </c>
      <c r="C57">
        <v>0.83299999999999996</v>
      </c>
      <c r="D57">
        <v>0.66669999999999996</v>
      </c>
      <c r="E57">
        <v>0.83299999999999996</v>
      </c>
      <c r="F57">
        <v>0.83330000000000004</v>
      </c>
      <c r="G57" s="29">
        <v>1</v>
      </c>
      <c r="H57">
        <v>0.45</v>
      </c>
      <c r="I57">
        <v>0.36670000000000003</v>
      </c>
    </row>
    <row r="58" spans="1:9">
      <c r="A58">
        <v>0.66669999999999996</v>
      </c>
      <c r="B58">
        <v>0.59519999999999995</v>
      </c>
      <c r="C58">
        <v>0.61109999999999998</v>
      </c>
      <c r="D58">
        <v>0.4</v>
      </c>
      <c r="E58">
        <v>0.59519999999999995</v>
      </c>
      <c r="F58">
        <v>0.33960000000000001</v>
      </c>
      <c r="G58" s="29">
        <v>1</v>
      </c>
      <c r="H58">
        <v>0.22969999999999999</v>
      </c>
      <c r="I58">
        <v>0.33968300000000001</v>
      </c>
    </row>
    <row r="59" spans="1:9">
      <c r="A59">
        <v>0.44440000000000002</v>
      </c>
      <c r="B59">
        <v>0.44440000000000002</v>
      </c>
      <c r="C59">
        <v>0.44444</v>
      </c>
      <c r="D59">
        <v>0.33329999999999999</v>
      </c>
      <c r="E59">
        <v>0.66669999999999996</v>
      </c>
      <c r="F59">
        <v>0.44440000000000002</v>
      </c>
      <c r="G59" s="29">
        <v>1</v>
      </c>
      <c r="H59">
        <v>0</v>
      </c>
      <c r="I59">
        <v>0.44444</v>
      </c>
    </row>
    <row r="60" spans="1:9">
      <c r="A60">
        <v>0.22850000000000001</v>
      </c>
      <c r="B60">
        <v>0.22850000000000001</v>
      </c>
      <c r="C60">
        <v>0.26666000000000001</v>
      </c>
      <c r="D60">
        <v>0.22850000000000001</v>
      </c>
      <c r="E60">
        <v>0.22850000000000001</v>
      </c>
      <c r="F60">
        <v>0.66669999999999996</v>
      </c>
      <c r="G60" s="30">
        <v>0.85709999999999997</v>
      </c>
      <c r="H60" s="2">
        <v>0</v>
      </c>
      <c r="I60" s="2">
        <v>0.228571</v>
      </c>
    </row>
    <row r="61" spans="1:9">
      <c r="A61">
        <v>0.53</v>
      </c>
      <c r="B61">
        <v>0.53</v>
      </c>
      <c r="C61">
        <v>0.66659999999999997</v>
      </c>
      <c r="D61">
        <v>0.51388</v>
      </c>
      <c r="E61">
        <v>0.70830000000000004</v>
      </c>
      <c r="F61">
        <v>0.49299999999999999</v>
      </c>
      <c r="G61" s="30">
        <v>0.88890000000000002</v>
      </c>
      <c r="H61" s="10">
        <v>0.35830000000000001</v>
      </c>
      <c r="I61" s="2">
        <v>0.47698400000000002</v>
      </c>
    </row>
    <row r="62" spans="1:9">
      <c r="A62">
        <v>0.25</v>
      </c>
      <c r="B62">
        <v>0.25</v>
      </c>
      <c r="C62">
        <v>0.25</v>
      </c>
      <c r="D62">
        <v>0.25</v>
      </c>
      <c r="E62">
        <v>1</v>
      </c>
      <c r="F62">
        <v>0.25</v>
      </c>
      <c r="G62" s="29">
        <v>1</v>
      </c>
      <c r="H62">
        <v>0</v>
      </c>
      <c r="I62">
        <v>0.5</v>
      </c>
    </row>
    <row r="63" spans="1:9">
      <c r="A63">
        <v>0.66666666666666663</v>
      </c>
      <c r="B63">
        <v>0.4</v>
      </c>
      <c r="C63">
        <v>0.4</v>
      </c>
      <c r="D63">
        <v>0.25</v>
      </c>
      <c r="E63">
        <v>0.19999999999999998</v>
      </c>
      <c r="F63">
        <v>0.25</v>
      </c>
      <c r="G63" s="29">
        <v>1</v>
      </c>
      <c r="H63">
        <v>0.2</v>
      </c>
      <c r="I63">
        <v>0.2</v>
      </c>
    </row>
    <row r="64" spans="1:9">
      <c r="A64">
        <v>0.22222222222222221</v>
      </c>
      <c r="B64">
        <v>0.22222222222222221</v>
      </c>
      <c r="C64">
        <v>0.22222222222222221</v>
      </c>
      <c r="D64">
        <v>0.22222222222222221</v>
      </c>
      <c r="E64">
        <v>0.18181818181818182</v>
      </c>
      <c r="F64">
        <v>0.22222222222222221</v>
      </c>
      <c r="G64" s="31">
        <v>1</v>
      </c>
      <c r="H64" s="1">
        <v>0</v>
      </c>
      <c r="I64" s="1">
        <v>0.18179999999999999</v>
      </c>
    </row>
    <row r="65" spans="1:9">
      <c r="A65">
        <v>1</v>
      </c>
      <c r="B65">
        <v>0.66666666666666663</v>
      </c>
      <c r="C65">
        <v>0.66666666666666663</v>
      </c>
      <c r="D65">
        <v>0.33333333333333337</v>
      </c>
      <c r="E65">
        <v>0.4</v>
      </c>
      <c r="F65">
        <v>0.4</v>
      </c>
      <c r="G65" s="29">
        <v>1</v>
      </c>
      <c r="H65" s="1">
        <v>0.22</v>
      </c>
      <c r="I65" s="1">
        <v>0.2</v>
      </c>
    </row>
    <row r="66" spans="1:9">
      <c r="A66">
        <v>0.66666666666666663</v>
      </c>
      <c r="B66">
        <v>0.33333333333333337</v>
      </c>
      <c r="C66">
        <v>0.4</v>
      </c>
      <c r="D66">
        <v>0.33333333333333337</v>
      </c>
      <c r="E66">
        <v>0.19999999999999998</v>
      </c>
      <c r="F66">
        <v>0.2857142857142857</v>
      </c>
      <c r="G66" s="29">
        <v>1</v>
      </c>
      <c r="H66" s="1">
        <v>0.25</v>
      </c>
      <c r="I66" s="1">
        <v>0.22220000000000001</v>
      </c>
    </row>
    <row r="67" spans="1:9">
      <c r="A67">
        <v>0.25</v>
      </c>
      <c r="B67">
        <v>0.25</v>
      </c>
      <c r="C67">
        <v>0.25</v>
      </c>
      <c r="D67">
        <v>0.4</v>
      </c>
      <c r="E67">
        <v>0.2857142857142857</v>
      </c>
      <c r="F67">
        <v>0.2857142857142857</v>
      </c>
      <c r="G67" s="30">
        <v>1</v>
      </c>
      <c r="H67" s="2">
        <v>0.22</v>
      </c>
      <c r="I67" s="2">
        <v>0.28570000000000001</v>
      </c>
    </row>
    <row r="68" spans="1:9">
      <c r="A68">
        <v>0.33333333333333337</v>
      </c>
      <c r="B68">
        <v>0.66666666666666663</v>
      </c>
      <c r="C68">
        <v>0.66666666666666663</v>
      </c>
      <c r="D68">
        <v>0.66666666666666663</v>
      </c>
      <c r="E68">
        <v>0.4</v>
      </c>
      <c r="F68">
        <v>0.5</v>
      </c>
      <c r="G68" s="29">
        <v>1</v>
      </c>
      <c r="H68" s="1">
        <v>1</v>
      </c>
      <c r="I68" s="1">
        <v>0.4</v>
      </c>
    </row>
    <row r="69" spans="1:9">
      <c r="A69">
        <v>1</v>
      </c>
      <c r="B69">
        <v>1</v>
      </c>
      <c r="C69">
        <v>1</v>
      </c>
      <c r="D69">
        <v>0.4</v>
      </c>
      <c r="E69">
        <v>0.4</v>
      </c>
      <c r="F69">
        <v>0.5</v>
      </c>
      <c r="G69" s="29">
        <v>1</v>
      </c>
      <c r="H69" s="1">
        <v>0.25</v>
      </c>
      <c r="I69" s="1">
        <v>0.25</v>
      </c>
    </row>
    <row r="70" spans="1:9">
      <c r="A70">
        <v>0.2857142857142857</v>
      </c>
      <c r="B70">
        <v>0.4</v>
      </c>
      <c r="C70">
        <v>0.4</v>
      </c>
      <c r="D70">
        <v>0.5</v>
      </c>
      <c r="E70">
        <v>0.33333333333333337</v>
      </c>
      <c r="F70">
        <v>0.33333333333333337</v>
      </c>
      <c r="G70" s="29">
        <v>1</v>
      </c>
      <c r="H70" s="1">
        <v>0.22220000000000001</v>
      </c>
      <c r="I70" s="1">
        <v>0.33329999999999999</v>
      </c>
    </row>
    <row r="71" spans="1:9">
      <c r="A71">
        <v>0.25</v>
      </c>
      <c r="B71">
        <v>0.25</v>
      </c>
      <c r="C71">
        <v>0.25</v>
      </c>
      <c r="D71">
        <v>0.25</v>
      </c>
      <c r="E71">
        <v>0.25</v>
      </c>
      <c r="F71">
        <v>0.4</v>
      </c>
      <c r="G71" s="29">
        <v>1</v>
      </c>
      <c r="H71" s="1">
        <v>0</v>
      </c>
      <c r="I71" s="1">
        <v>0.25</v>
      </c>
    </row>
    <row r="72" spans="1:9">
      <c r="A72">
        <v>1</v>
      </c>
      <c r="B72">
        <v>0.4</v>
      </c>
      <c r="C72">
        <v>0.66666666666666663</v>
      </c>
      <c r="D72">
        <v>0.4</v>
      </c>
      <c r="E72">
        <v>0.4</v>
      </c>
      <c r="F72">
        <v>0.18181818181818182</v>
      </c>
      <c r="G72" s="29">
        <v>1</v>
      </c>
      <c r="H72" s="1">
        <v>0.16669999999999999</v>
      </c>
      <c r="I72" s="1">
        <v>0.16669999999999999</v>
      </c>
    </row>
    <row r="73" spans="1:9">
      <c r="A73">
        <v>0.22222222222222221</v>
      </c>
      <c r="B73">
        <v>0.4</v>
      </c>
      <c r="C73">
        <v>0.2857142857142857</v>
      </c>
      <c r="D73">
        <v>0.66666666666666663</v>
      </c>
      <c r="E73">
        <v>0.66666666666666663</v>
      </c>
      <c r="F73">
        <v>0.4</v>
      </c>
      <c r="G73" s="29">
        <v>1</v>
      </c>
      <c r="H73" s="1">
        <v>0.5</v>
      </c>
      <c r="I73" s="1">
        <v>0.66666700000000001</v>
      </c>
    </row>
    <row r="74" spans="1:9">
      <c r="A74">
        <v>0.5</v>
      </c>
      <c r="B74">
        <v>0.5</v>
      </c>
      <c r="C74">
        <v>0.5</v>
      </c>
      <c r="D74">
        <v>0.5</v>
      </c>
      <c r="E74">
        <v>0.5</v>
      </c>
      <c r="F74">
        <v>1</v>
      </c>
      <c r="G74" s="29">
        <v>1</v>
      </c>
      <c r="H74" s="1">
        <v>0</v>
      </c>
      <c r="I74" s="1">
        <v>0.5</v>
      </c>
    </row>
    <row r="75" spans="1:9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 s="29">
        <v>1</v>
      </c>
      <c r="H75" s="1">
        <v>0</v>
      </c>
      <c r="I75">
        <v>1</v>
      </c>
    </row>
    <row r="76" spans="1:9">
      <c r="A76">
        <v>0.66666666666666663</v>
      </c>
      <c r="B76">
        <v>0.66666666666666663</v>
      </c>
      <c r="C76">
        <v>0.66666666666666663</v>
      </c>
      <c r="D76">
        <v>0.66666666666666663</v>
      </c>
      <c r="E76">
        <v>0.66666666666666663</v>
      </c>
      <c r="F76">
        <v>0.66666666666666663</v>
      </c>
      <c r="G76" s="29">
        <v>1</v>
      </c>
      <c r="H76" s="1">
        <v>0</v>
      </c>
      <c r="I76">
        <v>0.66666700000000001</v>
      </c>
    </row>
    <row r="77" spans="1:9">
      <c r="A77">
        <v>0.33333333300000001</v>
      </c>
      <c r="B77">
        <v>0.33333333300000001</v>
      </c>
      <c r="C77">
        <v>0.4</v>
      </c>
      <c r="D77">
        <v>0.33333333300000001</v>
      </c>
      <c r="E77">
        <v>1</v>
      </c>
      <c r="F77">
        <v>0.33333333300000001</v>
      </c>
      <c r="G77" s="29">
        <v>1</v>
      </c>
      <c r="H77" s="2">
        <v>0.2</v>
      </c>
      <c r="I77" s="2">
        <v>0.2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29">
        <v>1</v>
      </c>
      <c r="H78" s="2">
        <v>0</v>
      </c>
      <c r="I78" s="2">
        <v>0</v>
      </c>
    </row>
    <row r="79" spans="1:9">
      <c r="A79">
        <v>0.33333333300000001</v>
      </c>
      <c r="B79">
        <v>0.33333333300000001</v>
      </c>
      <c r="C79">
        <v>0.33333333300000001</v>
      </c>
      <c r="D79">
        <v>0.33333333300000001</v>
      </c>
      <c r="E79">
        <v>1</v>
      </c>
      <c r="F79">
        <v>0.33333333300000001</v>
      </c>
      <c r="G79" s="29">
        <v>1</v>
      </c>
      <c r="H79" s="2">
        <v>0.22</v>
      </c>
      <c r="I79" s="2">
        <v>0.2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29">
        <v>1</v>
      </c>
      <c r="H80" s="2">
        <v>0</v>
      </c>
      <c r="I80" s="2">
        <v>0</v>
      </c>
    </row>
    <row r="81" spans="1:9">
      <c r="A81">
        <v>0.28571428599999998</v>
      </c>
      <c r="B81">
        <v>0.28571428599999998</v>
      </c>
      <c r="C81">
        <v>0.5</v>
      </c>
      <c r="D81">
        <v>0.5</v>
      </c>
      <c r="E81">
        <v>1</v>
      </c>
      <c r="F81">
        <v>1</v>
      </c>
      <c r="G81" s="29">
        <v>1</v>
      </c>
      <c r="H81" s="2">
        <v>1</v>
      </c>
      <c r="I81" s="2">
        <v>1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29">
        <v>1</v>
      </c>
      <c r="H82" s="2">
        <v>0</v>
      </c>
      <c r="I82" s="2">
        <v>0</v>
      </c>
    </row>
    <row r="83" spans="1:9">
      <c r="A83">
        <v>0.66666666699999999</v>
      </c>
      <c r="B83">
        <v>0.66666666699999999</v>
      </c>
      <c r="C83">
        <v>0.66666666699999999</v>
      </c>
      <c r="D83">
        <v>0.66666666699999999</v>
      </c>
      <c r="E83">
        <v>1</v>
      </c>
      <c r="F83">
        <v>0.66666666699999999</v>
      </c>
      <c r="G83" s="29">
        <v>1</v>
      </c>
      <c r="H83" s="2">
        <v>1</v>
      </c>
      <c r="I83" s="2">
        <v>0.4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29">
        <v>1</v>
      </c>
      <c r="H84" s="2">
        <v>0</v>
      </c>
      <c r="I84" s="2">
        <v>0</v>
      </c>
    </row>
    <row r="85" spans="1:9">
      <c r="A85">
        <v>1</v>
      </c>
      <c r="B85">
        <v>1</v>
      </c>
      <c r="C85">
        <v>1</v>
      </c>
      <c r="D85">
        <v>0.28571428599999998</v>
      </c>
      <c r="E85">
        <v>1</v>
      </c>
      <c r="F85">
        <v>1</v>
      </c>
      <c r="G85" s="29">
        <v>1</v>
      </c>
      <c r="H85" s="2">
        <v>0</v>
      </c>
      <c r="I85" s="2">
        <v>1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29">
        <v>1</v>
      </c>
      <c r="H86" s="2">
        <v>0</v>
      </c>
      <c r="I86" s="2">
        <v>0</v>
      </c>
    </row>
    <row r="87" spans="1:9">
      <c r="A87" s="2">
        <v>0.47499999999999998</v>
      </c>
      <c r="B87" s="2">
        <v>0.33300000000000002</v>
      </c>
      <c r="C87" s="1">
        <v>0.33329999999999999</v>
      </c>
      <c r="D87" s="1">
        <v>0.33329999999999999</v>
      </c>
      <c r="E87" s="1">
        <v>0.62690000000000001</v>
      </c>
      <c r="F87" s="1">
        <v>0.2797</v>
      </c>
      <c r="G87" s="31">
        <v>1</v>
      </c>
      <c r="H87" s="1">
        <v>0.43889</v>
      </c>
      <c r="I87" s="1">
        <v>0.52222199999999996</v>
      </c>
    </row>
    <row r="88" spans="1:9">
      <c r="A88" s="1">
        <v>0.3226</v>
      </c>
      <c r="B88" s="1">
        <v>0.2485</v>
      </c>
      <c r="C88" s="1">
        <v>0.29289999999999999</v>
      </c>
      <c r="D88" s="1">
        <v>0.83330000000000004</v>
      </c>
      <c r="E88" s="1">
        <v>0.2152</v>
      </c>
      <c r="F88" s="1">
        <v>0.26519999999999999</v>
      </c>
      <c r="G88" s="29">
        <v>1</v>
      </c>
      <c r="H88" s="1">
        <v>0.3</v>
      </c>
      <c r="I88" s="1">
        <v>0.35039700000000001</v>
      </c>
    </row>
    <row r="89" spans="1:9">
      <c r="A89" s="2">
        <v>0.3427</v>
      </c>
      <c r="B89" s="2">
        <v>0.25659999999999999</v>
      </c>
      <c r="C89" s="2">
        <v>0.3029</v>
      </c>
      <c r="D89" s="2">
        <v>1</v>
      </c>
      <c r="E89" s="2">
        <v>0.28120000000000001</v>
      </c>
      <c r="F89" s="2">
        <v>0.28710000000000002</v>
      </c>
      <c r="G89" s="30">
        <v>0.90910000000000002</v>
      </c>
      <c r="H89" s="2">
        <v>0.33679999999999999</v>
      </c>
      <c r="I89" s="2">
        <v>0.2646</v>
      </c>
    </row>
    <row r="90" spans="1:9">
      <c r="A90" s="2">
        <v>0.38800000000000001</v>
      </c>
      <c r="B90" s="2">
        <v>0.37969999999999998</v>
      </c>
      <c r="C90" s="2">
        <v>0.35189999999999999</v>
      </c>
      <c r="D90" s="2">
        <v>0.66669999999999996</v>
      </c>
      <c r="E90" s="2">
        <v>0.37869999999999998</v>
      </c>
      <c r="F90" s="2">
        <v>0.30370000000000003</v>
      </c>
      <c r="G90" s="30">
        <v>0.86709999999999998</v>
      </c>
      <c r="H90" s="2">
        <v>0.20849999999999999</v>
      </c>
      <c r="I90" s="2">
        <v>0.34722199999999998</v>
      </c>
    </row>
    <row r="91" spans="1:9">
      <c r="A91" s="2">
        <v>0.47539999999999999</v>
      </c>
      <c r="B91" s="2">
        <v>0.46429999999999999</v>
      </c>
      <c r="C91" s="1">
        <v>0.46429999999999999</v>
      </c>
      <c r="D91" s="1">
        <v>0.33329999999999999</v>
      </c>
      <c r="E91" s="1">
        <v>0.46429999999999999</v>
      </c>
      <c r="F91" s="1">
        <v>0.46110000000000001</v>
      </c>
      <c r="G91" s="29">
        <v>1</v>
      </c>
      <c r="H91" s="1">
        <v>0.2152</v>
      </c>
      <c r="I91" s="1">
        <v>0.27076699999999998</v>
      </c>
    </row>
    <row r="92" spans="1:9">
      <c r="A92" t="s">
        <v>182</v>
      </c>
      <c r="B92" t="s">
        <v>182</v>
      </c>
      <c r="C92" t="s">
        <v>182</v>
      </c>
      <c r="D92" t="s">
        <v>182</v>
      </c>
      <c r="E92" t="s">
        <v>182</v>
      </c>
      <c r="F92" t="s">
        <v>182</v>
      </c>
      <c r="G92" t="s">
        <v>182</v>
      </c>
    </row>
    <row r="93" spans="1:9">
      <c r="A93">
        <f>AVERAGE(A2:A91)</f>
        <v>0.50530121693068775</v>
      </c>
      <c r="B93">
        <f t="shared" ref="B93:I93" si="0">AVERAGE(B2:B91)</f>
        <v>0.48643414462028201</v>
      </c>
      <c r="C93">
        <f t="shared" si="0"/>
        <v>0.49446689594356252</v>
      </c>
      <c r="D93">
        <f t="shared" si="0"/>
        <v>0.47490577424991171</v>
      </c>
      <c r="E93">
        <f t="shared" si="0"/>
        <v>0.57118669232002561</v>
      </c>
      <c r="F93">
        <f t="shared" si="0"/>
        <v>0.46769910854207147</v>
      </c>
      <c r="G93">
        <f t="shared" si="0"/>
        <v>0.9698766666666665</v>
      </c>
      <c r="H93">
        <f t="shared" si="0"/>
        <v>0.22734988888888891</v>
      </c>
      <c r="I93">
        <f t="shared" si="0"/>
        <v>0.41034857444444445</v>
      </c>
    </row>
    <row r="94" spans="1:9">
      <c r="A94" t="s">
        <v>119</v>
      </c>
      <c r="B94" t="s">
        <v>119</v>
      </c>
      <c r="C94" t="s">
        <v>119</v>
      </c>
      <c r="D94" t="s">
        <v>119</v>
      </c>
      <c r="E94" t="s">
        <v>119</v>
      </c>
      <c r="F94" t="s">
        <v>119</v>
      </c>
      <c r="G94" t="s">
        <v>119</v>
      </c>
    </row>
    <row r="95" spans="1:9">
      <c r="A95">
        <f>STDEV(A2:A91)</f>
        <v>0.32802063214844129</v>
      </c>
      <c r="B95">
        <f t="shared" ref="B95:I95" si="1">STDEV(B2:B91)</f>
        <v>0.3139222092589789</v>
      </c>
      <c r="C95">
        <f t="shared" si="1"/>
        <v>0.31104018278447254</v>
      </c>
      <c r="D95">
        <f t="shared" si="1"/>
        <v>0.30008659528717069</v>
      </c>
      <c r="E95">
        <f t="shared" si="1"/>
        <v>0.36102057254159742</v>
      </c>
      <c r="F95">
        <f t="shared" si="1"/>
        <v>0.31454186989344396</v>
      </c>
      <c r="G95">
        <f t="shared" si="1"/>
        <v>0.12622925287309292</v>
      </c>
      <c r="H95">
        <f t="shared" si="1"/>
        <v>0.29432641617690064</v>
      </c>
      <c r="I95">
        <f t="shared" si="1"/>
        <v>0.29291940942205996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3"/>
  <sheetViews>
    <sheetView workbookViewId="0">
      <selection activeCell="Y85" sqref="Y85"/>
    </sheetView>
  </sheetViews>
  <sheetFormatPr baseColWidth="10" defaultRowHeight="16"/>
  <cols>
    <col min="1" max="1" width="19.1640625" customWidth="1"/>
    <col min="8" max="8" width="18" customWidth="1"/>
    <col min="9" max="9" width="15.33203125" customWidth="1"/>
    <col min="11" max="11" width="22.5" customWidth="1"/>
  </cols>
  <sheetData>
    <row r="1" spans="1:12">
      <c r="A1" t="s">
        <v>103</v>
      </c>
      <c r="B1" t="s">
        <v>104</v>
      </c>
      <c r="C1" t="s">
        <v>31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K1" t="s">
        <v>126</v>
      </c>
      <c r="L1" t="s">
        <v>127</v>
      </c>
    </row>
    <row r="2" spans="1:12">
      <c r="A2" s="2">
        <v>10</v>
      </c>
      <c r="B2" s="2">
        <v>18</v>
      </c>
      <c r="C2" s="2">
        <v>3</v>
      </c>
      <c r="D2" s="2">
        <v>2844049</v>
      </c>
      <c r="E2" s="2">
        <v>573</v>
      </c>
      <c r="F2">
        <f>C2*D2</f>
        <v>8532147</v>
      </c>
      <c r="G2">
        <f>C2*E2</f>
        <v>1719</v>
      </c>
      <c r="H2">
        <f>A2-B2</f>
        <v>-8</v>
      </c>
      <c r="K2">
        <f>A2/B2</f>
        <v>0.55555555555555558</v>
      </c>
      <c r="L2">
        <f>E2/D2</f>
        <v>2.014733220137909E-4</v>
      </c>
    </row>
    <row r="3" spans="1:12">
      <c r="A3" s="2">
        <v>12</v>
      </c>
      <c r="B3" s="2">
        <v>12</v>
      </c>
      <c r="C3" s="2">
        <v>3</v>
      </c>
      <c r="D3" s="2">
        <v>2844049</v>
      </c>
      <c r="E3" s="2">
        <v>1121</v>
      </c>
      <c r="F3">
        <f t="shared" ref="F3:F66" si="0">C3*D3</f>
        <v>8532147</v>
      </c>
      <c r="G3">
        <f t="shared" ref="G3:G66" si="1">C3*E3</f>
        <v>3363</v>
      </c>
      <c r="H3">
        <f t="shared" ref="H3:H66" si="2">A3-B3</f>
        <v>0</v>
      </c>
      <c r="K3">
        <f t="shared" ref="K3:K66" si="3">A3/B3</f>
        <v>1</v>
      </c>
      <c r="L3">
        <f t="shared" ref="L3:L66" si="4">E3/D3</f>
        <v>3.9415635947200631E-4</v>
      </c>
    </row>
    <row r="4" spans="1:12">
      <c r="A4" s="2">
        <v>5</v>
      </c>
      <c r="B4" s="2">
        <v>13</v>
      </c>
      <c r="C4" s="2">
        <v>3</v>
      </c>
      <c r="D4" s="2">
        <v>2844049</v>
      </c>
      <c r="E4" s="2">
        <v>525</v>
      </c>
      <c r="F4">
        <f t="shared" si="0"/>
        <v>8532147</v>
      </c>
      <c r="G4">
        <f t="shared" si="1"/>
        <v>1575</v>
      </c>
      <c r="H4">
        <f t="shared" si="2"/>
        <v>-8</v>
      </c>
      <c r="K4">
        <f t="shared" si="3"/>
        <v>0.38461538461538464</v>
      </c>
      <c r="L4">
        <f t="shared" si="4"/>
        <v>1.845959756670859E-4</v>
      </c>
    </row>
    <row r="5" spans="1:12">
      <c r="A5">
        <v>497</v>
      </c>
      <c r="B5">
        <v>26</v>
      </c>
      <c r="C5">
        <v>4</v>
      </c>
      <c r="D5">
        <v>2844049</v>
      </c>
      <c r="E5">
        <v>46309</v>
      </c>
      <c r="F5">
        <f t="shared" si="0"/>
        <v>11376196</v>
      </c>
      <c r="G5">
        <f t="shared" si="1"/>
        <v>185236</v>
      </c>
      <c r="H5">
        <f t="shared" si="2"/>
        <v>471</v>
      </c>
      <c r="K5">
        <f t="shared" si="3"/>
        <v>19.115384615384617</v>
      </c>
      <c r="L5">
        <f t="shared" si="4"/>
        <v>1.628277149936587E-2</v>
      </c>
    </row>
    <row r="6" spans="1:12">
      <c r="A6">
        <v>7</v>
      </c>
      <c r="B6">
        <v>21</v>
      </c>
      <c r="C6">
        <v>4</v>
      </c>
      <c r="D6">
        <v>2844049</v>
      </c>
      <c r="E6">
        <v>611</v>
      </c>
      <c r="F6">
        <f t="shared" si="0"/>
        <v>11376196</v>
      </c>
      <c r="G6">
        <f t="shared" si="1"/>
        <v>2444</v>
      </c>
      <c r="H6">
        <f t="shared" si="2"/>
        <v>-14</v>
      </c>
      <c r="K6">
        <f t="shared" si="3"/>
        <v>0.33333333333333331</v>
      </c>
      <c r="L6">
        <f t="shared" si="4"/>
        <v>2.1483455453826569E-4</v>
      </c>
    </row>
    <row r="7" spans="1:12">
      <c r="A7" s="2">
        <v>47</v>
      </c>
      <c r="B7" s="2">
        <v>34</v>
      </c>
      <c r="C7" s="2">
        <v>4</v>
      </c>
      <c r="D7" s="2">
        <v>2844049</v>
      </c>
      <c r="E7" s="2">
        <v>3574</v>
      </c>
      <c r="F7">
        <f t="shared" si="0"/>
        <v>11376196</v>
      </c>
      <c r="G7">
        <f t="shared" si="1"/>
        <v>14296</v>
      </c>
      <c r="H7">
        <f t="shared" si="2"/>
        <v>13</v>
      </c>
      <c r="K7">
        <f t="shared" si="3"/>
        <v>1.3823529411764706</v>
      </c>
      <c r="L7">
        <f t="shared" si="4"/>
        <v>1.2566590800650761E-3</v>
      </c>
    </row>
    <row r="8" spans="1:12">
      <c r="A8" s="1">
        <v>1</v>
      </c>
      <c r="B8" s="1">
        <v>21</v>
      </c>
      <c r="C8" s="1">
        <v>3</v>
      </c>
      <c r="D8" s="1">
        <v>2844049</v>
      </c>
      <c r="E8" s="1">
        <v>19</v>
      </c>
      <c r="F8">
        <f t="shared" si="0"/>
        <v>8532147</v>
      </c>
      <c r="G8">
        <f t="shared" si="1"/>
        <v>57</v>
      </c>
      <c r="H8">
        <f t="shared" si="2"/>
        <v>-20</v>
      </c>
      <c r="K8">
        <f t="shared" si="3"/>
        <v>4.7619047619047616E-2</v>
      </c>
      <c r="L8">
        <f t="shared" si="4"/>
        <v>6.6806162622373945E-6</v>
      </c>
    </row>
    <row r="9" spans="1:12">
      <c r="A9" s="1">
        <v>1</v>
      </c>
      <c r="B9" s="1">
        <v>19</v>
      </c>
      <c r="C9" s="1">
        <v>3</v>
      </c>
      <c r="D9" s="1">
        <v>2844049</v>
      </c>
      <c r="E9" s="1">
        <v>103</v>
      </c>
      <c r="F9">
        <f t="shared" si="0"/>
        <v>8532147</v>
      </c>
      <c r="G9">
        <f t="shared" si="1"/>
        <v>309</v>
      </c>
      <c r="H9">
        <f t="shared" si="2"/>
        <v>-18</v>
      </c>
      <c r="K9">
        <f t="shared" si="3"/>
        <v>5.2631578947368418E-2</v>
      </c>
      <c r="L9">
        <f t="shared" si="4"/>
        <v>3.621597236897114E-5</v>
      </c>
    </row>
    <row r="10" spans="1:12">
      <c r="A10" s="2">
        <v>1</v>
      </c>
      <c r="B10" s="2">
        <v>27</v>
      </c>
      <c r="C10" s="2">
        <v>3</v>
      </c>
      <c r="D10" s="2">
        <v>2844049</v>
      </c>
      <c r="E10" s="2">
        <v>27</v>
      </c>
      <c r="F10">
        <f t="shared" si="0"/>
        <v>8532147</v>
      </c>
      <c r="G10">
        <f t="shared" si="1"/>
        <v>81</v>
      </c>
      <c r="H10">
        <f t="shared" si="2"/>
        <v>-26</v>
      </c>
      <c r="K10">
        <f t="shared" si="3"/>
        <v>3.7037037037037035E-2</v>
      </c>
      <c r="L10">
        <f t="shared" si="4"/>
        <v>9.4935073200215605E-6</v>
      </c>
    </row>
    <row r="11" spans="1:12">
      <c r="A11" s="2">
        <v>1</v>
      </c>
      <c r="B11" s="2">
        <v>1</v>
      </c>
      <c r="C11" s="2">
        <v>4</v>
      </c>
      <c r="D11" s="2">
        <v>300024</v>
      </c>
      <c r="E11" s="2">
        <v>44</v>
      </c>
      <c r="F11">
        <f t="shared" si="0"/>
        <v>1200096</v>
      </c>
      <c r="G11">
        <f t="shared" si="1"/>
        <v>176</v>
      </c>
      <c r="H11">
        <f t="shared" si="2"/>
        <v>0</v>
      </c>
      <c r="K11">
        <f t="shared" si="3"/>
        <v>1</v>
      </c>
      <c r="L11">
        <f t="shared" si="4"/>
        <v>1.466549342719249E-4</v>
      </c>
    </row>
    <row r="12" spans="1:12">
      <c r="A12" s="2">
        <v>1</v>
      </c>
      <c r="B12" s="2">
        <v>1</v>
      </c>
      <c r="C12" s="2">
        <v>4</v>
      </c>
      <c r="D12" s="2">
        <v>300024</v>
      </c>
      <c r="E12" s="2">
        <v>139</v>
      </c>
      <c r="F12">
        <f t="shared" si="0"/>
        <v>1200096</v>
      </c>
      <c r="G12">
        <f t="shared" si="1"/>
        <v>556</v>
      </c>
      <c r="H12">
        <f t="shared" si="2"/>
        <v>0</v>
      </c>
      <c r="K12">
        <f t="shared" si="3"/>
        <v>1</v>
      </c>
      <c r="L12">
        <f t="shared" si="4"/>
        <v>4.632962696317628E-4</v>
      </c>
    </row>
    <row r="13" spans="1:12">
      <c r="A13" s="2">
        <v>1</v>
      </c>
      <c r="B13" s="2">
        <v>1</v>
      </c>
      <c r="C13" s="2">
        <v>4</v>
      </c>
      <c r="D13" s="2">
        <v>300024</v>
      </c>
      <c r="E13" s="2">
        <v>70</v>
      </c>
      <c r="F13">
        <f t="shared" si="0"/>
        <v>1200096</v>
      </c>
      <c r="G13">
        <f t="shared" si="1"/>
        <v>280</v>
      </c>
      <c r="H13">
        <f t="shared" si="2"/>
        <v>0</v>
      </c>
      <c r="K13">
        <f t="shared" si="3"/>
        <v>1</v>
      </c>
      <c r="L13">
        <f t="shared" si="4"/>
        <v>2.3331466815988054E-4</v>
      </c>
    </row>
    <row r="14" spans="1:12">
      <c r="A14">
        <v>1</v>
      </c>
      <c r="B14">
        <v>1</v>
      </c>
      <c r="C14">
        <v>4</v>
      </c>
      <c r="D14">
        <v>300024</v>
      </c>
      <c r="E14">
        <v>120</v>
      </c>
      <c r="F14">
        <f t="shared" si="0"/>
        <v>1200096</v>
      </c>
      <c r="G14">
        <f t="shared" si="1"/>
        <v>480</v>
      </c>
      <c r="H14">
        <f t="shared" si="2"/>
        <v>0</v>
      </c>
      <c r="K14">
        <f t="shared" si="3"/>
        <v>1</v>
      </c>
      <c r="L14">
        <f t="shared" si="4"/>
        <v>3.9996800255979521E-4</v>
      </c>
    </row>
    <row r="15" spans="1:12">
      <c r="A15">
        <v>18</v>
      </c>
      <c r="B15">
        <v>1</v>
      </c>
      <c r="C15">
        <v>4</v>
      </c>
      <c r="D15">
        <v>300024</v>
      </c>
      <c r="E15">
        <v>1679</v>
      </c>
      <c r="F15">
        <f t="shared" si="0"/>
        <v>1200096</v>
      </c>
      <c r="G15">
        <f t="shared" si="1"/>
        <v>6716</v>
      </c>
      <c r="H15">
        <f t="shared" si="2"/>
        <v>17</v>
      </c>
      <c r="K15">
        <f t="shared" si="3"/>
        <v>18</v>
      </c>
      <c r="L15">
        <f t="shared" si="4"/>
        <v>5.5962189691491351E-3</v>
      </c>
    </row>
    <row r="16" spans="1:12">
      <c r="A16">
        <v>23</v>
      </c>
      <c r="B16">
        <v>1</v>
      </c>
      <c r="C16">
        <v>4</v>
      </c>
      <c r="D16">
        <v>300024</v>
      </c>
      <c r="E16">
        <v>1779</v>
      </c>
      <c r="F16">
        <f t="shared" si="0"/>
        <v>1200096</v>
      </c>
      <c r="G16">
        <f t="shared" si="1"/>
        <v>7116</v>
      </c>
      <c r="H16">
        <f t="shared" si="2"/>
        <v>22</v>
      </c>
      <c r="K16">
        <f t="shared" si="3"/>
        <v>23</v>
      </c>
      <c r="L16">
        <f t="shared" si="4"/>
        <v>5.9295256379489642E-3</v>
      </c>
    </row>
    <row r="17" spans="1:12">
      <c r="A17">
        <v>1</v>
      </c>
      <c r="B17">
        <v>22</v>
      </c>
      <c r="C17">
        <v>5</v>
      </c>
      <c r="D17">
        <v>2844049</v>
      </c>
      <c r="E17">
        <v>46</v>
      </c>
      <c r="F17">
        <f t="shared" si="0"/>
        <v>14220245</v>
      </c>
      <c r="G17">
        <f t="shared" si="1"/>
        <v>230</v>
      </c>
      <c r="H17">
        <f t="shared" si="2"/>
        <v>-21</v>
      </c>
      <c r="K17">
        <f t="shared" si="3"/>
        <v>4.5454545454545456E-2</v>
      </c>
      <c r="L17">
        <f t="shared" si="4"/>
        <v>1.6174123582258957E-5</v>
      </c>
    </row>
    <row r="18" spans="1:12">
      <c r="A18">
        <v>1</v>
      </c>
      <c r="B18">
        <v>23</v>
      </c>
      <c r="C18">
        <v>5</v>
      </c>
      <c r="D18">
        <v>2844049</v>
      </c>
      <c r="E18">
        <v>1</v>
      </c>
      <c r="F18">
        <f t="shared" si="0"/>
        <v>14220245</v>
      </c>
      <c r="G18">
        <f t="shared" si="1"/>
        <v>5</v>
      </c>
      <c r="H18">
        <f t="shared" si="2"/>
        <v>-22</v>
      </c>
      <c r="K18">
        <f t="shared" si="3"/>
        <v>4.3478260869565216E-2</v>
      </c>
      <c r="L18">
        <f t="shared" si="4"/>
        <v>3.5161138222302075E-7</v>
      </c>
    </row>
    <row r="19" spans="1:12">
      <c r="A19">
        <v>1</v>
      </c>
      <c r="B19" s="1">
        <v>24</v>
      </c>
      <c r="C19">
        <v>5</v>
      </c>
      <c r="D19">
        <v>2844049</v>
      </c>
      <c r="E19">
        <v>78</v>
      </c>
      <c r="F19">
        <f t="shared" si="0"/>
        <v>14220245</v>
      </c>
      <c r="G19">
        <f t="shared" si="1"/>
        <v>390</v>
      </c>
      <c r="H19">
        <f t="shared" si="2"/>
        <v>-23</v>
      </c>
      <c r="K19">
        <f t="shared" si="3"/>
        <v>4.1666666666666664E-2</v>
      </c>
      <c r="L19">
        <f t="shared" si="4"/>
        <v>2.7425687813395621E-5</v>
      </c>
    </row>
    <row r="20" spans="1:12">
      <c r="A20">
        <v>1</v>
      </c>
      <c r="B20">
        <v>52</v>
      </c>
      <c r="C20">
        <v>6</v>
      </c>
      <c r="D20">
        <v>2844049</v>
      </c>
      <c r="E20">
        <v>9</v>
      </c>
      <c r="F20">
        <f t="shared" si="0"/>
        <v>17064294</v>
      </c>
      <c r="G20">
        <f t="shared" si="1"/>
        <v>54</v>
      </c>
      <c r="H20">
        <f t="shared" si="2"/>
        <v>-51</v>
      </c>
      <c r="K20">
        <f t="shared" si="3"/>
        <v>1.9230769230769232E-2</v>
      </c>
      <c r="L20">
        <f t="shared" si="4"/>
        <v>3.164502440007187E-6</v>
      </c>
    </row>
    <row r="21" spans="1:12">
      <c r="A21">
        <v>14</v>
      </c>
      <c r="B21">
        <v>44</v>
      </c>
      <c r="C21">
        <v>6</v>
      </c>
      <c r="D21">
        <v>2844049</v>
      </c>
      <c r="E21">
        <v>753</v>
      </c>
      <c r="F21">
        <f t="shared" si="0"/>
        <v>17064294</v>
      </c>
      <c r="G21">
        <f t="shared" si="1"/>
        <v>4518</v>
      </c>
      <c r="H21">
        <f t="shared" si="2"/>
        <v>-30</v>
      </c>
      <c r="K21">
        <f t="shared" si="3"/>
        <v>0.31818181818181818</v>
      </c>
      <c r="L21">
        <f t="shared" si="4"/>
        <v>2.6476337081393462E-4</v>
      </c>
    </row>
    <row r="22" spans="1:12">
      <c r="A22">
        <v>4</v>
      </c>
      <c r="B22" s="1">
        <v>60</v>
      </c>
      <c r="C22">
        <v>6</v>
      </c>
      <c r="D22">
        <v>2844049</v>
      </c>
      <c r="E22">
        <v>198</v>
      </c>
      <c r="F22">
        <f t="shared" si="0"/>
        <v>17064294</v>
      </c>
      <c r="G22">
        <f t="shared" si="1"/>
        <v>1188</v>
      </c>
      <c r="H22">
        <f t="shared" si="2"/>
        <v>-56</v>
      </c>
      <c r="K22">
        <f t="shared" si="3"/>
        <v>6.6666666666666666E-2</v>
      </c>
      <c r="L22">
        <f t="shared" si="4"/>
        <v>6.9619053680158109E-5</v>
      </c>
    </row>
    <row r="23" spans="1:12">
      <c r="A23">
        <v>13</v>
      </c>
      <c r="B23">
        <v>22</v>
      </c>
      <c r="C23">
        <v>6</v>
      </c>
      <c r="D23">
        <v>2844049</v>
      </c>
      <c r="E23">
        <v>929</v>
      </c>
      <c r="F23">
        <f t="shared" si="0"/>
        <v>17064294</v>
      </c>
      <c r="G23">
        <f t="shared" si="1"/>
        <v>5574</v>
      </c>
      <c r="H23">
        <f t="shared" si="2"/>
        <v>-9</v>
      </c>
      <c r="K23">
        <f t="shared" si="3"/>
        <v>0.59090909090909094</v>
      </c>
      <c r="L23">
        <f t="shared" si="4"/>
        <v>3.2664697408518631E-4</v>
      </c>
    </row>
    <row r="24" spans="1:12">
      <c r="A24">
        <v>1</v>
      </c>
      <c r="B24">
        <v>20</v>
      </c>
      <c r="C24">
        <v>6</v>
      </c>
      <c r="D24">
        <v>2844049</v>
      </c>
      <c r="E24">
        <v>95</v>
      </c>
      <c r="F24">
        <f t="shared" si="0"/>
        <v>17064294</v>
      </c>
      <c r="G24">
        <f t="shared" si="1"/>
        <v>570</v>
      </c>
      <c r="H24">
        <f t="shared" si="2"/>
        <v>-19</v>
      </c>
      <c r="K24">
        <f t="shared" si="3"/>
        <v>0.05</v>
      </c>
      <c r="L24">
        <f t="shared" si="4"/>
        <v>3.3403081311186976E-5</v>
      </c>
    </row>
    <row r="25" spans="1:12">
      <c r="A25">
        <v>1</v>
      </c>
      <c r="B25" s="1">
        <v>22</v>
      </c>
      <c r="C25">
        <v>6</v>
      </c>
      <c r="D25">
        <v>2844049</v>
      </c>
      <c r="E25">
        <v>1017</v>
      </c>
      <c r="F25">
        <f t="shared" si="0"/>
        <v>17064294</v>
      </c>
      <c r="G25">
        <f t="shared" si="1"/>
        <v>6102</v>
      </c>
      <c r="H25">
        <f t="shared" si="2"/>
        <v>-21</v>
      </c>
      <c r="K25">
        <f t="shared" si="3"/>
        <v>4.5454545454545456E-2</v>
      </c>
      <c r="L25">
        <f t="shared" si="4"/>
        <v>3.5758877572081212E-4</v>
      </c>
    </row>
    <row r="26" spans="1:12">
      <c r="A26" s="2">
        <v>1</v>
      </c>
      <c r="B26" s="2">
        <v>37</v>
      </c>
      <c r="C26" s="2">
        <v>7</v>
      </c>
      <c r="D26" s="2">
        <v>2844049</v>
      </c>
      <c r="E26" s="2">
        <v>8</v>
      </c>
      <c r="F26">
        <f t="shared" si="0"/>
        <v>19908343</v>
      </c>
      <c r="G26">
        <f t="shared" si="1"/>
        <v>56</v>
      </c>
      <c r="H26">
        <f t="shared" si="2"/>
        <v>-36</v>
      </c>
      <c r="K26">
        <f t="shared" si="3"/>
        <v>2.7027027027027029E-2</v>
      </c>
      <c r="L26">
        <f t="shared" si="4"/>
        <v>2.812891057784166E-6</v>
      </c>
    </row>
    <row r="27" spans="1:12">
      <c r="A27" s="2">
        <v>2</v>
      </c>
      <c r="B27" s="2">
        <v>31</v>
      </c>
      <c r="C27" s="2">
        <v>7</v>
      </c>
      <c r="D27" s="2">
        <v>2844049</v>
      </c>
      <c r="E27" s="2">
        <v>176</v>
      </c>
      <c r="F27">
        <f t="shared" si="0"/>
        <v>19908343</v>
      </c>
      <c r="G27">
        <f t="shared" si="1"/>
        <v>1232</v>
      </c>
      <c r="H27">
        <f t="shared" si="2"/>
        <v>-29</v>
      </c>
      <c r="K27">
        <f t="shared" si="3"/>
        <v>6.4516129032258063E-2</v>
      </c>
      <c r="L27">
        <f t="shared" si="4"/>
        <v>6.1883603271251656E-5</v>
      </c>
    </row>
    <row r="28" spans="1:12">
      <c r="A28" s="2">
        <v>40</v>
      </c>
      <c r="B28" s="2">
        <v>46</v>
      </c>
      <c r="C28" s="2">
        <v>7</v>
      </c>
      <c r="D28" s="2">
        <v>2844049</v>
      </c>
      <c r="E28" s="2">
        <v>2430</v>
      </c>
      <c r="F28">
        <f t="shared" si="0"/>
        <v>19908343</v>
      </c>
      <c r="G28">
        <f t="shared" si="1"/>
        <v>17010</v>
      </c>
      <c r="H28">
        <f t="shared" si="2"/>
        <v>-6</v>
      </c>
      <c r="K28">
        <f t="shared" si="3"/>
        <v>0.86956521739130432</v>
      </c>
      <c r="L28">
        <f t="shared" si="4"/>
        <v>8.5441565880194049E-4</v>
      </c>
    </row>
    <row r="29" spans="1:12">
      <c r="A29" s="2">
        <v>52</v>
      </c>
      <c r="B29" s="2">
        <v>9</v>
      </c>
      <c r="C29" s="2">
        <v>8</v>
      </c>
      <c r="D29" s="2">
        <v>300091</v>
      </c>
      <c r="E29" s="2">
        <v>4391</v>
      </c>
      <c r="F29">
        <f t="shared" si="0"/>
        <v>2400728</v>
      </c>
      <c r="G29">
        <f t="shared" si="1"/>
        <v>35128</v>
      </c>
      <c r="H29">
        <f t="shared" si="2"/>
        <v>43</v>
      </c>
      <c r="K29">
        <f t="shared" si="3"/>
        <v>5.7777777777777777</v>
      </c>
      <c r="L29">
        <f t="shared" si="4"/>
        <v>1.4632228224105355E-2</v>
      </c>
    </row>
    <row r="30" spans="1:12">
      <c r="A30" s="2">
        <v>2</v>
      </c>
      <c r="B30" s="2">
        <v>8</v>
      </c>
      <c r="C30" s="2">
        <v>8</v>
      </c>
      <c r="D30" s="2">
        <v>300091</v>
      </c>
      <c r="E30" s="2">
        <v>98</v>
      </c>
      <c r="F30">
        <f t="shared" si="0"/>
        <v>2400728</v>
      </c>
      <c r="G30">
        <f t="shared" si="1"/>
        <v>784</v>
      </c>
      <c r="H30">
        <f t="shared" si="2"/>
        <v>-6</v>
      </c>
      <c r="K30">
        <f t="shared" si="3"/>
        <v>0.25</v>
      </c>
      <c r="L30">
        <f t="shared" si="4"/>
        <v>3.2656760782562625E-4</v>
      </c>
    </row>
    <row r="31" spans="1:12">
      <c r="A31" s="2">
        <v>2</v>
      </c>
      <c r="B31" s="2">
        <v>11</v>
      </c>
      <c r="C31" s="2">
        <v>8</v>
      </c>
      <c r="D31" s="2">
        <v>300091</v>
      </c>
      <c r="E31" s="2">
        <v>151</v>
      </c>
      <c r="F31">
        <f t="shared" si="0"/>
        <v>2400728</v>
      </c>
      <c r="G31">
        <f t="shared" si="1"/>
        <v>1208</v>
      </c>
      <c r="H31">
        <f t="shared" si="2"/>
        <v>-9</v>
      </c>
      <c r="K31">
        <f t="shared" si="3"/>
        <v>0.18181818181818182</v>
      </c>
      <c r="L31">
        <f t="shared" si="4"/>
        <v>5.0318070185377105E-4</v>
      </c>
    </row>
    <row r="32" spans="1:12">
      <c r="A32">
        <v>2</v>
      </c>
      <c r="B32">
        <v>33</v>
      </c>
      <c r="C32">
        <v>9</v>
      </c>
      <c r="D32">
        <v>331680</v>
      </c>
      <c r="E32">
        <v>151</v>
      </c>
      <c r="F32">
        <f t="shared" si="0"/>
        <v>2985120</v>
      </c>
      <c r="G32">
        <f t="shared" si="1"/>
        <v>1359</v>
      </c>
      <c r="H32">
        <f t="shared" si="2"/>
        <v>-31</v>
      </c>
      <c r="K32">
        <f t="shared" si="3"/>
        <v>6.0606060606060608E-2</v>
      </c>
      <c r="L32">
        <f t="shared" si="4"/>
        <v>4.5525808007718284E-4</v>
      </c>
    </row>
    <row r="33" spans="1:12">
      <c r="A33">
        <v>10</v>
      </c>
      <c r="B33">
        <v>37</v>
      </c>
      <c r="C33">
        <v>9</v>
      </c>
      <c r="D33">
        <v>331680</v>
      </c>
      <c r="E33">
        <v>561</v>
      </c>
      <c r="F33">
        <f t="shared" si="0"/>
        <v>2985120</v>
      </c>
      <c r="G33">
        <f t="shared" si="1"/>
        <v>5049</v>
      </c>
      <c r="H33">
        <f t="shared" si="2"/>
        <v>-27</v>
      </c>
      <c r="K33">
        <f t="shared" si="3"/>
        <v>0.27027027027027029</v>
      </c>
      <c r="L33">
        <f t="shared" si="4"/>
        <v>1.6913892908827785E-3</v>
      </c>
    </row>
    <row r="34" spans="1:12">
      <c r="A34" s="1">
        <v>2</v>
      </c>
      <c r="B34" s="1">
        <v>33</v>
      </c>
      <c r="C34">
        <v>9</v>
      </c>
      <c r="D34">
        <v>331680</v>
      </c>
      <c r="E34" s="1">
        <v>92</v>
      </c>
      <c r="F34">
        <f t="shared" si="0"/>
        <v>2985120</v>
      </c>
      <c r="G34">
        <f t="shared" si="1"/>
        <v>828</v>
      </c>
      <c r="H34">
        <f t="shared" si="2"/>
        <v>-31</v>
      </c>
      <c r="K34">
        <f t="shared" si="3"/>
        <v>6.0606060606060608E-2</v>
      </c>
      <c r="L34">
        <f t="shared" si="4"/>
        <v>2.7737578388808488E-4</v>
      </c>
    </row>
    <row r="35" spans="1:12">
      <c r="A35">
        <v>10</v>
      </c>
      <c r="B35">
        <v>36</v>
      </c>
      <c r="C35">
        <v>10</v>
      </c>
      <c r="D35">
        <v>331680</v>
      </c>
      <c r="E35">
        <v>689</v>
      </c>
      <c r="F35">
        <f t="shared" si="0"/>
        <v>3316800</v>
      </c>
      <c r="G35">
        <f t="shared" si="1"/>
        <v>6890</v>
      </c>
      <c r="H35">
        <f t="shared" si="2"/>
        <v>-26</v>
      </c>
      <c r="K35">
        <f t="shared" si="3"/>
        <v>0.27777777777777779</v>
      </c>
      <c r="L35">
        <f t="shared" si="4"/>
        <v>2.0773034249879402E-3</v>
      </c>
    </row>
    <row r="36" spans="1:12">
      <c r="A36">
        <v>6</v>
      </c>
      <c r="B36">
        <v>33</v>
      </c>
      <c r="C36">
        <v>10</v>
      </c>
      <c r="D36">
        <v>331680</v>
      </c>
      <c r="E36">
        <v>381</v>
      </c>
      <c r="F36">
        <f>C36*D36</f>
        <v>3316800</v>
      </c>
      <c r="G36">
        <f t="shared" si="1"/>
        <v>3810</v>
      </c>
      <c r="H36">
        <f t="shared" si="2"/>
        <v>-27</v>
      </c>
      <c r="K36">
        <f t="shared" si="3"/>
        <v>0.18181818181818182</v>
      </c>
      <c r="L36">
        <f t="shared" si="4"/>
        <v>1.1486975397973951E-3</v>
      </c>
    </row>
    <row r="37" spans="1:12">
      <c r="A37" s="2">
        <v>3</v>
      </c>
      <c r="B37" s="2">
        <v>39</v>
      </c>
      <c r="C37" s="2">
        <v>10</v>
      </c>
      <c r="D37" s="2">
        <v>331680</v>
      </c>
      <c r="E37" s="2">
        <v>203</v>
      </c>
      <c r="F37">
        <f t="shared" si="0"/>
        <v>3316800</v>
      </c>
      <c r="G37">
        <f t="shared" si="1"/>
        <v>2030</v>
      </c>
      <c r="H37">
        <f t="shared" si="2"/>
        <v>-36</v>
      </c>
      <c r="K37">
        <f t="shared" si="3"/>
        <v>7.6923076923076927E-2</v>
      </c>
      <c r="L37">
        <f t="shared" si="4"/>
        <v>6.1203569705740478E-4</v>
      </c>
    </row>
    <row r="38" spans="1:12">
      <c r="A38">
        <v>28</v>
      </c>
      <c r="B38">
        <v>32</v>
      </c>
      <c r="C38">
        <v>10</v>
      </c>
      <c r="D38">
        <v>331680</v>
      </c>
      <c r="E38">
        <v>1740</v>
      </c>
      <c r="F38">
        <f t="shared" si="0"/>
        <v>3316800</v>
      </c>
      <c r="G38">
        <f t="shared" si="1"/>
        <v>17400</v>
      </c>
      <c r="H38">
        <f t="shared" si="2"/>
        <v>-4</v>
      </c>
      <c r="K38">
        <f t="shared" si="3"/>
        <v>0.875</v>
      </c>
      <c r="L38">
        <f t="shared" si="4"/>
        <v>5.2460202604920408E-3</v>
      </c>
    </row>
    <row r="39" spans="1:12">
      <c r="A39">
        <v>73</v>
      </c>
      <c r="B39">
        <v>34</v>
      </c>
      <c r="C39">
        <v>10</v>
      </c>
      <c r="D39">
        <v>331680</v>
      </c>
      <c r="E39">
        <v>4435</v>
      </c>
      <c r="F39">
        <f t="shared" si="0"/>
        <v>3316800</v>
      </c>
      <c r="G39">
        <f t="shared" si="1"/>
        <v>44350</v>
      </c>
      <c r="H39">
        <f t="shared" si="2"/>
        <v>39</v>
      </c>
      <c r="K39">
        <f t="shared" si="3"/>
        <v>2.1470588235294117</v>
      </c>
      <c r="L39">
        <f t="shared" si="4"/>
        <v>1.3371321755909309E-2</v>
      </c>
    </row>
    <row r="40" spans="1:12">
      <c r="A40">
        <v>18</v>
      </c>
      <c r="B40" s="1">
        <v>24</v>
      </c>
      <c r="C40">
        <v>10</v>
      </c>
      <c r="D40">
        <v>331680</v>
      </c>
      <c r="E40">
        <v>862</v>
      </c>
      <c r="F40">
        <f t="shared" si="0"/>
        <v>3316800</v>
      </c>
      <c r="G40">
        <f t="shared" si="1"/>
        <v>8620</v>
      </c>
      <c r="H40">
        <f t="shared" si="2"/>
        <v>-6</v>
      </c>
      <c r="K40">
        <f t="shared" si="3"/>
        <v>0.75</v>
      </c>
      <c r="L40">
        <f t="shared" si="4"/>
        <v>2.5988904968644476E-3</v>
      </c>
    </row>
    <row r="41" spans="1:12">
      <c r="A41">
        <v>1</v>
      </c>
      <c r="B41">
        <v>24</v>
      </c>
      <c r="C41">
        <v>12</v>
      </c>
      <c r="D41">
        <v>331680</v>
      </c>
      <c r="E41">
        <v>2</v>
      </c>
      <c r="F41">
        <f t="shared" si="0"/>
        <v>3980160</v>
      </c>
      <c r="G41">
        <f t="shared" si="1"/>
        <v>24</v>
      </c>
      <c r="H41">
        <f t="shared" si="2"/>
        <v>-23</v>
      </c>
      <c r="K41">
        <f t="shared" si="3"/>
        <v>4.1666666666666664E-2</v>
      </c>
      <c r="L41">
        <f t="shared" si="4"/>
        <v>6.0299083453931501E-6</v>
      </c>
    </row>
    <row r="42" spans="1:12">
      <c r="A42">
        <v>30</v>
      </c>
      <c r="B42">
        <v>25</v>
      </c>
      <c r="C42">
        <v>12</v>
      </c>
      <c r="D42">
        <v>331680</v>
      </c>
      <c r="E42">
        <v>1963</v>
      </c>
      <c r="F42">
        <f t="shared" si="0"/>
        <v>3980160</v>
      </c>
      <c r="G42">
        <f t="shared" si="1"/>
        <v>23556</v>
      </c>
      <c r="H42">
        <f t="shared" si="2"/>
        <v>5</v>
      </c>
      <c r="K42">
        <f t="shared" si="3"/>
        <v>1.2</v>
      </c>
      <c r="L42">
        <f t="shared" si="4"/>
        <v>5.9183550410033771E-3</v>
      </c>
    </row>
    <row r="43" spans="1:12">
      <c r="A43">
        <v>1</v>
      </c>
      <c r="B43" s="1">
        <v>29</v>
      </c>
      <c r="C43">
        <v>12</v>
      </c>
      <c r="D43">
        <v>331680</v>
      </c>
      <c r="E43">
        <v>20</v>
      </c>
      <c r="F43">
        <f t="shared" si="0"/>
        <v>3980160</v>
      </c>
      <c r="G43">
        <f t="shared" si="1"/>
        <v>240</v>
      </c>
      <c r="H43">
        <f t="shared" si="2"/>
        <v>-28</v>
      </c>
      <c r="K43">
        <f t="shared" si="3"/>
        <v>3.4482758620689655E-2</v>
      </c>
      <c r="L43">
        <f t="shared" si="4"/>
        <v>6.0299083453931503E-5</v>
      </c>
    </row>
    <row r="44" spans="1:12">
      <c r="A44">
        <v>2</v>
      </c>
      <c r="B44">
        <v>8</v>
      </c>
      <c r="C44">
        <v>12</v>
      </c>
      <c r="D44">
        <v>331680</v>
      </c>
      <c r="E44">
        <v>102</v>
      </c>
      <c r="F44">
        <f t="shared" si="0"/>
        <v>3980160</v>
      </c>
      <c r="G44">
        <f t="shared" si="1"/>
        <v>1224</v>
      </c>
      <c r="H44">
        <f t="shared" si="2"/>
        <v>-6</v>
      </c>
      <c r="K44">
        <f t="shared" si="3"/>
        <v>0.25</v>
      </c>
      <c r="L44">
        <f t="shared" si="4"/>
        <v>3.0752532561505066E-4</v>
      </c>
    </row>
    <row r="45" spans="1:12">
      <c r="A45">
        <v>13</v>
      </c>
      <c r="B45">
        <v>8</v>
      </c>
      <c r="C45">
        <v>12</v>
      </c>
      <c r="D45">
        <v>331680</v>
      </c>
      <c r="E45">
        <v>1035</v>
      </c>
      <c r="F45">
        <f t="shared" si="0"/>
        <v>3980160</v>
      </c>
      <c r="G45">
        <f t="shared" si="1"/>
        <v>12420</v>
      </c>
      <c r="H45">
        <f t="shared" si="2"/>
        <v>5</v>
      </c>
      <c r="K45">
        <f t="shared" si="3"/>
        <v>1.625</v>
      </c>
      <c r="L45">
        <f t="shared" si="4"/>
        <v>3.1204775687409553E-3</v>
      </c>
    </row>
    <row r="46" spans="1:12" s="6" customFormat="1" ht="17" thickBot="1">
      <c r="A46" s="6">
        <v>32</v>
      </c>
      <c r="B46" s="6">
        <v>12</v>
      </c>
      <c r="C46" s="6">
        <v>12</v>
      </c>
      <c r="D46" s="6">
        <v>331680</v>
      </c>
      <c r="E46" s="6">
        <v>1071</v>
      </c>
      <c r="F46" s="6">
        <f t="shared" si="0"/>
        <v>3980160</v>
      </c>
      <c r="G46" s="6">
        <f t="shared" si="1"/>
        <v>12852</v>
      </c>
      <c r="H46" s="6">
        <f t="shared" si="2"/>
        <v>20</v>
      </c>
      <c r="K46" s="6">
        <f t="shared" si="3"/>
        <v>2.6666666666666665</v>
      </c>
      <c r="L46" s="6">
        <f t="shared" si="4"/>
        <v>3.2290159189580316E-3</v>
      </c>
    </row>
    <row r="47" spans="1:12" ht="17" thickTop="1">
      <c r="A47">
        <v>1</v>
      </c>
      <c r="B47">
        <v>1</v>
      </c>
      <c r="C47">
        <v>3</v>
      </c>
      <c r="D47">
        <v>19614</v>
      </c>
      <c r="E47">
        <v>95</v>
      </c>
      <c r="F47">
        <f t="shared" si="0"/>
        <v>58842</v>
      </c>
      <c r="G47">
        <f t="shared" si="1"/>
        <v>285</v>
      </c>
      <c r="H47">
        <f t="shared" si="2"/>
        <v>0</v>
      </c>
      <c r="K47">
        <f t="shared" si="3"/>
        <v>1</v>
      </c>
      <c r="L47">
        <f t="shared" si="4"/>
        <v>4.8434791475476698E-3</v>
      </c>
    </row>
    <row r="48" spans="1:12">
      <c r="A48">
        <v>12</v>
      </c>
      <c r="B48">
        <v>1</v>
      </c>
      <c r="C48">
        <v>3</v>
      </c>
      <c r="D48">
        <v>19614</v>
      </c>
      <c r="E48">
        <v>672</v>
      </c>
      <c r="F48">
        <f t="shared" si="0"/>
        <v>58842</v>
      </c>
      <c r="G48">
        <f t="shared" si="1"/>
        <v>2016</v>
      </c>
      <c r="H48">
        <f t="shared" si="2"/>
        <v>11</v>
      </c>
      <c r="K48">
        <f t="shared" si="3"/>
        <v>12</v>
      </c>
      <c r="L48">
        <f t="shared" si="4"/>
        <v>3.4261241970021415E-2</v>
      </c>
    </row>
    <row r="49" spans="1:12">
      <c r="A49" s="1">
        <v>9</v>
      </c>
      <c r="B49">
        <v>1</v>
      </c>
      <c r="C49">
        <v>3</v>
      </c>
      <c r="D49">
        <v>19614</v>
      </c>
      <c r="E49" s="1">
        <v>491</v>
      </c>
      <c r="F49">
        <f t="shared" si="0"/>
        <v>58842</v>
      </c>
      <c r="G49">
        <f t="shared" si="1"/>
        <v>1473</v>
      </c>
      <c r="H49">
        <f t="shared" si="2"/>
        <v>8</v>
      </c>
      <c r="K49">
        <f t="shared" si="3"/>
        <v>9</v>
      </c>
      <c r="L49">
        <f t="shared" si="4"/>
        <v>2.503313959416743E-2</v>
      </c>
    </row>
    <row r="50" spans="1:12">
      <c r="A50">
        <v>1</v>
      </c>
      <c r="B50">
        <v>1</v>
      </c>
      <c r="C50">
        <v>3</v>
      </c>
      <c r="D50">
        <v>19119</v>
      </c>
      <c r="E50">
        <v>41</v>
      </c>
      <c r="F50">
        <f t="shared" si="0"/>
        <v>57357</v>
      </c>
      <c r="G50">
        <f t="shared" si="1"/>
        <v>123</v>
      </c>
      <c r="H50">
        <f t="shared" si="2"/>
        <v>0</v>
      </c>
      <c r="K50">
        <f t="shared" si="3"/>
        <v>1</v>
      </c>
      <c r="L50">
        <f t="shared" si="4"/>
        <v>2.1444636225744023E-3</v>
      </c>
    </row>
    <row r="51" spans="1:12">
      <c r="A51">
        <v>11</v>
      </c>
      <c r="B51">
        <v>1</v>
      </c>
      <c r="C51">
        <v>3</v>
      </c>
      <c r="D51">
        <v>19119</v>
      </c>
      <c r="E51">
        <v>683</v>
      </c>
      <c r="F51">
        <f t="shared" si="0"/>
        <v>57357</v>
      </c>
      <c r="G51">
        <f t="shared" si="1"/>
        <v>2049</v>
      </c>
      <c r="H51">
        <f t="shared" si="2"/>
        <v>10</v>
      </c>
      <c r="K51">
        <f t="shared" si="3"/>
        <v>11</v>
      </c>
      <c r="L51">
        <f t="shared" si="4"/>
        <v>3.5723625712641878E-2</v>
      </c>
    </row>
    <row r="52" spans="1:12">
      <c r="A52" s="1">
        <v>1</v>
      </c>
      <c r="B52">
        <v>1</v>
      </c>
      <c r="C52">
        <v>3</v>
      </c>
      <c r="D52">
        <v>19119</v>
      </c>
      <c r="E52" s="1">
        <v>41</v>
      </c>
      <c r="F52">
        <f t="shared" si="0"/>
        <v>57357</v>
      </c>
      <c r="G52">
        <f t="shared" si="1"/>
        <v>123</v>
      </c>
      <c r="H52">
        <f t="shared" si="2"/>
        <v>0</v>
      </c>
      <c r="K52">
        <f t="shared" si="3"/>
        <v>1</v>
      </c>
      <c r="L52">
        <f t="shared" si="4"/>
        <v>2.1444636225744023E-3</v>
      </c>
    </row>
    <row r="53" spans="1:12">
      <c r="A53" s="2">
        <v>25</v>
      </c>
      <c r="B53" s="2">
        <v>1</v>
      </c>
      <c r="C53" s="2">
        <v>4</v>
      </c>
      <c r="D53" s="2">
        <v>121317</v>
      </c>
      <c r="E53" s="2">
        <v>2496</v>
      </c>
      <c r="F53">
        <f t="shared" si="0"/>
        <v>485268</v>
      </c>
      <c r="G53">
        <f t="shared" si="1"/>
        <v>9984</v>
      </c>
      <c r="H53">
        <f t="shared" si="2"/>
        <v>24</v>
      </c>
      <c r="K53">
        <f t="shared" si="3"/>
        <v>25</v>
      </c>
      <c r="L53">
        <f t="shared" si="4"/>
        <v>2.0574198175029056E-2</v>
      </c>
    </row>
    <row r="54" spans="1:12">
      <c r="A54" s="2">
        <v>181</v>
      </c>
      <c r="B54" s="2">
        <v>1</v>
      </c>
      <c r="C54" s="2">
        <v>4</v>
      </c>
      <c r="D54" s="2">
        <v>121317</v>
      </c>
      <c r="E54" s="2">
        <v>6342</v>
      </c>
      <c r="F54">
        <f t="shared" si="0"/>
        <v>485268</v>
      </c>
      <c r="G54">
        <f t="shared" si="1"/>
        <v>25368</v>
      </c>
      <c r="H54">
        <f t="shared" si="2"/>
        <v>180</v>
      </c>
      <c r="K54">
        <f t="shared" si="3"/>
        <v>181</v>
      </c>
      <c r="L54">
        <f t="shared" si="4"/>
        <v>5.2276267959148345E-2</v>
      </c>
    </row>
    <row r="55" spans="1:12">
      <c r="A55" s="2">
        <v>94</v>
      </c>
      <c r="B55" s="2">
        <v>1</v>
      </c>
      <c r="C55" s="2">
        <v>4</v>
      </c>
      <c r="D55" s="2">
        <v>121317</v>
      </c>
      <c r="E55" s="2">
        <v>3571</v>
      </c>
      <c r="F55">
        <f t="shared" si="0"/>
        <v>485268</v>
      </c>
      <c r="G55">
        <f t="shared" si="1"/>
        <v>14284</v>
      </c>
      <c r="H55">
        <f t="shared" si="2"/>
        <v>93</v>
      </c>
      <c r="K55">
        <f t="shared" si="3"/>
        <v>94</v>
      </c>
      <c r="L55">
        <f t="shared" si="4"/>
        <v>2.9435281123008316E-2</v>
      </c>
    </row>
    <row r="56" spans="1:12">
      <c r="A56">
        <v>2</v>
      </c>
      <c r="B56">
        <v>1</v>
      </c>
      <c r="C56">
        <v>4</v>
      </c>
      <c r="D56">
        <v>31465</v>
      </c>
      <c r="E56">
        <v>252</v>
      </c>
      <c r="F56">
        <f t="shared" si="0"/>
        <v>125860</v>
      </c>
      <c r="G56">
        <f t="shared" si="1"/>
        <v>1008</v>
      </c>
      <c r="H56">
        <f t="shared" si="2"/>
        <v>1</v>
      </c>
      <c r="K56">
        <f t="shared" si="3"/>
        <v>2</v>
      </c>
      <c r="L56">
        <f t="shared" si="4"/>
        <v>8.0088987764182426E-3</v>
      </c>
    </row>
    <row r="57" spans="1:12">
      <c r="A57">
        <v>27</v>
      </c>
      <c r="B57">
        <v>1</v>
      </c>
      <c r="C57">
        <v>4</v>
      </c>
      <c r="D57">
        <v>31465</v>
      </c>
      <c r="E57">
        <v>2431</v>
      </c>
      <c r="F57">
        <f t="shared" si="0"/>
        <v>125860</v>
      </c>
      <c r="G57">
        <f t="shared" si="1"/>
        <v>9724</v>
      </c>
      <c r="H57">
        <f t="shared" si="2"/>
        <v>26</v>
      </c>
      <c r="K57">
        <f t="shared" si="3"/>
        <v>27</v>
      </c>
      <c r="L57">
        <f t="shared" si="4"/>
        <v>7.7260448116955344E-2</v>
      </c>
    </row>
    <row r="58" spans="1:12">
      <c r="A58" s="1">
        <v>1</v>
      </c>
      <c r="B58" s="1">
        <v>1</v>
      </c>
      <c r="C58">
        <v>4</v>
      </c>
      <c r="D58">
        <v>31465</v>
      </c>
      <c r="E58" s="1">
        <v>3</v>
      </c>
      <c r="F58">
        <f t="shared" si="0"/>
        <v>125860</v>
      </c>
      <c r="G58">
        <f t="shared" si="1"/>
        <v>12</v>
      </c>
      <c r="H58">
        <f t="shared" si="2"/>
        <v>0</v>
      </c>
      <c r="K58">
        <f t="shared" si="3"/>
        <v>1</v>
      </c>
      <c r="L58">
        <f t="shared" si="4"/>
        <v>9.5344033052598121E-5</v>
      </c>
    </row>
    <row r="59" spans="1:12">
      <c r="A59">
        <v>1</v>
      </c>
      <c r="B59">
        <v>1</v>
      </c>
      <c r="C59">
        <v>3</v>
      </c>
      <c r="D59">
        <v>504</v>
      </c>
      <c r="E59">
        <v>142</v>
      </c>
      <c r="F59">
        <f t="shared" si="0"/>
        <v>1512</v>
      </c>
      <c r="G59">
        <f t="shared" si="1"/>
        <v>426</v>
      </c>
      <c r="H59">
        <f t="shared" si="2"/>
        <v>0</v>
      </c>
      <c r="K59">
        <f t="shared" si="3"/>
        <v>1</v>
      </c>
      <c r="L59">
        <f t="shared" si="4"/>
        <v>0.28174603174603174</v>
      </c>
    </row>
    <row r="60" spans="1:12">
      <c r="A60">
        <v>3</v>
      </c>
      <c r="B60">
        <v>1</v>
      </c>
      <c r="C60">
        <v>3</v>
      </c>
      <c r="D60">
        <v>504</v>
      </c>
      <c r="E60">
        <v>323</v>
      </c>
      <c r="F60">
        <f t="shared" si="0"/>
        <v>1512</v>
      </c>
      <c r="G60">
        <f t="shared" si="1"/>
        <v>969</v>
      </c>
      <c r="H60">
        <f t="shared" si="2"/>
        <v>2</v>
      </c>
      <c r="K60">
        <f t="shared" si="3"/>
        <v>3</v>
      </c>
      <c r="L60">
        <f t="shared" si="4"/>
        <v>0.64087301587301593</v>
      </c>
    </row>
    <row r="61" spans="1:12">
      <c r="A61" s="1">
        <v>21</v>
      </c>
      <c r="B61" s="1">
        <v>1</v>
      </c>
      <c r="C61">
        <v>3</v>
      </c>
      <c r="D61">
        <v>504</v>
      </c>
      <c r="E61" s="1">
        <v>212</v>
      </c>
      <c r="F61">
        <f t="shared" si="0"/>
        <v>1512</v>
      </c>
      <c r="G61">
        <f t="shared" si="1"/>
        <v>636</v>
      </c>
      <c r="H61">
        <f t="shared" si="2"/>
        <v>20</v>
      </c>
      <c r="K61">
        <f t="shared" si="3"/>
        <v>21</v>
      </c>
      <c r="L61">
        <f t="shared" si="4"/>
        <v>0.42063492063492064</v>
      </c>
    </row>
    <row r="62" spans="1:12">
      <c r="A62">
        <v>1</v>
      </c>
      <c r="B62" s="1">
        <v>1</v>
      </c>
      <c r="C62">
        <v>5</v>
      </c>
      <c r="D62">
        <v>121317</v>
      </c>
      <c r="E62">
        <v>115</v>
      </c>
      <c r="F62">
        <f t="shared" si="0"/>
        <v>606585</v>
      </c>
      <c r="G62">
        <f t="shared" si="1"/>
        <v>575</v>
      </c>
      <c r="H62">
        <f t="shared" si="2"/>
        <v>0</v>
      </c>
      <c r="K62">
        <f t="shared" si="3"/>
        <v>1</v>
      </c>
      <c r="L62">
        <f t="shared" si="4"/>
        <v>9.4792980373731631E-4</v>
      </c>
    </row>
    <row r="63" spans="1:12">
      <c r="A63">
        <v>147</v>
      </c>
      <c r="B63" s="1">
        <v>1</v>
      </c>
      <c r="C63">
        <v>5</v>
      </c>
      <c r="D63">
        <v>121317</v>
      </c>
      <c r="E63">
        <v>5008</v>
      </c>
      <c r="F63">
        <f t="shared" si="0"/>
        <v>606585</v>
      </c>
      <c r="G63">
        <f t="shared" si="1"/>
        <v>25040</v>
      </c>
      <c r="H63">
        <f t="shared" si="2"/>
        <v>146</v>
      </c>
      <c r="K63">
        <f t="shared" si="3"/>
        <v>147</v>
      </c>
      <c r="L63">
        <f t="shared" si="4"/>
        <v>4.1280282235795475E-2</v>
      </c>
    </row>
    <row r="64" spans="1:12">
      <c r="A64" s="1">
        <v>5</v>
      </c>
      <c r="B64" s="1">
        <v>1</v>
      </c>
      <c r="C64">
        <v>5</v>
      </c>
      <c r="D64">
        <v>121317</v>
      </c>
      <c r="E64" s="1">
        <v>167</v>
      </c>
      <c r="F64">
        <f t="shared" si="0"/>
        <v>606585</v>
      </c>
      <c r="G64">
        <f t="shared" si="1"/>
        <v>835</v>
      </c>
      <c r="H64">
        <f t="shared" si="2"/>
        <v>4</v>
      </c>
      <c r="K64">
        <f t="shared" si="3"/>
        <v>5</v>
      </c>
      <c r="L64">
        <f t="shared" si="4"/>
        <v>1.376558932383755E-3</v>
      </c>
    </row>
    <row r="65" spans="1:12">
      <c r="A65" s="1">
        <v>1</v>
      </c>
      <c r="B65" s="1">
        <v>1</v>
      </c>
      <c r="C65">
        <v>5</v>
      </c>
      <c r="D65">
        <v>290</v>
      </c>
      <c r="E65" s="1">
        <v>102</v>
      </c>
      <c r="F65">
        <f t="shared" si="0"/>
        <v>1450</v>
      </c>
      <c r="G65">
        <f t="shared" si="1"/>
        <v>510</v>
      </c>
      <c r="H65">
        <f t="shared" si="2"/>
        <v>0</v>
      </c>
      <c r="K65">
        <f t="shared" si="3"/>
        <v>1</v>
      </c>
      <c r="L65">
        <f t="shared" si="4"/>
        <v>0.35172413793103446</v>
      </c>
    </row>
    <row r="66" spans="1:12">
      <c r="A66">
        <v>1</v>
      </c>
      <c r="B66" s="1">
        <v>1</v>
      </c>
      <c r="C66">
        <v>5</v>
      </c>
      <c r="D66">
        <v>290</v>
      </c>
      <c r="E66">
        <v>30</v>
      </c>
      <c r="F66">
        <f t="shared" si="0"/>
        <v>1450</v>
      </c>
      <c r="G66">
        <f t="shared" si="1"/>
        <v>150</v>
      </c>
      <c r="H66">
        <f t="shared" si="2"/>
        <v>0</v>
      </c>
      <c r="K66">
        <f t="shared" si="3"/>
        <v>1</v>
      </c>
      <c r="L66">
        <f t="shared" si="4"/>
        <v>0.10344827586206896</v>
      </c>
    </row>
    <row r="67" spans="1:12">
      <c r="A67">
        <v>1</v>
      </c>
      <c r="B67" s="1">
        <v>1</v>
      </c>
      <c r="C67">
        <v>5</v>
      </c>
      <c r="D67">
        <v>290</v>
      </c>
      <c r="E67">
        <v>41</v>
      </c>
      <c r="F67">
        <f t="shared" ref="F67:F91" si="5">C67*D67</f>
        <v>1450</v>
      </c>
      <c r="G67">
        <f t="shared" ref="G67:G91" si="6">C67*E67</f>
        <v>205</v>
      </c>
      <c r="H67">
        <f t="shared" ref="H67:H91" si="7">A67-B67</f>
        <v>0</v>
      </c>
      <c r="K67">
        <f t="shared" ref="K67:K91" si="8">A67/B67</f>
        <v>1</v>
      </c>
      <c r="L67">
        <f t="shared" ref="L67:L91" si="9">E67/D67</f>
        <v>0.14137931034482759</v>
      </c>
    </row>
    <row r="68" spans="1:12">
      <c r="A68">
        <v>1</v>
      </c>
      <c r="B68" s="1">
        <v>1</v>
      </c>
      <c r="C68">
        <v>6</v>
      </c>
      <c r="D68">
        <v>295</v>
      </c>
      <c r="E68">
        <v>42</v>
      </c>
      <c r="F68">
        <f t="shared" si="5"/>
        <v>1770</v>
      </c>
      <c r="G68">
        <f t="shared" si="6"/>
        <v>252</v>
      </c>
      <c r="H68">
        <f t="shared" si="7"/>
        <v>0</v>
      </c>
      <c r="K68">
        <f t="shared" si="8"/>
        <v>1</v>
      </c>
      <c r="L68">
        <f t="shared" si="9"/>
        <v>0.14237288135593221</v>
      </c>
    </row>
    <row r="69" spans="1:12">
      <c r="A69">
        <v>1</v>
      </c>
      <c r="B69" s="1">
        <v>1</v>
      </c>
      <c r="C69">
        <v>6</v>
      </c>
      <c r="D69">
        <v>295</v>
      </c>
      <c r="E69">
        <v>53</v>
      </c>
      <c r="F69">
        <f t="shared" si="5"/>
        <v>1770</v>
      </c>
      <c r="G69">
        <f t="shared" si="6"/>
        <v>318</v>
      </c>
      <c r="H69">
        <f t="shared" si="7"/>
        <v>0</v>
      </c>
      <c r="K69">
        <f t="shared" si="8"/>
        <v>1</v>
      </c>
      <c r="L69">
        <f t="shared" si="9"/>
        <v>0.17966101694915254</v>
      </c>
    </row>
    <row r="70" spans="1:12">
      <c r="A70" s="1">
        <v>1</v>
      </c>
      <c r="B70" s="1">
        <v>1</v>
      </c>
      <c r="C70">
        <v>6</v>
      </c>
      <c r="D70">
        <v>295</v>
      </c>
      <c r="E70" s="1">
        <v>14</v>
      </c>
      <c r="F70">
        <f t="shared" si="5"/>
        <v>1770</v>
      </c>
      <c r="G70">
        <f t="shared" si="6"/>
        <v>84</v>
      </c>
      <c r="H70">
        <f t="shared" si="7"/>
        <v>0</v>
      </c>
      <c r="K70">
        <f t="shared" si="8"/>
        <v>1</v>
      </c>
      <c r="L70">
        <f t="shared" si="9"/>
        <v>4.7457627118644069E-2</v>
      </c>
    </row>
    <row r="71" spans="1:12">
      <c r="A71">
        <v>1</v>
      </c>
      <c r="B71" s="1">
        <v>1</v>
      </c>
      <c r="C71">
        <v>6</v>
      </c>
      <c r="D71">
        <v>1069</v>
      </c>
      <c r="E71">
        <v>26</v>
      </c>
      <c r="F71">
        <f t="shared" si="5"/>
        <v>6414</v>
      </c>
      <c r="G71">
        <f t="shared" si="6"/>
        <v>156</v>
      </c>
      <c r="H71">
        <f t="shared" si="7"/>
        <v>0</v>
      </c>
      <c r="K71">
        <f t="shared" si="8"/>
        <v>1</v>
      </c>
      <c r="L71">
        <f t="shared" si="9"/>
        <v>2.4321796071094481E-2</v>
      </c>
    </row>
    <row r="72" spans="1:12">
      <c r="A72">
        <v>1</v>
      </c>
      <c r="B72" s="1">
        <v>1</v>
      </c>
      <c r="C72">
        <v>6</v>
      </c>
      <c r="D72">
        <v>1069</v>
      </c>
      <c r="E72">
        <v>26</v>
      </c>
      <c r="F72">
        <f t="shared" si="5"/>
        <v>6414</v>
      </c>
      <c r="G72">
        <f t="shared" si="6"/>
        <v>156</v>
      </c>
      <c r="H72">
        <f t="shared" si="7"/>
        <v>0</v>
      </c>
      <c r="K72">
        <f t="shared" si="8"/>
        <v>1</v>
      </c>
      <c r="L72">
        <f t="shared" si="9"/>
        <v>2.4321796071094481E-2</v>
      </c>
    </row>
    <row r="73" spans="1:12">
      <c r="A73" s="1">
        <v>3</v>
      </c>
      <c r="B73" s="1">
        <v>1</v>
      </c>
      <c r="C73">
        <v>6</v>
      </c>
      <c r="D73">
        <v>1069</v>
      </c>
      <c r="E73" s="1">
        <v>305</v>
      </c>
      <c r="F73">
        <f t="shared" si="5"/>
        <v>6414</v>
      </c>
      <c r="G73">
        <f t="shared" si="6"/>
        <v>1830</v>
      </c>
      <c r="H73">
        <f t="shared" si="7"/>
        <v>2</v>
      </c>
      <c r="K73">
        <f t="shared" si="8"/>
        <v>3</v>
      </c>
      <c r="L73">
        <f t="shared" si="9"/>
        <v>0.2853133769878391</v>
      </c>
    </row>
    <row r="74" spans="1:12">
      <c r="A74" s="2">
        <v>3</v>
      </c>
      <c r="B74" s="1">
        <v>1</v>
      </c>
      <c r="C74" s="2">
        <v>7</v>
      </c>
      <c r="D74" s="2">
        <v>4012</v>
      </c>
      <c r="E74" s="2">
        <v>280</v>
      </c>
      <c r="F74">
        <f t="shared" si="5"/>
        <v>28084</v>
      </c>
      <c r="G74">
        <f t="shared" si="6"/>
        <v>1960</v>
      </c>
      <c r="H74">
        <f t="shared" si="7"/>
        <v>2</v>
      </c>
      <c r="K74">
        <f t="shared" si="8"/>
        <v>3</v>
      </c>
      <c r="L74">
        <f t="shared" si="9"/>
        <v>6.9790628115653036E-2</v>
      </c>
    </row>
    <row r="75" spans="1:12">
      <c r="A75" s="2">
        <v>1</v>
      </c>
      <c r="B75" s="1">
        <v>1</v>
      </c>
      <c r="C75" s="2">
        <v>7</v>
      </c>
      <c r="D75" s="2">
        <v>4012</v>
      </c>
      <c r="E75" s="2">
        <v>1</v>
      </c>
      <c r="F75">
        <f t="shared" si="5"/>
        <v>28084</v>
      </c>
      <c r="G75">
        <f t="shared" si="6"/>
        <v>7</v>
      </c>
      <c r="H75">
        <f t="shared" si="7"/>
        <v>0</v>
      </c>
      <c r="K75">
        <f t="shared" si="8"/>
        <v>1</v>
      </c>
      <c r="L75">
        <f t="shared" si="9"/>
        <v>2.4925224327018941E-4</v>
      </c>
    </row>
    <row r="76" spans="1:12">
      <c r="A76" s="2">
        <v>1</v>
      </c>
      <c r="B76" s="1">
        <v>1</v>
      </c>
      <c r="C76" s="2">
        <v>7</v>
      </c>
      <c r="D76" s="2">
        <v>4012</v>
      </c>
      <c r="E76" s="2">
        <v>803</v>
      </c>
      <c r="F76">
        <f t="shared" si="5"/>
        <v>28084</v>
      </c>
      <c r="G76">
        <f t="shared" si="6"/>
        <v>5621</v>
      </c>
      <c r="H76">
        <f t="shared" si="7"/>
        <v>0</v>
      </c>
      <c r="K76">
        <f t="shared" si="8"/>
        <v>1</v>
      </c>
      <c r="L76">
        <f t="shared" si="9"/>
        <v>0.2001495513459621</v>
      </c>
    </row>
    <row r="77" spans="1:12">
      <c r="A77" s="2">
        <v>1</v>
      </c>
      <c r="B77" s="1">
        <v>1</v>
      </c>
      <c r="C77" s="2">
        <v>8</v>
      </c>
      <c r="D77" s="2">
        <v>460</v>
      </c>
      <c r="E77" s="2">
        <v>142</v>
      </c>
      <c r="F77">
        <f t="shared" si="5"/>
        <v>3680</v>
      </c>
      <c r="G77">
        <f t="shared" si="6"/>
        <v>1136</v>
      </c>
      <c r="H77">
        <f t="shared" si="7"/>
        <v>0</v>
      </c>
      <c r="K77">
        <f t="shared" si="8"/>
        <v>1</v>
      </c>
      <c r="L77">
        <f t="shared" si="9"/>
        <v>0.30869565217391304</v>
      </c>
    </row>
    <row r="78" spans="1:12">
      <c r="A78" s="2">
        <v>3</v>
      </c>
      <c r="B78" s="1">
        <v>1</v>
      </c>
      <c r="C78" s="2">
        <v>8</v>
      </c>
      <c r="D78" s="2">
        <v>460</v>
      </c>
      <c r="E78" s="2">
        <v>212</v>
      </c>
      <c r="F78">
        <f t="shared" si="5"/>
        <v>3680</v>
      </c>
      <c r="G78">
        <f t="shared" si="6"/>
        <v>1696</v>
      </c>
      <c r="H78">
        <f t="shared" si="7"/>
        <v>2</v>
      </c>
      <c r="K78">
        <f t="shared" si="8"/>
        <v>3</v>
      </c>
      <c r="L78">
        <f t="shared" si="9"/>
        <v>0.46086956521739131</v>
      </c>
    </row>
    <row r="79" spans="1:12">
      <c r="A79" s="2">
        <v>2</v>
      </c>
      <c r="B79" s="1">
        <v>1</v>
      </c>
      <c r="C79" s="2">
        <v>8</v>
      </c>
      <c r="D79" s="2">
        <v>460</v>
      </c>
      <c r="E79" s="2">
        <v>165</v>
      </c>
      <c r="F79">
        <f t="shared" si="5"/>
        <v>3680</v>
      </c>
      <c r="G79">
        <f t="shared" si="6"/>
        <v>1320</v>
      </c>
      <c r="H79">
        <f t="shared" si="7"/>
        <v>1</v>
      </c>
      <c r="K79">
        <f t="shared" si="8"/>
        <v>2</v>
      </c>
      <c r="L79">
        <f t="shared" si="9"/>
        <v>0.35869565217391303</v>
      </c>
    </row>
    <row r="80" spans="1:12">
      <c r="A80">
        <v>16</v>
      </c>
      <c r="B80" s="1">
        <v>1</v>
      </c>
      <c r="C80">
        <v>10</v>
      </c>
      <c r="D80">
        <v>8845</v>
      </c>
      <c r="E80">
        <v>390</v>
      </c>
      <c r="F80">
        <f t="shared" si="5"/>
        <v>88450</v>
      </c>
      <c r="G80">
        <f t="shared" si="6"/>
        <v>3900</v>
      </c>
      <c r="H80">
        <f t="shared" si="7"/>
        <v>15</v>
      </c>
      <c r="K80">
        <f t="shared" si="8"/>
        <v>16</v>
      </c>
      <c r="L80">
        <f t="shared" si="9"/>
        <v>4.409270774448841E-2</v>
      </c>
    </row>
    <row r="81" spans="1:12">
      <c r="A81">
        <v>244</v>
      </c>
      <c r="B81" s="1">
        <v>1</v>
      </c>
      <c r="C81">
        <v>10</v>
      </c>
      <c r="D81">
        <v>8845</v>
      </c>
      <c r="E81">
        <v>4970</v>
      </c>
      <c r="F81">
        <f t="shared" si="5"/>
        <v>88450</v>
      </c>
      <c r="G81">
        <f t="shared" si="6"/>
        <v>49700</v>
      </c>
      <c r="H81">
        <f t="shared" si="7"/>
        <v>243</v>
      </c>
      <c r="K81">
        <f t="shared" si="8"/>
        <v>244</v>
      </c>
      <c r="L81">
        <f t="shared" si="9"/>
        <v>0.56189937817976254</v>
      </c>
    </row>
    <row r="82" spans="1:12">
      <c r="A82" s="1">
        <v>25</v>
      </c>
      <c r="B82" s="1">
        <v>1</v>
      </c>
      <c r="C82">
        <v>10</v>
      </c>
      <c r="D82">
        <v>8845</v>
      </c>
      <c r="E82" s="1">
        <v>374</v>
      </c>
      <c r="F82">
        <f t="shared" si="5"/>
        <v>88450</v>
      </c>
      <c r="G82">
        <f t="shared" si="6"/>
        <v>3740</v>
      </c>
      <c r="H82">
        <f t="shared" si="7"/>
        <v>24</v>
      </c>
      <c r="K82">
        <f t="shared" si="8"/>
        <v>25</v>
      </c>
      <c r="L82">
        <f t="shared" si="9"/>
        <v>4.2283776144714527E-2</v>
      </c>
    </row>
    <row r="83" spans="1:12">
      <c r="A83">
        <v>7</v>
      </c>
      <c r="B83" s="1">
        <v>1</v>
      </c>
      <c r="C83">
        <v>8</v>
      </c>
      <c r="D83">
        <v>8845</v>
      </c>
      <c r="E83">
        <v>303</v>
      </c>
      <c r="F83">
        <f t="shared" si="5"/>
        <v>70760</v>
      </c>
      <c r="G83">
        <f t="shared" si="6"/>
        <v>2424</v>
      </c>
      <c r="H83">
        <f t="shared" si="7"/>
        <v>6</v>
      </c>
      <c r="K83">
        <f t="shared" si="8"/>
        <v>7</v>
      </c>
      <c r="L83">
        <f t="shared" si="9"/>
        <v>3.4256642170717923E-2</v>
      </c>
    </row>
    <row r="84" spans="1:12">
      <c r="A84">
        <v>17</v>
      </c>
      <c r="B84" s="1">
        <v>1</v>
      </c>
      <c r="C84">
        <v>8</v>
      </c>
      <c r="D84">
        <v>8845</v>
      </c>
      <c r="E84">
        <v>992</v>
      </c>
      <c r="F84">
        <f t="shared" si="5"/>
        <v>70760</v>
      </c>
      <c r="G84">
        <f t="shared" si="6"/>
        <v>7936</v>
      </c>
      <c r="H84">
        <f t="shared" si="7"/>
        <v>16</v>
      </c>
      <c r="K84">
        <f t="shared" si="8"/>
        <v>17</v>
      </c>
      <c r="L84">
        <f t="shared" si="9"/>
        <v>0.11215375918598078</v>
      </c>
    </row>
    <row r="85" spans="1:12">
      <c r="A85" s="1">
        <v>1</v>
      </c>
      <c r="B85" s="1">
        <v>1</v>
      </c>
      <c r="C85">
        <v>8</v>
      </c>
      <c r="D85">
        <v>8845</v>
      </c>
      <c r="E85" s="1">
        <v>4</v>
      </c>
      <c r="F85">
        <f t="shared" si="5"/>
        <v>70760</v>
      </c>
      <c r="G85">
        <f t="shared" si="6"/>
        <v>32</v>
      </c>
      <c r="H85">
        <f t="shared" si="7"/>
        <v>0</v>
      </c>
      <c r="K85">
        <f t="shared" si="8"/>
        <v>1</v>
      </c>
      <c r="L85">
        <f t="shared" si="9"/>
        <v>4.5223289994347088E-4</v>
      </c>
    </row>
    <row r="86" spans="1:12">
      <c r="A86">
        <v>1</v>
      </c>
      <c r="B86" s="1">
        <v>1</v>
      </c>
      <c r="C86">
        <v>10</v>
      </c>
      <c r="D86">
        <v>8845</v>
      </c>
      <c r="E86">
        <v>27</v>
      </c>
      <c r="F86">
        <f t="shared" si="5"/>
        <v>88450</v>
      </c>
      <c r="G86">
        <f t="shared" si="6"/>
        <v>270</v>
      </c>
      <c r="H86">
        <f t="shared" si="7"/>
        <v>0</v>
      </c>
      <c r="K86">
        <f t="shared" si="8"/>
        <v>1</v>
      </c>
      <c r="L86">
        <f t="shared" si="9"/>
        <v>3.0525720746184285E-3</v>
      </c>
    </row>
    <row r="87" spans="1:12">
      <c r="A87">
        <v>63</v>
      </c>
      <c r="B87" s="1">
        <v>1</v>
      </c>
      <c r="C87">
        <v>10</v>
      </c>
      <c r="D87">
        <v>8845</v>
      </c>
      <c r="E87">
        <v>4090</v>
      </c>
      <c r="F87">
        <f t="shared" si="5"/>
        <v>88450</v>
      </c>
      <c r="G87">
        <f t="shared" si="6"/>
        <v>40900</v>
      </c>
      <c r="H87">
        <f t="shared" si="7"/>
        <v>62</v>
      </c>
      <c r="K87">
        <f t="shared" si="8"/>
        <v>63</v>
      </c>
      <c r="L87">
        <f t="shared" si="9"/>
        <v>0.462408140192199</v>
      </c>
    </row>
    <row r="88" spans="1:12">
      <c r="A88" s="1">
        <v>2</v>
      </c>
      <c r="B88" s="1">
        <v>1</v>
      </c>
      <c r="C88">
        <v>10</v>
      </c>
      <c r="D88">
        <v>8845</v>
      </c>
      <c r="E88" s="1">
        <v>372</v>
      </c>
      <c r="F88">
        <f t="shared" si="5"/>
        <v>88450</v>
      </c>
      <c r="G88">
        <f t="shared" si="6"/>
        <v>3720</v>
      </c>
      <c r="H88">
        <f t="shared" si="7"/>
        <v>1</v>
      </c>
      <c r="K88">
        <f t="shared" si="8"/>
        <v>2</v>
      </c>
      <c r="L88">
        <f t="shared" si="9"/>
        <v>4.2057659694742795E-2</v>
      </c>
    </row>
    <row r="89" spans="1:12">
      <c r="A89">
        <v>8</v>
      </c>
      <c r="B89" s="1">
        <v>1</v>
      </c>
      <c r="C89">
        <v>11</v>
      </c>
      <c r="D89">
        <v>118744</v>
      </c>
      <c r="E89">
        <v>612</v>
      </c>
      <c r="F89">
        <f t="shared" si="5"/>
        <v>1306184</v>
      </c>
      <c r="G89">
        <f t="shared" si="6"/>
        <v>6732</v>
      </c>
      <c r="H89">
        <f t="shared" si="7"/>
        <v>7</v>
      </c>
      <c r="K89">
        <f t="shared" si="8"/>
        <v>8</v>
      </c>
      <c r="L89">
        <f t="shared" si="9"/>
        <v>5.1539446203597659E-3</v>
      </c>
    </row>
    <row r="90" spans="1:12">
      <c r="A90">
        <v>96</v>
      </c>
      <c r="B90" s="1">
        <v>1</v>
      </c>
      <c r="C90">
        <v>11</v>
      </c>
      <c r="D90">
        <v>118744</v>
      </c>
      <c r="E90">
        <v>4297</v>
      </c>
      <c r="F90">
        <f t="shared" si="5"/>
        <v>1306184</v>
      </c>
      <c r="G90">
        <f t="shared" si="6"/>
        <v>47267</v>
      </c>
      <c r="H90">
        <f t="shared" si="7"/>
        <v>95</v>
      </c>
      <c r="K90">
        <f t="shared" si="8"/>
        <v>96</v>
      </c>
      <c r="L90">
        <f t="shared" si="9"/>
        <v>3.6187091558310312E-2</v>
      </c>
    </row>
    <row r="91" spans="1:12" s="6" customFormat="1" ht="17" thickBot="1">
      <c r="A91" s="26">
        <v>1</v>
      </c>
      <c r="B91" s="5">
        <v>1</v>
      </c>
      <c r="C91" s="26">
        <v>11</v>
      </c>
      <c r="D91" s="26">
        <v>118744</v>
      </c>
      <c r="E91" s="26">
        <v>28</v>
      </c>
      <c r="F91" s="6">
        <f t="shared" si="5"/>
        <v>1306184</v>
      </c>
      <c r="G91" s="6">
        <f t="shared" si="6"/>
        <v>308</v>
      </c>
      <c r="H91" s="6">
        <f t="shared" si="7"/>
        <v>0</v>
      </c>
      <c r="K91" s="6">
        <f t="shared" si="8"/>
        <v>1</v>
      </c>
      <c r="L91" s="6">
        <f t="shared" si="9"/>
        <v>2.3580138785959712E-4</v>
      </c>
    </row>
    <row r="92" spans="1:12" ht="17" thickTop="1">
      <c r="A92" t="s">
        <v>123</v>
      </c>
      <c r="H92" t="s">
        <v>118</v>
      </c>
    </row>
    <row r="93" spans="1:12">
      <c r="A93">
        <f>AVERAGEIF(A2:A91,1,G2:G91)</f>
        <v>565.52777777777783</v>
      </c>
      <c r="H93">
        <f>AVERAGE(H2:H91)</f>
        <v>10.655555555555555</v>
      </c>
    </row>
    <row r="94" spans="1:12">
      <c r="A94" t="s">
        <v>124</v>
      </c>
      <c r="B94" t="s">
        <v>125</v>
      </c>
      <c r="H94" t="s">
        <v>119</v>
      </c>
    </row>
    <row r="95" spans="1:12">
      <c r="A95">
        <f>AVERAGEIF(A2:A91,"&gt;1",G2:G91)</f>
        <v>12889</v>
      </c>
      <c r="B95">
        <f>AVERAGEIF(A2:A91,"&gt;1",A2:A91)</f>
        <v>37.092592592592595</v>
      </c>
      <c r="H95">
        <f>STDEV(H2:H91)</f>
        <v>64.783331382144809</v>
      </c>
    </row>
    <row r="96" spans="1:12">
      <c r="H96" t="s">
        <v>120</v>
      </c>
      <c r="I96" t="s">
        <v>122</v>
      </c>
    </row>
    <row r="97" spans="7:10">
      <c r="H97">
        <f>H93-1.96*H95/SQRT(90)</f>
        <v>-2.7288193744058304</v>
      </c>
      <c r="I97">
        <v>1.96</v>
      </c>
    </row>
    <row r="98" spans="7:10">
      <c r="H98" t="s">
        <v>121</v>
      </c>
    </row>
    <row r="99" spans="7:10">
      <c r="H99">
        <f>H93+1.96*H95/SQRT(90)</f>
        <v>24.03993048551694</v>
      </c>
    </row>
    <row r="106" spans="7:10">
      <c r="G106" t="s">
        <v>116</v>
      </c>
      <c r="H106" t="s">
        <v>139</v>
      </c>
      <c r="I106" t="s">
        <v>140</v>
      </c>
      <c r="J106" t="s">
        <v>141</v>
      </c>
    </row>
    <row r="107" spans="7:10">
      <c r="G107">
        <v>-50</v>
      </c>
      <c r="H107">
        <f>AVERAGEIF(H2:H91, "&lt;=-20",F2:F91)</f>
        <v>10245524.789473685</v>
      </c>
      <c r="I107">
        <f>AVERAGEIF(H2:H91, "&lt;=-20",G2:G91)</f>
        <v>1797</v>
      </c>
      <c r="J107">
        <f>COUNTIFS(H2:H91,"&lt;=-20")</f>
        <v>19</v>
      </c>
    </row>
    <row r="108" spans="7:10">
      <c r="G108">
        <v>-20</v>
      </c>
      <c r="H108">
        <f>AVERAGEIFS(F2:F91,H2:H91, "&gt;-20",H2:H91, "&lt;=0")</f>
        <v>3303042.1081081079</v>
      </c>
      <c r="I108">
        <f>AVERAGEIFS(G2:G91,H2:H91, "&gt;-20",H2:H91, "&lt;=0")</f>
        <v>2001.1081081081081</v>
      </c>
      <c r="J108">
        <f>COUNTIFS(H2:H91,"&gt;-20",H2:H91,"&lt;=0")</f>
        <v>37</v>
      </c>
    </row>
    <row r="109" spans="7:10">
      <c r="G109">
        <v>0</v>
      </c>
      <c r="H109">
        <f>AVERAGEIFS(F2:F91,H2:H91, "&gt;0",H2:H91, "&lt;=20")</f>
        <v>1290178.2857142857</v>
      </c>
      <c r="I109">
        <f>AVERAGEIFS(G2:G91,H2:H91, "&gt;0",H2:H91, "&lt;=20")</f>
        <v>5254.4761904761908</v>
      </c>
      <c r="J109">
        <f>COUNTIFS(H2:H91,"&gt;0",H2:H91,"&lt;=20")</f>
        <v>21</v>
      </c>
    </row>
    <row r="110" spans="7:10">
      <c r="G110">
        <v>20</v>
      </c>
      <c r="H110">
        <f>AVERAGEIFS(F2:F91,H2:H91, "&gt;20",H2:H91, "&lt;=50")</f>
        <v>1269533.6666666667</v>
      </c>
      <c r="I110">
        <f>AVERAGEIFS(G2:G91,H2:H91, "&gt;20",H2:H91, "&lt;=50")</f>
        <v>18340.333333333332</v>
      </c>
      <c r="J110">
        <f>COUNTIFS(H2:H91,"&gt;20",H2:H91,"&lt;=50")</f>
        <v>6</v>
      </c>
    </row>
    <row r="111" spans="7:10">
      <c r="G111">
        <v>50</v>
      </c>
      <c r="H111">
        <f>AVERAGEIFS(F2:F91,H2:H91, "&gt;50",H2:H91, "&lt;=100")</f>
        <v>626634</v>
      </c>
      <c r="I111">
        <f>AVERAGEIFS(G2:G91,H2:H91, "&gt;50",H2:H91, "&lt;=100")</f>
        <v>34150.333333333336</v>
      </c>
      <c r="J111">
        <f>COUNTIFS(H2:H91,"&gt;50",H2:H91,"&lt;=100")</f>
        <v>3</v>
      </c>
    </row>
    <row r="112" spans="7:10">
      <c r="G112">
        <v>100</v>
      </c>
      <c r="H112">
        <f>AVERAGEIFS(F2:F91,H2:H91, "&gt;100",H2:H91, "&lt;=200")</f>
        <v>545926.5</v>
      </c>
      <c r="I112">
        <f>AVERAGEIFS(G2:G91,H2:H91, "&gt;100",H2:H91, "&lt;=200")</f>
        <v>25204</v>
      </c>
      <c r="J112">
        <f>COUNTIFS(H2:H91,"&gt;100",H2:H91,"&lt;=200")</f>
        <v>2</v>
      </c>
    </row>
    <row r="113" spans="7:10">
      <c r="G113">
        <v>200</v>
      </c>
      <c r="H113">
        <f>AVERAGEIFS(F2:F91,H2:H91, "&gt;200")</f>
        <v>5732323</v>
      </c>
      <c r="I113">
        <f>AVERAGEIFS(G2:G91,H2:H91, "&gt;200")</f>
        <v>117468</v>
      </c>
      <c r="J113">
        <f>COUNTIFS(H2:H91,"&gt;200")</f>
        <v>2</v>
      </c>
    </row>
  </sheetData>
  <phoneticPr fontId="5" type="noConversion"/>
  <pageMargins left="0.7" right="0.7" top="0.75" bottom="0.75" header="0.3" footer="0.3"/>
  <pageSetup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A4" sqref="A4"/>
    </sheetView>
  </sheetViews>
  <sheetFormatPr baseColWidth="10" defaultRowHeight="16"/>
  <sheetData>
    <row r="1" spans="1:2">
      <c r="A1" s="16" t="s">
        <v>117</v>
      </c>
      <c r="B1" s="16" t="s">
        <v>90</v>
      </c>
    </row>
    <row r="2" spans="1:2">
      <c r="A2" s="13">
        <v>-20</v>
      </c>
      <c r="B2" s="14">
        <v>19</v>
      </c>
    </row>
    <row r="3" spans="1:2">
      <c r="A3" s="13">
        <v>0</v>
      </c>
      <c r="B3" s="14">
        <v>36</v>
      </c>
    </row>
    <row r="4" spans="1:2">
      <c r="A4" s="13">
        <v>20</v>
      </c>
      <c r="B4" s="14">
        <v>21</v>
      </c>
    </row>
    <row r="5" spans="1:2">
      <c r="A5" s="13">
        <v>50</v>
      </c>
      <c r="B5" s="14">
        <v>6</v>
      </c>
    </row>
    <row r="6" spans="1:2">
      <c r="A6" s="13">
        <v>100</v>
      </c>
      <c r="B6" s="14">
        <v>3</v>
      </c>
    </row>
    <row r="7" spans="1:2">
      <c r="A7" s="13">
        <v>200</v>
      </c>
      <c r="B7" s="14">
        <v>2</v>
      </c>
    </row>
    <row r="8" spans="1:2" ht="17" thickBot="1">
      <c r="A8" s="15" t="s">
        <v>89</v>
      </c>
      <c r="B8" s="15">
        <v>2</v>
      </c>
    </row>
  </sheetData>
  <sortState ref="A2:A7">
    <sortCondition ref="A2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91"/>
  <sheetViews>
    <sheetView topLeftCell="A48" workbookViewId="0">
      <selection activeCell="C1" sqref="C1:C1048576"/>
    </sheetView>
  </sheetViews>
  <sheetFormatPr baseColWidth="10" defaultRowHeight="16"/>
  <cols>
    <col min="1" max="4" width="10.83203125" style="1"/>
  </cols>
  <sheetData>
    <row r="1" spans="1:17">
      <c r="A1" s="1" t="s">
        <v>5</v>
      </c>
      <c r="B1" s="1" t="s">
        <v>6</v>
      </c>
      <c r="C1" s="1" t="s">
        <v>43</v>
      </c>
      <c r="D1" s="1" t="s">
        <v>2</v>
      </c>
      <c r="H1" t="s">
        <v>91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  <row r="2" spans="1:17">
      <c r="A2" s="1">
        <v>573</v>
      </c>
      <c r="B2" s="1">
        <v>10</v>
      </c>
      <c r="C2" s="1">
        <v>1</v>
      </c>
      <c r="D2" s="1">
        <v>4</v>
      </c>
      <c r="H2">
        <v>100</v>
      </c>
      <c r="I2">
        <f>AVERAGEIF(A2:A15,"&lt;100",B2:B15)</f>
        <v>1</v>
      </c>
      <c r="J2">
        <f>AVERAGEIF(A17:A26,"&lt;100",B17:B26)</f>
        <v>1.25</v>
      </c>
      <c r="K2" t="e">
        <f>AVERAGEIF(A27:A31,"&lt;100",B27:B31)</f>
        <v>#DIV/0!</v>
      </c>
      <c r="L2">
        <f>AVERAGEIF(A32:A46,"&lt;100",B32:B46)</f>
        <v>1.1428571428571428</v>
      </c>
      <c r="M2">
        <f>AVERAGEIF(A47:A56,"&lt;100",B47:B56)</f>
        <v>1.2857142857142858</v>
      </c>
      <c r="N2" t="e">
        <f>AVERAGEIF(A57:A61,"&lt;100",B57:B61)</f>
        <v>#DIV/0!</v>
      </c>
      <c r="O2">
        <f>AVERAGEIF(A62:A76,"&lt;100",B62:B76)</f>
        <v>1.3333333333333333</v>
      </c>
      <c r="P2">
        <f>AVERAGEIF(A78:A86,"&lt;100",B78:B86)</f>
        <v>19</v>
      </c>
      <c r="Q2" t="e">
        <f>AVERAGEIF(A87:A91,"&lt;100",B87:B91)</f>
        <v>#DIV/0!</v>
      </c>
    </row>
    <row r="3" spans="1:17">
      <c r="A3" s="1">
        <v>1121</v>
      </c>
      <c r="B3" s="1">
        <v>12</v>
      </c>
      <c r="C3" s="1">
        <v>1</v>
      </c>
      <c r="D3" s="1">
        <v>4</v>
      </c>
      <c r="H3">
        <v>500</v>
      </c>
      <c r="I3">
        <f>AVERAGEIFS(B2:B15,A2:A15,"&lt;500",A2:A15,"&gt;=100")</f>
        <v>1</v>
      </c>
      <c r="J3">
        <f>AVERAGEIFS(B16:B26,A16:A26,"&lt;500",A16:A26,"&gt;=100")</f>
        <v>1.5</v>
      </c>
      <c r="K3">
        <f>AVERAGEIFS(B27:B31,A27:A31,"&lt;500",A27:A31,"&gt;=100")</f>
        <v>4.5</v>
      </c>
      <c r="L3">
        <f>AVERAGEIFS(B32:B46,A32:A46,"&lt;500",A32:A46,"&gt;=100")</f>
        <v>2.6666666666666665</v>
      </c>
      <c r="M3" t="e">
        <f>AVERAGEIFS(B47:B56,A47:A56,"&lt;500",A47:A56,"&gt;=100")</f>
        <v>#DIV/0!</v>
      </c>
      <c r="N3">
        <f>AVERAGEIFS(B57:B61,A57:A61,"&lt;500",A57:A61,"&gt;=100")</f>
        <v>2.5</v>
      </c>
      <c r="O3">
        <f>AVERAGEIFS(B62:B76,A62:A76,"&lt;500",A62:A76,"&gt;=100")</f>
        <v>3.25</v>
      </c>
      <c r="P3">
        <f>AVERAGEIFS(B78:B86,A78:A86,"&lt;500",A78:A86,"&gt;=100")</f>
        <v>182.5</v>
      </c>
      <c r="Q3">
        <f>AVERAGEIFS(B87:B91,A87:A91,"&lt;500",A87:A91,"&gt;=100")</f>
        <v>13</v>
      </c>
    </row>
    <row r="4" spans="1:17">
      <c r="A4" s="1">
        <v>525</v>
      </c>
      <c r="B4" s="1">
        <v>5</v>
      </c>
      <c r="C4" s="1">
        <v>1</v>
      </c>
      <c r="D4" s="1">
        <v>4</v>
      </c>
      <c r="H4">
        <v>1000</v>
      </c>
      <c r="I4">
        <f>AVERAGEIFS(B2:B15,A2:A15,"&lt;1000",A3:A16,"&gt;=500")</f>
        <v>5.75</v>
      </c>
      <c r="J4">
        <f>AVERAGEIFS(B16:B26,A16:A26,"&lt;1000",A16:A26,"&gt;=500")</f>
        <v>16</v>
      </c>
      <c r="K4" t="e">
        <f>AVERAGEIFS(B27:B31,A27:A31,"&lt;1000",A27:A31,"&gt;=500")</f>
        <v>#DIV/0!</v>
      </c>
      <c r="L4">
        <f>AVERAGEIFS(B32:B46,A32:A46,"&lt;1000",A32:A46,"&gt;=500")</f>
        <v>13.5</v>
      </c>
      <c r="M4">
        <f>AVERAGEIFS(B47:B56,A47:A56,"&lt;1000",A47:A56,"&gt;=500")</f>
        <v>8</v>
      </c>
      <c r="N4" t="e">
        <f>AVERAGEIFS(B57:B61,A57:A61,"&lt;1000",A57:A61,"&gt;=500")</f>
        <v>#DIV/0!</v>
      </c>
      <c r="O4">
        <f>AVERAGEIFS(B62:B76,A62:A76,"&lt;1000",A62:A76,"&gt;=500")</f>
        <v>12.666666666666666</v>
      </c>
      <c r="P4">
        <f>AVERAGEIFS(B78:B86,A78:A86,"&lt;1000",A78:A86,"&gt;=500")</f>
        <v>58</v>
      </c>
      <c r="Q4" t="e">
        <f>AVERAGEIFS(B87:B91,A87:A91,"&lt;1000",A87:A91,"&gt;=500")</f>
        <v>#DIV/0!</v>
      </c>
    </row>
    <row r="5" spans="1:17">
      <c r="A5" s="1">
        <v>46309</v>
      </c>
      <c r="B5" s="1">
        <v>497</v>
      </c>
      <c r="C5" s="1">
        <v>1</v>
      </c>
      <c r="D5" s="1">
        <v>4</v>
      </c>
      <c r="H5">
        <v>2000</v>
      </c>
      <c r="I5">
        <f>AVERAGEIFS(B2:B15,A2:A15,"&lt;2000",A2:A15,"&gt;=1000")</f>
        <v>15</v>
      </c>
      <c r="J5">
        <f>AVERAGEIFS(B16:B26,A16:A26,"&lt;2000",A16:A26,"&gt;=1000")</f>
        <v>40</v>
      </c>
      <c r="K5">
        <f>AVERAGEIFS(B27:B31,A27:A31,"&lt;2000",A27:A31,"&gt;=1000")</f>
        <v>14</v>
      </c>
      <c r="L5">
        <f>AVERAGEIFS(B32:B46,A32:A46,"&lt;2000",A32:A46,"&gt;=1000")</f>
        <v>1</v>
      </c>
      <c r="M5" t="e">
        <f>AVERAGEIFS(B47:B56,A47:A56,"&lt;2000",A47:A56,"&gt;=1000")</f>
        <v>#DIV/0!</v>
      </c>
      <c r="N5">
        <f>AVERAGEIFS(B57:B61,A57:A61,"&lt;2000",A57:A61,"&gt;=1000")</f>
        <v>97</v>
      </c>
      <c r="O5">
        <f>AVERAGEIFS(B62:B76,A62:A76,"&lt;2000",A62:A76,"&gt;=1000")</f>
        <v>25.75</v>
      </c>
      <c r="P5">
        <f>AVERAGEIFS(B78:B86,A78:A86,"&lt;2000",A78:A86,"&gt;=1000")</f>
        <v>44.25</v>
      </c>
      <c r="Q5">
        <f>AVERAGEIFS(B87:B91,A87:A91,"&lt;2000",A87:A91,"&gt;=1000")</f>
        <v>24</v>
      </c>
    </row>
    <row r="6" spans="1:17">
      <c r="A6" s="1">
        <v>611</v>
      </c>
      <c r="B6" s="1">
        <v>7</v>
      </c>
      <c r="C6" s="1">
        <v>1</v>
      </c>
      <c r="D6" s="1">
        <v>4</v>
      </c>
      <c r="H6">
        <v>3000</v>
      </c>
      <c r="I6" t="e">
        <f>AVERAGEIFS(B2:B15,A2:A15,"&lt;3000",A2:A15,"&gt;=2000")</f>
        <v>#DIV/0!</v>
      </c>
      <c r="J6" t="e">
        <f>AVERAGEIFS(B16:B26,A16:A26,"&lt;3000",A16:A26,"&gt;=2000")</f>
        <v>#DIV/0!</v>
      </c>
      <c r="K6">
        <f>AVERAGEIFS(B27:B31,A27:A31,"&lt;3000",A27:A31,"&gt;=2000")</f>
        <v>25</v>
      </c>
      <c r="L6">
        <f>AVERAGEIFS(B32:B46,A32:A46,"&lt;3000",A32:A46,"&gt;=2000")</f>
        <v>40</v>
      </c>
      <c r="M6">
        <f>AVERAGEIFS(B47:B56,A47:A56,"&lt;3000",A47:A56,"&gt;=2000")</f>
        <v>195</v>
      </c>
      <c r="N6" t="e">
        <f>AVERAGEIFS(B57:B61,A57:A61,"&lt;3000",A57:A61,"&gt;=2000")</f>
        <v>#DIV/0!</v>
      </c>
      <c r="O6" t="e">
        <f>AVERAGEIFS(B62:B76,A62:A76,"&lt;3000",A62:A76,"&gt;=2000")</f>
        <v>#DIV/0!</v>
      </c>
      <c r="P6" t="e">
        <f>AVERAGEIFS(B78:B86,A78:A86,"&lt;3000",A78:A86,"&gt;=2000")</f>
        <v>#DIV/0!</v>
      </c>
      <c r="Q6">
        <f>AVERAGEIFS(B87:B91,A87:A91,"&lt;3000",A87:A91,"&gt;=2000")</f>
        <v>64</v>
      </c>
    </row>
    <row r="7" spans="1:17">
      <c r="A7" s="1">
        <v>3574</v>
      </c>
      <c r="B7" s="1">
        <v>47</v>
      </c>
      <c r="C7" s="1">
        <v>1</v>
      </c>
      <c r="D7" s="1">
        <v>4</v>
      </c>
      <c r="H7">
        <v>4000</v>
      </c>
      <c r="I7">
        <f>AVERAGEIFS(B2:B15,A2:A15,"&lt;4000",A2:A15,"&gt;=3000")</f>
        <v>47</v>
      </c>
      <c r="J7" t="e">
        <f>AVERAGEIFS(B16:B26,A16:A26,"&lt;4000",A16:A26,"&gt;=3000")</f>
        <v>#DIV/0!</v>
      </c>
      <c r="K7">
        <f>AVERAGEIFS(B27:B31,A27:A31,"&lt;4000",A27:A31,"&gt;=3000")</f>
        <v>42</v>
      </c>
      <c r="L7" t="e">
        <f>AVERAGEIFS(B32:B46,A32:A46,"&lt;4000",A32:A46,"&gt;=3000")</f>
        <v>#DIV/0!</v>
      </c>
      <c r="M7">
        <f>AVERAGEIFS(B47:B56,A47:A56,"&lt;4000",A47:A56,"&gt;=3000")</f>
        <v>382</v>
      </c>
      <c r="N7">
        <f>AVERAGEIFS(B57:B61,A57:A61,"&lt;4000",A57:A61,"&gt;=3000")</f>
        <v>299</v>
      </c>
      <c r="O7" t="e">
        <f>AVERAGEIFS(B62:B76,A62:A76,"&lt;4000",A62:A76,"&gt;=3000")</f>
        <v>#DIV/0!</v>
      </c>
      <c r="P7" t="e">
        <f>AVERAGEIFS(B78:B86,A78:A86,"&lt;4000",A78:A86,"&gt;=3000")</f>
        <v>#DIV/0!</v>
      </c>
      <c r="Q7" t="e">
        <f>AVERAGEIFS(B87:B91,A87:A91,"&lt;4000",A87:A91,"&gt;=3000")</f>
        <v>#DIV/0!</v>
      </c>
    </row>
    <row r="8" spans="1:17">
      <c r="A8" s="1">
        <v>19</v>
      </c>
      <c r="B8" s="1">
        <v>1</v>
      </c>
      <c r="C8" s="1">
        <v>1</v>
      </c>
      <c r="D8" s="1">
        <v>4</v>
      </c>
      <c r="H8">
        <v>5000</v>
      </c>
      <c r="I8" t="e">
        <f>AVERAGEIFS(B2:B15,A2:A15,"&lt;5000",A2:A15,"&gt;=4000")</f>
        <v>#DIV/0!</v>
      </c>
      <c r="J8" t="e">
        <f>AVERAGEIFS(B16:B26,A16:A26,"&lt;5000",A16:A26,"&gt;=4000")</f>
        <v>#DIV/0!</v>
      </c>
      <c r="K8" t="e">
        <f>AVERAGEIFS(B27:B31,A27:A31,"&lt;5000",A27:A31,"&gt;=4000")</f>
        <v>#DIV/0!</v>
      </c>
      <c r="L8">
        <f>AVERAGEIFS(B32:B46,A32:A46,"&lt;5000",A32:A46,"&gt;=4000")</f>
        <v>52</v>
      </c>
      <c r="M8" t="e">
        <f>AVERAGEIFS(B47:B56,A47:A56,"&lt;5000",A47:A56,"&gt;=4000")</f>
        <v>#DIV/0!</v>
      </c>
      <c r="N8">
        <f>AVERAGEIFS(B57:B61,A57:A61,"&lt;5000",A57:A61,"&gt;=4000")</f>
        <v>96</v>
      </c>
      <c r="O8">
        <f>AVERAGEIFS(B62:B76,A62:A76,"&lt;5000",A62:A76,"&gt;=4000")</f>
        <v>73</v>
      </c>
      <c r="P8" t="e">
        <f>AVERAGEIFS(B78:B86,A78:A86,"&lt;5000",A78:A86,"&gt;=4000")</f>
        <v>#DIV/0!</v>
      </c>
      <c r="Q8" t="e">
        <f>AVERAGEIFS(B87:B91,A87:A91,"&lt;5000",A87:A91,"&gt;=4000")</f>
        <v>#DIV/0!</v>
      </c>
    </row>
    <row r="9" spans="1:17">
      <c r="A9" s="1">
        <v>103</v>
      </c>
      <c r="B9" s="1">
        <v>1</v>
      </c>
      <c r="C9" s="1">
        <v>1</v>
      </c>
      <c r="D9" s="1">
        <v>4</v>
      </c>
      <c r="H9" t="s">
        <v>102</v>
      </c>
      <c r="I9">
        <f>AVERAGEIFS(B3:B16,A3:A16,"&gt;5000")</f>
        <v>497</v>
      </c>
      <c r="J9">
        <f>AVERAGEIFS(B16:B26,A16:A26,"&gt;5000")</f>
        <v>624</v>
      </c>
      <c r="K9" t="e">
        <f>AVERAGEIFS(B27:B31,A27:A31,"&gt;5000")</f>
        <v>#DIV/0!</v>
      </c>
      <c r="L9" t="e">
        <f>AVERAGEIFS(B32:B46,A32:A46,"&gt;5000")</f>
        <v>#DIV/0!</v>
      </c>
      <c r="M9" t="e">
        <f>AVERAGEIFS(B47:B56,A47:A56,"&gt;5000")</f>
        <v>#DIV/0!</v>
      </c>
      <c r="N9" t="e">
        <f>AVERAGEIFS(B57:B61,A57:A61,"&gt;=5000")</f>
        <v>#DIV/0!</v>
      </c>
      <c r="O9" t="e">
        <f>AVERAGEIFS(B62:B76,A62:A76,"&gt;5000")</f>
        <v>#DIV/0!</v>
      </c>
      <c r="P9" t="e">
        <f>AVERAGEIFS(B78:B86,A78:A86,"&gt;5000")</f>
        <v>#DIV/0!</v>
      </c>
      <c r="Q9">
        <f>AVERAGEIFS(B87:B91,A87:A91,"&gt;5000")</f>
        <v>276.5</v>
      </c>
    </row>
    <row r="10" spans="1:17">
      <c r="A10" s="1">
        <v>27</v>
      </c>
      <c r="B10" s="1">
        <v>1</v>
      </c>
      <c r="C10" s="1">
        <v>1</v>
      </c>
      <c r="D10" s="1">
        <v>4</v>
      </c>
    </row>
    <row r="11" spans="1:17">
      <c r="A11" s="1">
        <v>44</v>
      </c>
      <c r="B11" s="1">
        <v>1</v>
      </c>
      <c r="C11" s="1">
        <v>1</v>
      </c>
      <c r="D11" s="1">
        <v>6</v>
      </c>
    </row>
    <row r="12" spans="1:17">
      <c r="A12" s="1">
        <v>139</v>
      </c>
      <c r="B12" s="1">
        <v>1</v>
      </c>
      <c r="C12" s="1">
        <v>1</v>
      </c>
      <c r="D12" s="1">
        <v>6</v>
      </c>
    </row>
    <row r="13" spans="1:17">
      <c r="A13" s="1">
        <v>70</v>
      </c>
      <c r="B13" s="1">
        <v>1</v>
      </c>
      <c r="C13" s="1">
        <v>1</v>
      </c>
      <c r="D13" s="1">
        <v>6</v>
      </c>
    </row>
    <row r="14" spans="1:17">
      <c r="A14" s="1">
        <v>120</v>
      </c>
      <c r="B14" s="1">
        <v>1</v>
      </c>
      <c r="C14" s="1">
        <v>1</v>
      </c>
      <c r="D14" s="1">
        <v>6</v>
      </c>
    </row>
    <row r="15" spans="1:17">
      <c r="A15" s="1">
        <v>1679</v>
      </c>
      <c r="B15" s="1">
        <v>18</v>
      </c>
      <c r="C15" s="1">
        <v>1</v>
      </c>
      <c r="D15" s="1">
        <v>6</v>
      </c>
    </row>
    <row r="16" spans="1:17">
      <c r="A16" s="1">
        <v>1779</v>
      </c>
      <c r="B16" s="1">
        <v>23</v>
      </c>
      <c r="C16" s="1">
        <v>2</v>
      </c>
      <c r="D16" s="1">
        <v>6</v>
      </c>
    </row>
    <row r="17" spans="1:4">
      <c r="A17" s="1">
        <v>687</v>
      </c>
      <c r="B17" s="1">
        <v>16</v>
      </c>
      <c r="C17" s="1">
        <v>2</v>
      </c>
      <c r="D17" s="1">
        <v>4</v>
      </c>
    </row>
    <row r="18" spans="1:4">
      <c r="A18" s="1">
        <v>177</v>
      </c>
      <c r="B18" s="1">
        <v>2</v>
      </c>
      <c r="C18" s="1">
        <v>2</v>
      </c>
      <c r="D18" s="1">
        <v>4</v>
      </c>
    </row>
    <row r="19" spans="1:4">
      <c r="A19" s="1">
        <v>25450</v>
      </c>
      <c r="B19" s="1">
        <v>624</v>
      </c>
      <c r="C19" s="1">
        <v>2</v>
      </c>
      <c r="D19" s="1">
        <v>4</v>
      </c>
    </row>
    <row r="20" spans="1:4">
      <c r="A20" s="1">
        <v>1</v>
      </c>
      <c r="B20" s="1">
        <v>1</v>
      </c>
      <c r="C20" s="1">
        <v>2</v>
      </c>
      <c r="D20" s="1">
        <v>4</v>
      </c>
    </row>
    <row r="21" spans="1:4">
      <c r="A21" s="1">
        <v>103</v>
      </c>
      <c r="B21" s="1">
        <v>1</v>
      </c>
      <c r="C21" s="1">
        <v>2</v>
      </c>
      <c r="D21" s="1">
        <v>4</v>
      </c>
    </row>
    <row r="22" spans="1:4">
      <c r="A22" s="1">
        <v>35</v>
      </c>
      <c r="B22" s="1">
        <v>1</v>
      </c>
      <c r="C22" s="1">
        <v>2</v>
      </c>
      <c r="D22" s="1">
        <v>4</v>
      </c>
    </row>
    <row r="23" spans="1:4">
      <c r="A23" s="1">
        <v>77</v>
      </c>
      <c r="B23" s="1">
        <v>2</v>
      </c>
      <c r="C23" s="1">
        <v>2</v>
      </c>
      <c r="D23" s="1">
        <v>6</v>
      </c>
    </row>
    <row r="24" spans="1:4">
      <c r="A24" s="1">
        <v>63</v>
      </c>
      <c r="B24" s="1">
        <v>1</v>
      </c>
      <c r="C24" s="1">
        <v>2</v>
      </c>
      <c r="D24" s="1">
        <v>6</v>
      </c>
    </row>
    <row r="25" spans="1:4">
      <c r="A25" s="1">
        <v>1987</v>
      </c>
      <c r="B25" s="1">
        <v>24</v>
      </c>
      <c r="C25" s="1">
        <v>2</v>
      </c>
      <c r="D25" s="1">
        <v>6</v>
      </c>
    </row>
    <row r="26" spans="1:4">
      <c r="A26" s="1">
        <v>1986</v>
      </c>
      <c r="B26" s="1">
        <v>73</v>
      </c>
      <c r="C26" s="1">
        <v>2</v>
      </c>
      <c r="D26" s="1">
        <v>6</v>
      </c>
    </row>
    <row r="27" spans="1:4">
      <c r="A27" s="1">
        <v>1120</v>
      </c>
      <c r="B27" s="1">
        <v>14</v>
      </c>
      <c r="C27" s="1">
        <v>3</v>
      </c>
      <c r="D27" s="1">
        <v>4</v>
      </c>
    </row>
    <row r="28" spans="1:4">
      <c r="A28" s="1">
        <v>3573</v>
      </c>
      <c r="B28" s="1">
        <v>42</v>
      </c>
      <c r="C28" s="1">
        <v>3</v>
      </c>
      <c r="D28" s="1">
        <v>4</v>
      </c>
    </row>
    <row r="29" spans="1:4">
      <c r="A29" s="1">
        <v>236</v>
      </c>
      <c r="B29" s="1">
        <v>6</v>
      </c>
      <c r="C29" s="1">
        <v>3</v>
      </c>
      <c r="D29" s="1">
        <v>4</v>
      </c>
    </row>
    <row r="30" spans="1:4">
      <c r="A30" s="1">
        <v>298</v>
      </c>
      <c r="B30" s="1">
        <v>3</v>
      </c>
      <c r="C30" s="1">
        <v>3</v>
      </c>
      <c r="D30" s="1">
        <v>6</v>
      </c>
    </row>
    <row r="31" spans="1:4" s="6" customFormat="1" ht="17" thickBot="1">
      <c r="A31" s="5">
        <v>2056</v>
      </c>
      <c r="B31" s="5">
        <v>25</v>
      </c>
      <c r="C31" s="5">
        <v>3</v>
      </c>
      <c r="D31" s="5">
        <v>6</v>
      </c>
    </row>
    <row r="32" spans="1:4" ht="17" thickTop="1">
      <c r="A32" s="1">
        <v>46</v>
      </c>
      <c r="B32" s="1">
        <v>1</v>
      </c>
      <c r="C32" s="1">
        <v>1</v>
      </c>
      <c r="D32" s="1">
        <v>10</v>
      </c>
    </row>
    <row r="33" spans="1:4">
      <c r="A33" s="1">
        <v>1</v>
      </c>
      <c r="B33" s="1">
        <v>1</v>
      </c>
      <c r="C33" s="1">
        <v>1</v>
      </c>
      <c r="D33" s="1">
        <v>10</v>
      </c>
    </row>
    <row r="34" spans="1:4">
      <c r="A34" s="1">
        <v>78</v>
      </c>
      <c r="B34" s="1">
        <v>1</v>
      </c>
      <c r="C34" s="1">
        <v>1</v>
      </c>
      <c r="D34" s="1">
        <v>10</v>
      </c>
    </row>
    <row r="35" spans="1:4">
      <c r="A35" s="1">
        <v>9</v>
      </c>
      <c r="B35" s="1">
        <v>1</v>
      </c>
      <c r="C35" s="1">
        <v>1</v>
      </c>
      <c r="D35" s="1">
        <v>10</v>
      </c>
    </row>
    <row r="36" spans="1:4">
      <c r="A36" s="1">
        <v>753</v>
      </c>
      <c r="B36" s="1">
        <v>14</v>
      </c>
      <c r="C36" s="1">
        <v>1</v>
      </c>
      <c r="D36" s="1">
        <v>10</v>
      </c>
    </row>
    <row r="37" spans="1:4">
      <c r="A37" s="1">
        <v>198</v>
      </c>
      <c r="B37" s="1">
        <v>4</v>
      </c>
      <c r="C37" s="1">
        <v>1</v>
      </c>
      <c r="D37" s="1">
        <v>10</v>
      </c>
    </row>
    <row r="38" spans="1:4">
      <c r="A38" s="1">
        <v>929</v>
      </c>
      <c r="B38" s="1">
        <v>13</v>
      </c>
      <c r="C38" s="1">
        <v>1</v>
      </c>
      <c r="D38" s="1">
        <v>10</v>
      </c>
    </row>
    <row r="39" spans="1:4">
      <c r="A39" s="1">
        <v>95</v>
      </c>
      <c r="B39" s="1">
        <v>1</v>
      </c>
      <c r="C39" s="1">
        <v>1</v>
      </c>
      <c r="D39" s="1">
        <v>10</v>
      </c>
    </row>
    <row r="40" spans="1:4">
      <c r="A40" s="1">
        <v>1017</v>
      </c>
      <c r="B40" s="1">
        <v>1</v>
      </c>
      <c r="C40" s="1">
        <v>1</v>
      </c>
      <c r="D40" s="1">
        <v>10</v>
      </c>
    </row>
    <row r="41" spans="1:4">
      <c r="A41" s="1">
        <v>8</v>
      </c>
      <c r="B41" s="1">
        <v>1</v>
      </c>
      <c r="C41" s="1">
        <v>1</v>
      </c>
      <c r="D41" s="1">
        <v>10</v>
      </c>
    </row>
    <row r="42" spans="1:4">
      <c r="A42" s="1">
        <v>176</v>
      </c>
      <c r="B42" s="1">
        <v>2</v>
      </c>
      <c r="C42" s="1">
        <v>1</v>
      </c>
      <c r="D42" s="1">
        <v>10</v>
      </c>
    </row>
    <row r="43" spans="1:4">
      <c r="A43" s="1">
        <v>2430</v>
      </c>
      <c r="B43" s="1">
        <v>40</v>
      </c>
      <c r="C43" s="1">
        <v>1</v>
      </c>
      <c r="D43" s="1">
        <v>10</v>
      </c>
    </row>
    <row r="44" spans="1:4">
      <c r="A44" s="1">
        <v>4391</v>
      </c>
      <c r="B44" s="1">
        <v>52</v>
      </c>
      <c r="C44" s="1">
        <v>1</v>
      </c>
      <c r="D44" s="1">
        <v>14</v>
      </c>
    </row>
    <row r="45" spans="1:4">
      <c r="A45" s="1">
        <v>98</v>
      </c>
      <c r="B45" s="1">
        <v>2</v>
      </c>
      <c r="C45" s="1">
        <v>1</v>
      </c>
      <c r="D45" s="1">
        <v>14</v>
      </c>
    </row>
    <row r="46" spans="1:4">
      <c r="A46" s="1">
        <v>151</v>
      </c>
      <c r="B46" s="1">
        <v>2</v>
      </c>
      <c r="C46" s="1">
        <v>1</v>
      </c>
      <c r="D46" s="1">
        <v>14</v>
      </c>
    </row>
    <row r="47" spans="1:4">
      <c r="A47" s="1">
        <v>1</v>
      </c>
      <c r="B47" s="1">
        <v>1</v>
      </c>
      <c r="C47" s="1">
        <v>2</v>
      </c>
      <c r="D47" s="1">
        <v>10</v>
      </c>
    </row>
    <row r="48" spans="1:4">
      <c r="A48" s="1">
        <v>535</v>
      </c>
      <c r="B48" s="1">
        <v>8</v>
      </c>
      <c r="C48" s="1">
        <v>2</v>
      </c>
      <c r="D48" s="1">
        <v>10</v>
      </c>
    </row>
    <row r="49" spans="1:4">
      <c r="A49" s="1">
        <v>21</v>
      </c>
      <c r="B49" s="1">
        <v>2</v>
      </c>
      <c r="C49" s="1">
        <v>2</v>
      </c>
      <c r="D49" s="1">
        <v>10</v>
      </c>
    </row>
    <row r="50" spans="1:4">
      <c r="A50" s="1">
        <v>2885</v>
      </c>
      <c r="B50" s="1">
        <v>195</v>
      </c>
      <c r="C50" s="1">
        <v>2</v>
      </c>
      <c r="D50" s="1">
        <v>10</v>
      </c>
    </row>
    <row r="51" spans="1:4">
      <c r="A51" s="1">
        <v>3787</v>
      </c>
      <c r="B51" s="1">
        <v>382</v>
      </c>
      <c r="C51" s="1">
        <v>2</v>
      </c>
      <c r="D51" s="1">
        <v>10</v>
      </c>
    </row>
    <row r="52" spans="1:4">
      <c r="A52" s="1">
        <v>36</v>
      </c>
      <c r="B52" s="1">
        <v>2</v>
      </c>
      <c r="C52" s="1">
        <v>2</v>
      </c>
      <c r="D52" s="1">
        <v>10</v>
      </c>
    </row>
    <row r="53" spans="1:4">
      <c r="A53" s="1">
        <v>87</v>
      </c>
      <c r="B53" s="1">
        <v>1</v>
      </c>
      <c r="C53" s="1">
        <v>2</v>
      </c>
      <c r="D53" s="1">
        <v>10</v>
      </c>
    </row>
    <row r="54" spans="1:4">
      <c r="A54" s="1">
        <v>10</v>
      </c>
      <c r="B54" s="1">
        <v>1</v>
      </c>
      <c r="C54" s="1">
        <v>2</v>
      </c>
      <c r="D54" s="1">
        <v>10</v>
      </c>
    </row>
    <row r="55" spans="1:4">
      <c r="A55" s="1">
        <v>33</v>
      </c>
      <c r="B55" s="1">
        <v>1</v>
      </c>
      <c r="C55" s="1">
        <v>2</v>
      </c>
      <c r="D55" s="1">
        <v>14</v>
      </c>
    </row>
    <row r="56" spans="1:4">
      <c r="A56" s="1">
        <v>11</v>
      </c>
      <c r="B56" s="1">
        <v>1</v>
      </c>
      <c r="C56" s="1">
        <v>2</v>
      </c>
      <c r="D56" s="1">
        <v>14</v>
      </c>
    </row>
    <row r="57" spans="1:4">
      <c r="A57" s="1">
        <v>136</v>
      </c>
      <c r="B57" s="1">
        <v>1</v>
      </c>
      <c r="C57" s="1">
        <v>3</v>
      </c>
      <c r="D57" s="1">
        <v>10</v>
      </c>
    </row>
    <row r="58" spans="1:4">
      <c r="A58" s="1">
        <v>1552</v>
      </c>
      <c r="B58" s="1">
        <v>97</v>
      </c>
      <c r="C58" s="1">
        <v>3</v>
      </c>
      <c r="D58" s="1">
        <v>10</v>
      </c>
    </row>
    <row r="59" spans="1:4">
      <c r="A59" s="1">
        <v>3918</v>
      </c>
      <c r="B59" s="1">
        <v>299</v>
      </c>
      <c r="C59" s="1">
        <v>3</v>
      </c>
      <c r="D59" s="1">
        <v>10</v>
      </c>
    </row>
    <row r="60" spans="1:4">
      <c r="A60" s="1">
        <v>202</v>
      </c>
      <c r="B60" s="1">
        <v>4</v>
      </c>
      <c r="C60" s="1">
        <v>3</v>
      </c>
      <c r="D60" s="1">
        <v>10</v>
      </c>
    </row>
    <row r="61" spans="1:4" s="6" customFormat="1" ht="17" thickBot="1">
      <c r="A61" s="5">
        <v>4881</v>
      </c>
      <c r="B61" s="5">
        <v>96</v>
      </c>
      <c r="C61" s="5">
        <v>3</v>
      </c>
      <c r="D61" s="5">
        <v>14</v>
      </c>
    </row>
    <row r="62" spans="1:4" ht="17" thickTop="1">
      <c r="A62">
        <v>151</v>
      </c>
      <c r="B62">
        <v>2</v>
      </c>
      <c r="C62" s="12">
        <v>1</v>
      </c>
      <c r="D62">
        <v>20</v>
      </c>
    </row>
    <row r="63" spans="1:4">
      <c r="A63">
        <v>561</v>
      </c>
      <c r="B63">
        <v>10</v>
      </c>
      <c r="C63" s="12">
        <v>1</v>
      </c>
      <c r="D63">
        <v>20</v>
      </c>
    </row>
    <row r="64" spans="1:4">
      <c r="A64" s="1">
        <v>92</v>
      </c>
      <c r="B64" s="1">
        <v>2</v>
      </c>
      <c r="C64" s="12">
        <v>1</v>
      </c>
      <c r="D64">
        <v>20</v>
      </c>
    </row>
    <row r="65" spans="1:4">
      <c r="A65">
        <v>689</v>
      </c>
      <c r="B65">
        <v>10</v>
      </c>
      <c r="C65" s="12">
        <v>1</v>
      </c>
      <c r="D65">
        <v>20</v>
      </c>
    </row>
    <row r="66" spans="1:4">
      <c r="A66">
        <v>381</v>
      </c>
      <c r="B66">
        <v>6</v>
      </c>
      <c r="C66" s="12">
        <v>1</v>
      </c>
      <c r="D66">
        <v>20</v>
      </c>
    </row>
    <row r="67" spans="1:4">
      <c r="A67" s="2">
        <v>203</v>
      </c>
      <c r="B67" s="2">
        <v>3</v>
      </c>
      <c r="C67" s="12">
        <v>1</v>
      </c>
      <c r="D67" s="2">
        <v>20</v>
      </c>
    </row>
    <row r="68" spans="1:4">
      <c r="A68">
        <v>1740</v>
      </c>
      <c r="B68">
        <v>28</v>
      </c>
      <c r="C68" s="12">
        <v>1</v>
      </c>
      <c r="D68">
        <v>20</v>
      </c>
    </row>
    <row r="69" spans="1:4">
      <c r="A69">
        <v>4435</v>
      </c>
      <c r="B69">
        <v>73</v>
      </c>
      <c r="C69" s="12">
        <v>1</v>
      </c>
      <c r="D69">
        <v>20</v>
      </c>
    </row>
    <row r="70" spans="1:4">
      <c r="A70">
        <v>862</v>
      </c>
      <c r="B70">
        <v>18</v>
      </c>
      <c r="C70" s="12">
        <v>1</v>
      </c>
      <c r="D70">
        <v>20</v>
      </c>
    </row>
    <row r="71" spans="1:4">
      <c r="A71">
        <v>2</v>
      </c>
      <c r="B71">
        <v>1</v>
      </c>
      <c r="C71" s="12">
        <v>1</v>
      </c>
      <c r="D71">
        <v>20</v>
      </c>
    </row>
    <row r="72" spans="1:4">
      <c r="A72">
        <v>1963</v>
      </c>
      <c r="B72">
        <v>30</v>
      </c>
      <c r="C72" s="12">
        <v>1</v>
      </c>
      <c r="D72">
        <v>20</v>
      </c>
    </row>
    <row r="73" spans="1:4">
      <c r="A73">
        <v>20</v>
      </c>
      <c r="B73">
        <v>1</v>
      </c>
      <c r="C73" s="12">
        <v>1</v>
      </c>
      <c r="D73">
        <v>20</v>
      </c>
    </row>
    <row r="74" spans="1:4">
      <c r="A74">
        <v>102</v>
      </c>
      <c r="B74">
        <v>2</v>
      </c>
      <c r="C74" s="12">
        <v>1</v>
      </c>
      <c r="D74">
        <v>20</v>
      </c>
    </row>
    <row r="75" spans="1:4">
      <c r="A75">
        <v>1035</v>
      </c>
      <c r="B75">
        <v>13</v>
      </c>
      <c r="C75" s="12">
        <v>1</v>
      </c>
      <c r="D75">
        <v>20</v>
      </c>
    </row>
    <row r="76" spans="1:4">
      <c r="A76">
        <v>1071</v>
      </c>
      <c r="B76">
        <v>32</v>
      </c>
      <c r="C76" s="12">
        <v>1</v>
      </c>
      <c r="D76">
        <v>20</v>
      </c>
    </row>
    <row r="77" spans="1:4">
      <c r="A77">
        <v>274</v>
      </c>
      <c r="B77">
        <v>82</v>
      </c>
      <c r="C77" s="1">
        <v>2</v>
      </c>
      <c r="D77">
        <v>20</v>
      </c>
    </row>
    <row r="78" spans="1:4">
      <c r="A78">
        <v>63</v>
      </c>
      <c r="B78">
        <v>16</v>
      </c>
      <c r="C78" s="1">
        <v>2</v>
      </c>
      <c r="D78">
        <v>20</v>
      </c>
    </row>
    <row r="79" spans="1:4">
      <c r="A79">
        <v>964</v>
      </c>
      <c r="B79">
        <v>58</v>
      </c>
      <c r="C79" s="1">
        <v>2</v>
      </c>
      <c r="D79">
        <v>20</v>
      </c>
    </row>
    <row r="80" spans="1:4">
      <c r="A80">
        <v>210</v>
      </c>
      <c r="B80">
        <v>13</v>
      </c>
      <c r="C80" s="1">
        <v>2</v>
      </c>
      <c r="D80">
        <v>20</v>
      </c>
    </row>
    <row r="81" spans="1:4">
      <c r="A81">
        <v>1533</v>
      </c>
      <c r="B81">
        <v>27</v>
      </c>
      <c r="C81" s="1">
        <v>2</v>
      </c>
      <c r="D81">
        <v>20</v>
      </c>
    </row>
    <row r="82" spans="1:4">
      <c r="A82">
        <v>1410</v>
      </c>
      <c r="B82">
        <v>67</v>
      </c>
      <c r="C82" s="1">
        <v>2</v>
      </c>
      <c r="D82">
        <v>20</v>
      </c>
    </row>
    <row r="83" spans="1:4">
      <c r="A83">
        <v>1762</v>
      </c>
      <c r="B83">
        <v>41</v>
      </c>
      <c r="C83" s="1">
        <v>2</v>
      </c>
      <c r="D83">
        <v>20</v>
      </c>
    </row>
    <row r="84" spans="1:4">
      <c r="A84">
        <v>1556</v>
      </c>
      <c r="B84">
        <v>42</v>
      </c>
      <c r="C84" s="1">
        <v>2</v>
      </c>
      <c r="D84">
        <v>20</v>
      </c>
    </row>
    <row r="85" spans="1:4">
      <c r="A85">
        <v>392</v>
      </c>
      <c r="B85">
        <v>352</v>
      </c>
      <c r="C85" s="1">
        <v>2</v>
      </c>
      <c r="D85">
        <v>20</v>
      </c>
    </row>
    <row r="86" spans="1:4">
      <c r="A86">
        <v>44</v>
      </c>
      <c r="B86">
        <v>22</v>
      </c>
      <c r="C86" s="1">
        <v>2</v>
      </c>
      <c r="D86">
        <v>20</v>
      </c>
    </row>
    <row r="87" spans="1:4">
      <c r="A87" s="1">
        <v>384</v>
      </c>
      <c r="B87" s="1">
        <v>13</v>
      </c>
      <c r="C87" s="1">
        <v>3</v>
      </c>
      <c r="D87">
        <v>20</v>
      </c>
    </row>
    <row r="88" spans="1:4">
      <c r="A88">
        <v>6616</v>
      </c>
      <c r="B88">
        <v>120</v>
      </c>
      <c r="C88" s="1">
        <v>3</v>
      </c>
      <c r="D88">
        <v>20</v>
      </c>
    </row>
    <row r="89" spans="1:4">
      <c r="A89">
        <v>19500</v>
      </c>
      <c r="B89">
        <v>433</v>
      </c>
      <c r="C89" s="1">
        <v>3</v>
      </c>
      <c r="D89">
        <v>20</v>
      </c>
    </row>
    <row r="90" spans="1:4">
      <c r="A90" s="2">
        <v>1287</v>
      </c>
      <c r="B90" s="2">
        <v>24</v>
      </c>
      <c r="C90" s="1">
        <v>3</v>
      </c>
      <c r="D90" s="2">
        <v>20</v>
      </c>
    </row>
    <row r="91" spans="1:4">
      <c r="A91">
        <v>2352</v>
      </c>
      <c r="B91">
        <v>64</v>
      </c>
      <c r="C91" s="1">
        <v>3</v>
      </c>
      <c r="D91">
        <v>20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1"/>
  <sheetViews>
    <sheetView topLeftCell="G13" workbookViewId="0">
      <selection activeCell="A178" sqref="A178:XFD178"/>
    </sheetView>
  </sheetViews>
  <sheetFormatPr baseColWidth="10" defaultRowHeight="16"/>
  <cols>
    <col min="1" max="2" width="20.6640625" style="1" customWidth="1"/>
    <col min="3" max="4" width="20.6640625" customWidth="1"/>
    <col min="5" max="5" width="20.6640625" style="1" customWidth="1"/>
    <col min="6" max="6" width="23.83203125" customWidth="1"/>
    <col min="7" max="7" width="34.5" customWidth="1"/>
    <col min="9" max="9" width="24.5" customWidth="1"/>
  </cols>
  <sheetData>
    <row r="1" spans="1:9">
      <c r="A1" s="1" t="s">
        <v>5</v>
      </c>
      <c r="B1" s="1" t="s">
        <v>6</v>
      </c>
      <c r="C1" t="s">
        <v>105</v>
      </c>
      <c r="D1" t="s">
        <v>106</v>
      </c>
      <c r="E1" s="1" t="s">
        <v>43</v>
      </c>
      <c r="F1" t="s">
        <v>133</v>
      </c>
    </row>
    <row r="2" spans="1:9">
      <c r="A2" s="1">
        <v>573</v>
      </c>
      <c r="B2" s="1">
        <v>10</v>
      </c>
      <c r="C2" s="2">
        <v>3</v>
      </c>
      <c r="D2">
        <f>A2*C2</f>
        <v>1719</v>
      </c>
      <c r="E2" s="1">
        <v>1</v>
      </c>
      <c r="F2">
        <f>B2/D2</f>
        <v>5.8173356602675974E-3</v>
      </c>
    </row>
    <row r="3" spans="1:9">
      <c r="A3" s="1">
        <v>1121</v>
      </c>
      <c r="B3" s="1">
        <v>12</v>
      </c>
      <c r="C3" s="2">
        <v>3</v>
      </c>
      <c r="D3">
        <f t="shared" ref="D3:D66" si="0">A3*C3</f>
        <v>3363</v>
      </c>
      <c r="E3" s="1">
        <v>1</v>
      </c>
      <c r="F3">
        <f t="shared" ref="F3:F66" si="1">B3/D3</f>
        <v>3.5682426404995541E-3</v>
      </c>
      <c r="G3" t="s">
        <v>108</v>
      </c>
      <c r="H3" t="s">
        <v>107</v>
      </c>
      <c r="I3" t="s">
        <v>130</v>
      </c>
    </row>
    <row r="4" spans="1:9">
      <c r="A4" s="1">
        <v>525</v>
      </c>
      <c r="B4" s="1">
        <v>5</v>
      </c>
      <c r="C4" s="2">
        <v>3</v>
      </c>
      <c r="D4">
        <f t="shared" si="0"/>
        <v>1575</v>
      </c>
      <c r="E4" s="1">
        <v>1</v>
      </c>
      <c r="F4">
        <f t="shared" si="1"/>
        <v>3.1746031746031746E-3</v>
      </c>
      <c r="G4">
        <f>AVERAGEIFS(B2:B181,E2:E181,"=1")</f>
        <v>22.651685393258425</v>
      </c>
      <c r="H4">
        <f t="array" ref="H4">MAX(IF(E2:E181=1,D2:D181))</f>
        <v>185236</v>
      </c>
      <c r="I4">
        <f>AVERAGEIFS(A2:A181,E2:E181,"=1")</f>
        <v>1352.6629213483145</v>
      </c>
    </row>
    <row r="5" spans="1:9">
      <c r="A5" s="1">
        <v>46309</v>
      </c>
      <c r="B5" s="1">
        <v>497</v>
      </c>
      <c r="C5">
        <v>4</v>
      </c>
      <c r="D5">
        <f t="shared" si="0"/>
        <v>185236</v>
      </c>
      <c r="E5" s="1">
        <v>1</v>
      </c>
      <c r="F5">
        <f t="shared" si="1"/>
        <v>2.6830637673022524E-3</v>
      </c>
      <c r="G5" t="s">
        <v>128</v>
      </c>
      <c r="I5" t="s">
        <v>131</v>
      </c>
    </row>
    <row r="6" spans="1:9">
      <c r="A6" s="1">
        <v>611</v>
      </c>
      <c r="B6" s="1">
        <v>7</v>
      </c>
      <c r="C6">
        <v>4</v>
      </c>
      <c r="D6">
        <f t="shared" si="0"/>
        <v>2444</v>
      </c>
      <c r="E6" s="1">
        <v>1</v>
      </c>
      <c r="F6">
        <f t="shared" si="1"/>
        <v>2.8641571194762683E-3</v>
      </c>
      <c r="G6">
        <f>AVERAGEIFS(B2:B181,E2:E181,"=2")</f>
        <v>88.967213114754102</v>
      </c>
      <c r="I6">
        <f>AVERAGEIFS(A2:A181,E2:E181,"=2")</f>
        <v>2497.032786885246</v>
      </c>
    </row>
    <row r="7" spans="1:9">
      <c r="A7" s="1">
        <v>3574</v>
      </c>
      <c r="B7" s="1">
        <v>47</v>
      </c>
      <c r="C7" s="2">
        <v>4</v>
      </c>
      <c r="D7">
        <f t="shared" si="0"/>
        <v>14296</v>
      </c>
      <c r="E7" s="1">
        <v>1</v>
      </c>
      <c r="F7">
        <f t="shared" si="1"/>
        <v>3.2876329043088977E-3</v>
      </c>
      <c r="G7" t="s">
        <v>129</v>
      </c>
      <c r="I7" t="s">
        <v>132</v>
      </c>
    </row>
    <row r="8" spans="1:9">
      <c r="A8" s="1">
        <v>19</v>
      </c>
      <c r="B8" s="1">
        <v>1</v>
      </c>
      <c r="C8" s="1">
        <v>3</v>
      </c>
      <c r="D8">
        <f t="shared" si="0"/>
        <v>57</v>
      </c>
      <c r="E8" s="1">
        <v>1</v>
      </c>
      <c r="F8">
        <f t="shared" si="1"/>
        <v>1.7543859649122806E-2</v>
      </c>
      <c r="G8">
        <f>AVERAGEIFS(B2:B181,E2:E181,"=2")</f>
        <v>88.967213114754102</v>
      </c>
      <c r="I8">
        <f>AVERAGEIFS(A2:A181,E2:E181,"=3")</f>
        <v>2731.1</v>
      </c>
    </row>
    <row r="9" spans="1:9">
      <c r="A9" s="1">
        <v>103</v>
      </c>
      <c r="B9" s="1">
        <v>1</v>
      </c>
      <c r="C9" s="1">
        <v>3</v>
      </c>
      <c r="D9">
        <f t="shared" si="0"/>
        <v>309</v>
      </c>
      <c r="E9" s="1">
        <v>1</v>
      </c>
      <c r="F9">
        <f t="shared" si="1"/>
        <v>3.2362459546925568E-3</v>
      </c>
    </row>
    <row r="10" spans="1:9">
      <c r="A10" s="1">
        <v>27</v>
      </c>
      <c r="B10" s="1">
        <v>1</v>
      </c>
      <c r="C10" s="2">
        <v>3</v>
      </c>
      <c r="D10">
        <f t="shared" si="0"/>
        <v>81</v>
      </c>
      <c r="E10" s="1">
        <v>1</v>
      </c>
      <c r="F10">
        <f t="shared" si="1"/>
        <v>1.2345679012345678E-2</v>
      </c>
    </row>
    <row r="11" spans="1:9">
      <c r="A11" s="1">
        <v>44</v>
      </c>
      <c r="B11" s="1">
        <v>1</v>
      </c>
      <c r="C11" s="2">
        <v>4</v>
      </c>
      <c r="D11">
        <f t="shared" si="0"/>
        <v>176</v>
      </c>
      <c r="E11" s="1">
        <v>1</v>
      </c>
      <c r="F11">
        <f t="shared" si="1"/>
        <v>5.681818181818182E-3</v>
      </c>
    </row>
    <row r="12" spans="1:9">
      <c r="A12" s="1">
        <v>139</v>
      </c>
      <c r="B12" s="1">
        <v>1</v>
      </c>
      <c r="C12" s="2">
        <v>4</v>
      </c>
      <c r="D12">
        <f t="shared" si="0"/>
        <v>556</v>
      </c>
      <c r="E12" s="1">
        <v>1</v>
      </c>
      <c r="F12">
        <f t="shared" si="1"/>
        <v>1.7985611510791368E-3</v>
      </c>
      <c r="G12" t="s">
        <v>134</v>
      </c>
    </row>
    <row r="13" spans="1:9">
      <c r="A13" s="1">
        <v>70</v>
      </c>
      <c r="B13" s="1">
        <v>1</v>
      </c>
      <c r="C13" s="2">
        <v>4</v>
      </c>
      <c r="D13">
        <f t="shared" si="0"/>
        <v>280</v>
      </c>
      <c r="E13" s="1">
        <v>1</v>
      </c>
      <c r="F13">
        <f t="shared" si="1"/>
        <v>3.5714285714285713E-3</v>
      </c>
      <c r="G13">
        <f>AVERAGEIFS(F2:F181,E2:E181,"=1")</f>
        <v>9.612418973223319E-3</v>
      </c>
    </row>
    <row r="14" spans="1:9">
      <c r="A14" s="1">
        <v>120</v>
      </c>
      <c r="B14" s="1">
        <v>1</v>
      </c>
      <c r="C14">
        <v>4</v>
      </c>
      <c r="D14">
        <f t="shared" si="0"/>
        <v>480</v>
      </c>
      <c r="E14" s="1">
        <v>1</v>
      </c>
      <c r="F14">
        <f t="shared" si="1"/>
        <v>2.0833333333333333E-3</v>
      </c>
      <c r="G14" t="s">
        <v>135</v>
      </c>
    </row>
    <row r="15" spans="1:9">
      <c r="A15" s="1">
        <v>1679</v>
      </c>
      <c r="B15" s="1">
        <v>18</v>
      </c>
      <c r="C15">
        <v>4</v>
      </c>
      <c r="D15">
        <f t="shared" si="0"/>
        <v>6716</v>
      </c>
      <c r="E15" s="1">
        <v>1</v>
      </c>
      <c r="F15">
        <f t="shared" si="1"/>
        <v>2.6801667659321023E-3</v>
      </c>
      <c r="G15">
        <f>AVERAGEIFS(F2:F181,E2:E181,"=2")</f>
        <v>2.2795347565328212E-2</v>
      </c>
    </row>
    <row r="16" spans="1:9">
      <c r="A16" s="1">
        <v>1779</v>
      </c>
      <c r="B16" s="1">
        <v>23</v>
      </c>
      <c r="C16">
        <v>4</v>
      </c>
      <c r="D16">
        <f t="shared" si="0"/>
        <v>7116</v>
      </c>
      <c r="E16" s="1">
        <v>2</v>
      </c>
      <c r="F16">
        <f t="shared" si="1"/>
        <v>3.2321528948847668E-3</v>
      </c>
      <c r="G16" t="s">
        <v>136</v>
      </c>
    </row>
    <row r="17" spans="1:7">
      <c r="A17" s="1">
        <v>687</v>
      </c>
      <c r="B17" s="1">
        <v>16</v>
      </c>
      <c r="C17" s="2">
        <v>3</v>
      </c>
      <c r="D17">
        <f t="shared" si="0"/>
        <v>2061</v>
      </c>
      <c r="E17" s="1">
        <v>2</v>
      </c>
      <c r="F17">
        <f t="shared" si="1"/>
        <v>7.7632217370208634E-3</v>
      </c>
      <c r="G17">
        <f>AVERAGEIFS(F2:F181,E2:E181,"=3")</f>
        <v>1.6660135891401587E-2</v>
      </c>
    </row>
    <row r="18" spans="1:7">
      <c r="A18" s="1">
        <v>177</v>
      </c>
      <c r="B18" s="1">
        <v>2</v>
      </c>
      <c r="C18" s="2">
        <v>3</v>
      </c>
      <c r="D18">
        <f t="shared" si="0"/>
        <v>531</v>
      </c>
      <c r="E18" s="1">
        <v>2</v>
      </c>
      <c r="F18">
        <f t="shared" si="1"/>
        <v>3.766478342749529E-3</v>
      </c>
    </row>
    <row r="19" spans="1:7">
      <c r="A19" s="1">
        <v>25450</v>
      </c>
      <c r="B19" s="1">
        <v>624</v>
      </c>
      <c r="C19">
        <v>4</v>
      </c>
      <c r="D19">
        <f t="shared" si="0"/>
        <v>101800</v>
      </c>
      <c r="E19" s="1">
        <v>2</v>
      </c>
      <c r="F19">
        <f t="shared" si="1"/>
        <v>6.1296660117878196E-3</v>
      </c>
    </row>
    <row r="20" spans="1:7">
      <c r="A20" s="1">
        <v>1</v>
      </c>
      <c r="B20" s="1">
        <v>1</v>
      </c>
      <c r="C20">
        <v>4</v>
      </c>
      <c r="D20">
        <f t="shared" si="0"/>
        <v>4</v>
      </c>
      <c r="E20" s="1">
        <v>2</v>
      </c>
      <c r="F20">
        <f t="shared" si="1"/>
        <v>0.25</v>
      </c>
    </row>
    <row r="21" spans="1:7">
      <c r="A21" s="1">
        <v>103</v>
      </c>
      <c r="B21" s="1">
        <v>1</v>
      </c>
      <c r="C21">
        <v>3</v>
      </c>
      <c r="D21">
        <f t="shared" si="0"/>
        <v>309</v>
      </c>
      <c r="E21" s="1">
        <v>2</v>
      </c>
      <c r="F21">
        <f t="shared" si="1"/>
        <v>3.2362459546925568E-3</v>
      </c>
    </row>
    <row r="22" spans="1:7">
      <c r="A22" s="1">
        <v>35</v>
      </c>
      <c r="B22" s="1">
        <v>1</v>
      </c>
      <c r="C22">
        <v>3</v>
      </c>
      <c r="D22">
        <f t="shared" si="0"/>
        <v>105</v>
      </c>
      <c r="E22" s="1">
        <v>2</v>
      </c>
      <c r="F22">
        <f t="shared" si="1"/>
        <v>9.5238095238095247E-3</v>
      </c>
      <c r="G22" t="s">
        <v>137</v>
      </c>
    </row>
    <row r="23" spans="1:7">
      <c r="A23" s="1">
        <v>77</v>
      </c>
      <c r="B23" s="1">
        <v>2</v>
      </c>
      <c r="C23" s="2">
        <v>4</v>
      </c>
      <c r="D23">
        <f t="shared" si="0"/>
        <v>308</v>
      </c>
      <c r="E23" s="1">
        <v>2</v>
      </c>
      <c r="F23">
        <f t="shared" si="1"/>
        <v>6.4935064935064939E-3</v>
      </c>
      <c r="G23">
        <f>COUNTIFS(B2:B181,"&lt;400",D2:D181,"&lt;11000")/180</f>
        <v>0.77777777777777779</v>
      </c>
    </row>
    <row r="24" spans="1:7">
      <c r="A24" s="1">
        <v>63</v>
      </c>
      <c r="B24" s="1">
        <v>1</v>
      </c>
      <c r="C24" s="4">
        <v>4</v>
      </c>
      <c r="D24">
        <f t="shared" si="0"/>
        <v>252</v>
      </c>
      <c r="E24" s="1">
        <v>2</v>
      </c>
      <c r="F24">
        <f t="shared" si="1"/>
        <v>3.968253968253968E-3</v>
      </c>
    </row>
    <row r="25" spans="1:7">
      <c r="A25" s="1">
        <v>1987</v>
      </c>
      <c r="B25" s="1">
        <v>24</v>
      </c>
      <c r="C25">
        <v>4</v>
      </c>
      <c r="D25">
        <f t="shared" si="0"/>
        <v>7948</v>
      </c>
      <c r="E25" s="1">
        <v>2</v>
      </c>
      <c r="F25">
        <f t="shared" si="1"/>
        <v>3.0196275792652239E-3</v>
      </c>
    </row>
    <row r="26" spans="1:7">
      <c r="A26" s="1">
        <v>1986</v>
      </c>
      <c r="B26" s="1">
        <v>73</v>
      </c>
      <c r="C26" s="1">
        <v>4</v>
      </c>
      <c r="D26">
        <f t="shared" si="0"/>
        <v>7944</v>
      </c>
      <c r="E26" s="1">
        <v>2</v>
      </c>
      <c r="F26">
        <f t="shared" si="1"/>
        <v>9.1893252769385692E-3</v>
      </c>
    </row>
    <row r="27" spans="1:7">
      <c r="A27" s="1">
        <v>1120</v>
      </c>
      <c r="B27" s="1">
        <v>14</v>
      </c>
      <c r="C27" s="2">
        <v>3</v>
      </c>
      <c r="D27">
        <f t="shared" si="0"/>
        <v>3360</v>
      </c>
      <c r="E27" s="1">
        <v>3</v>
      </c>
      <c r="F27">
        <f t="shared" si="1"/>
        <v>4.1666666666666666E-3</v>
      </c>
    </row>
    <row r="28" spans="1:7">
      <c r="A28" s="1">
        <v>3573</v>
      </c>
      <c r="B28" s="1">
        <v>42</v>
      </c>
      <c r="C28">
        <v>4</v>
      </c>
      <c r="D28">
        <f t="shared" si="0"/>
        <v>14292</v>
      </c>
      <c r="E28" s="1">
        <v>3</v>
      </c>
      <c r="F28">
        <f t="shared" si="1"/>
        <v>2.9387069689336691E-3</v>
      </c>
    </row>
    <row r="29" spans="1:7">
      <c r="A29" s="1">
        <v>236</v>
      </c>
      <c r="B29" s="1">
        <v>6</v>
      </c>
      <c r="C29">
        <v>3</v>
      </c>
      <c r="D29">
        <f t="shared" si="0"/>
        <v>708</v>
      </c>
      <c r="E29" s="1">
        <v>3</v>
      </c>
      <c r="F29">
        <f t="shared" si="1"/>
        <v>8.4745762711864406E-3</v>
      </c>
    </row>
    <row r="30" spans="1:7">
      <c r="A30" s="1">
        <v>298</v>
      </c>
      <c r="B30" s="1">
        <v>3</v>
      </c>
      <c r="C30" s="2">
        <v>4</v>
      </c>
      <c r="D30">
        <f t="shared" si="0"/>
        <v>1192</v>
      </c>
      <c r="E30" s="1">
        <v>3</v>
      </c>
      <c r="F30">
        <f t="shared" si="1"/>
        <v>2.5167785234899327E-3</v>
      </c>
    </row>
    <row r="31" spans="1:7" ht="17" thickBot="1">
      <c r="A31" s="5">
        <v>2056</v>
      </c>
      <c r="B31" s="5">
        <v>25</v>
      </c>
      <c r="C31">
        <v>4</v>
      </c>
      <c r="D31">
        <f t="shared" si="0"/>
        <v>8224</v>
      </c>
      <c r="E31" s="5">
        <v>3</v>
      </c>
      <c r="F31">
        <f t="shared" si="1"/>
        <v>3.0398832684824903E-3</v>
      </c>
    </row>
    <row r="32" spans="1:7" ht="17" thickTop="1">
      <c r="A32" s="1">
        <v>46</v>
      </c>
      <c r="B32" s="1">
        <v>1</v>
      </c>
      <c r="C32">
        <v>5</v>
      </c>
      <c r="D32">
        <f t="shared" si="0"/>
        <v>230</v>
      </c>
      <c r="E32" s="1">
        <v>1</v>
      </c>
      <c r="F32">
        <f t="shared" si="1"/>
        <v>4.3478260869565218E-3</v>
      </c>
    </row>
    <row r="33" spans="1:6">
      <c r="A33" s="1">
        <v>1</v>
      </c>
      <c r="B33" s="1">
        <v>1</v>
      </c>
      <c r="C33">
        <v>5</v>
      </c>
      <c r="D33">
        <f t="shared" si="0"/>
        <v>5</v>
      </c>
      <c r="E33" s="1">
        <v>1</v>
      </c>
      <c r="F33">
        <f t="shared" si="1"/>
        <v>0.2</v>
      </c>
    </row>
    <row r="34" spans="1:6">
      <c r="A34" s="1">
        <v>78</v>
      </c>
      <c r="B34" s="1">
        <v>1</v>
      </c>
      <c r="C34">
        <v>5</v>
      </c>
      <c r="D34">
        <f t="shared" si="0"/>
        <v>390</v>
      </c>
      <c r="E34" s="1">
        <v>1</v>
      </c>
      <c r="F34">
        <f t="shared" si="1"/>
        <v>2.5641025641025641E-3</v>
      </c>
    </row>
    <row r="35" spans="1:6">
      <c r="A35" s="1">
        <v>9</v>
      </c>
      <c r="B35" s="1">
        <v>1</v>
      </c>
      <c r="C35">
        <v>6</v>
      </c>
      <c r="D35">
        <f t="shared" si="0"/>
        <v>54</v>
      </c>
      <c r="E35" s="1">
        <v>1</v>
      </c>
      <c r="F35">
        <f t="shared" si="1"/>
        <v>1.8518518518518517E-2</v>
      </c>
    </row>
    <row r="36" spans="1:6">
      <c r="A36" s="1">
        <v>753</v>
      </c>
      <c r="B36" s="1">
        <v>14</v>
      </c>
      <c r="C36">
        <v>6</v>
      </c>
      <c r="D36">
        <f t="shared" si="0"/>
        <v>4518</v>
      </c>
      <c r="E36" s="1">
        <v>1</v>
      </c>
      <c r="F36">
        <f t="shared" si="1"/>
        <v>3.0987162461266048E-3</v>
      </c>
    </row>
    <row r="37" spans="1:6">
      <c r="A37" s="1">
        <v>198</v>
      </c>
      <c r="B37" s="1">
        <v>4</v>
      </c>
      <c r="C37">
        <v>6</v>
      </c>
      <c r="D37">
        <f t="shared" si="0"/>
        <v>1188</v>
      </c>
      <c r="E37" s="1">
        <v>1</v>
      </c>
      <c r="F37">
        <f t="shared" si="1"/>
        <v>3.3670033670033669E-3</v>
      </c>
    </row>
    <row r="38" spans="1:6">
      <c r="A38" s="1">
        <v>929</v>
      </c>
      <c r="B38" s="1">
        <v>13</v>
      </c>
      <c r="C38">
        <v>6</v>
      </c>
      <c r="D38">
        <f t="shared" si="0"/>
        <v>5574</v>
      </c>
      <c r="E38" s="1">
        <v>1</v>
      </c>
      <c r="F38">
        <f t="shared" si="1"/>
        <v>2.3322569070685323E-3</v>
      </c>
    </row>
    <row r="39" spans="1:6">
      <c r="A39" s="1">
        <v>95</v>
      </c>
      <c r="B39" s="1">
        <v>1</v>
      </c>
      <c r="C39">
        <v>6</v>
      </c>
      <c r="D39">
        <f t="shared" si="0"/>
        <v>570</v>
      </c>
      <c r="E39" s="1">
        <v>1</v>
      </c>
      <c r="F39">
        <f t="shared" si="1"/>
        <v>1.7543859649122807E-3</v>
      </c>
    </row>
    <row r="40" spans="1:6">
      <c r="A40" s="1">
        <v>1017</v>
      </c>
      <c r="B40" s="1">
        <v>1</v>
      </c>
      <c r="C40">
        <v>6</v>
      </c>
      <c r="D40">
        <f t="shared" si="0"/>
        <v>6102</v>
      </c>
      <c r="E40" s="1">
        <v>1</v>
      </c>
      <c r="F40">
        <f t="shared" si="1"/>
        <v>1.6388069485414618E-4</v>
      </c>
    </row>
    <row r="41" spans="1:6">
      <c r="A41" s="1">
        <v>8</v>
      </c>
      <c r="B41" s="1">
        <v>1</v>
      </c>
      <c r="C41" s="2">
        <v>7</v>
      </c>
      <c r="D41">
        <f t="shared" si="0"/>
        <v>56</v>
      </c>
      <c r="E41" s="1">
        <v>1</v>
      </c>
      <c r="F41">
        <f t="shared" si="1"/>
        <v>1.7857142857142856E-2</v>
      </c>
    </row>
    <row r="42" spans="1:6">
      <c r="A42" s="1">
        <v>176</v>
      </c>
      <c r="B42" s="1">
        <v>2</v>
      </c>
      <c r="C42" s="2">
        <v>7</v>
      </c>
      <c r="D42">
        <f t="shared" si="0"/>
        <v>1232</v>
      </c>
      <c r="E42" s="1">
        <v>1</v>
      </c>
      <c r="F42">
        <f t="shared" si="1"/>
        <v>1.6233766233766235E-3</v>
      </c>
    </row>
    <row r="43" spans="1:6">
      <c r="A43" s="1">
        <v>2430</v>
      </c>
      <c r="B43" s="1">
        <v>40</v>
      </c>
      <c r="C43" s="2">
        <v>7</v>
      </c>
      <c r="D43">
        <f t="shared" si="0"/>
        <v>17010</v>
      </c>
      <c r="E43" s="1">
        <v>1</v>
      </c>
      <c r="F43">
        <f t="shared" si="1"/>
        <v>2.3515579071134627E-3</v>
      </c>
    </row>
    <row r="44" spans="1:6">
      <c r="A44" s="1">
        <v>4391</v>
      </c>
      <c r="B44" s="1">
        <v>52</v>
      </c>
      <c r="C44" s="2">
        <v>8</v>
      </c>
      <c r="D44">
        <f t="shared" si="0"/>
        <v>35128</v>
      </c>
      <c r="E44" s="1">
        <v>1</v>
      </c>
      <c r="F44">
        <f t="shared" si="1"/>
        <v>1.4803006148941015E-3</v>
      </c>
    </row>
    <row r="45" spans="1:6">
      <c r="A45" s="1">
        <v>98</v>
      </c>
      <c r="B45" s="1">
        <v>2</v>
      </c>
      <c r="C45" s="2">
        <v>8</v>
      </c>
      <c r="D45">
        <f t="shared" si="0"/>
        <v>784</v>
      </c>
      <c r="E45" s="1">
        <v>1</v>
      </c>
      <c r="F45">
        <f t="shared" si="1"/>
        <v>2.5510204081632651E-3</v>
      </c>
    </row>
    <row r="46" spans="1:6">
      <c r="A46" s="1">
        <v>151</v>
      </c>
      <c r="B46" s="1">
        <v>2</v>
      </c>
      <c r="C46" s="2">
        <v>8</v>
      </c>
      <c r="D46">
        <f t="shared" si="0"/>
        <v>1208</v>
      </c>
      <c r="E46" s="1">
        <v>1</v>
      </c>
      <c r="F46">
        <f t="shared" si="1"/>
        <v>1.6556291390728477E-3</v>
      </c>
    </row>
    <row r="47" spans="1:6">
      <c r="A47" s="1">
        <v>1</v>
      </c>
      <c r="B47" s="1">
        <v>1</v>
      </c>
      <c r="C47">
        <v>5</v>
      </c>
      <c r="D47">
        <f t="shared" si="0"/>
        <v>5</v>
      </c>
      <c r="E47" s="1">
        <v>2</v>
      </c>
      <c r="F47">
        <f t="shared" si="1"/>
        <v>0.2</v>
      </c>
    </row>
    <row r="48" spans="1:6">
      <c r="A48" s="1">
        <v>535</v>
      </c>
      <c r="B48" s="1">
        <v>8</v>
      </c>
      <c r="C48">
        <v>5</v>
      </c>
      <c r="D48">
        <f t="shared" si="0"/>
        <v>2675</v>
      </c>
      <c r="E48" s="1">
        <v>2</v>
      </c>
      <c r="F48">
        <f t="shared" si="1"/>
        <v>2.9906542056074765E-3</v>
      </c>
    </row>
    <row r="49" spans="1:6">
      <c r="A49" s="1">
        <v>21</v>
      </c>
      <c r="B49" s="1">
        <v>2</v>
      </c>
      <c r="C49">
        <v>6</v>
      </c>
      <c r="D49">
        <f t="shared" si="0"/>
        <v>126</v>
      </c>
      <c r="E49" s="1">
        <v>2</v>
      </c>
      <c r="F49">
        <f t="shared" si="1"/>
        <v>1.5873015873015872E-2</v>
      </c>
    </row>
    <row r="50" spans="1:6">
      <c r="A50" s="1">
        <v>2885</v>
      </c>
      <c r="B50" s="1">
        <v>195</v>
      </c>
      <c r="C50">
        <v>6</v>
      </c>
      <c r="D50">
        <f t="shared" si="0"/>
        <v>17310</v>
      </c>
      <c r="E50" s="1">
        <v>2</v>
      </c>
      <c r="F50">
        <f t="shared" si="1"/>
        <v>1.1265164644714038E-2</v>
      </c>
    </row>
    <row r="51" spans="1:6">
      <c r="A51" s="1">
        <v>3787</v>
      </c>
      <c r="B51" s="1">
        <v>382</v>
      </c>
      <c r="C51">
        <v>6</v>
      </c>
      <c r="D51">
        <f t="shared" si="0"/>
        <v>22722</v>
      </c>
      <c r="E51" s="1">
        <v>2</v>
      </c>
      <c r="F51">
        <f t="shared" si="1"/>
        <v>1.6811900360883723E-2</v>
      </c>
    </row>
    <row r="52" spans="1:6">
      <c r="A52" s="1">
        <v>36</v>
      </c>
      <c r="B52" s="1">
        <v>2</v>
      </c>
      <c r="C52">
        <v>6</v>
      </c>
      <c r="D52">
        <f t="shared" si="0"/>
        <v>216</v>
      </c>
      <c r="E52" s="1">
        <v>2</v>
      </c>
      <c r="F52">
        <f t="shared" si="1"/>
        <v>9.2592592592592587E-3</v>
      </c>
    </row>
    <row r="53" spans="1:6">
      <c r="A53" s="1">
        <v>87</v>
      </c>
      <c r="B53" s="1">
        <v>1</v>
      </c>
      <c r="C53" s="2">
        <v>7</v>
      </c>
      <c r="D53">
        <f t="shared" si="0"/>
        <v>609</v>
      </c>
      <c r="E53" s="1">
        <v>2</v>
      </c>
      <c r="F53">
        <f t="shared" si="1"/>
        <v>1.6420361247947454E-3</v>
      </c>
    </row>
    <row r="54" spans="1:6">
      <c r="A54" s="1">
        <v>10</v>
      </c>
      <c r="B54" s="1">
        <v>1</v>
      </c>
      <c r="C54" s="2">
        <v>7</v>
      </c>
      <c r="D54">
        <f t="shared" si="0"/>
        <v>70</v>
      </c>
      <c r="E54" s="1">
        <v>2</v>
      </c>
      <c r="F54">
        <f t="shared" si="1"/>
        <v>1.4285714285714285E-2</v>
      </c>
    </row>
    <row r="55" spans="1:6">
      <c r="A55" s="1">
        <v>33</v>
      </c>
      <c r="B55" s="1">
        <v>1</v>
      </c>
      <c r="C55" s="2">
        <v>8</v>
      </c>
      <c r="D55">
        <f t="shared" si="0"/>
        <v>264</v>
      </c>
      <c r="E55" s="1">
        <v>2</v>
      </c>
      <c r="F55">
        <f t="shared" si="1"/>
        <v>3.787878787878788E-3</v>
      </c>
    </row>
    <row r="56" spans="1:6">
      <c r="A56" s="1">
        <v>11</v>
      </c>
      <c r="B56" s="1">
        <v>1</v>
      </c>
      <c r="C56" s="2">
        <v>8</v>
      </c>
      <c r="D56">
        <f t="shared" si="0"/>
        <v>88</v>
      </c>
      <c r="E56" s="1">
        <v>2</v>
      </c>
      <c r="F56">
        <f t="shared" si="1"/>
        <v>1.1363636363636364E-2</v>
      </c>
    </row>
    <row r="57" spans="1:6">
      <c r="A57" s="1">
        <v>136</v>
      </c>
      <c r="B57" s="1">
        <v>1</v>
      </c>
      <c r="C57">
        <v>5</v>
      </c>
      <c r="D57">
        <f t="shared" si="0"/>
        <v>680</v>
      </c>
      <c r="E57" s="1">
        <v>3</v>
      </c>
      <c r="F57">
        <f t="shared" si="1"/>
        <v>1.4705882352941176E-3</v>
      </c>
    </row>
    <row r="58" spans="1:6">
      <c r="A58" s="1">
        <v>1552</v>
      </c>
      <c r="B58" s="1">
        <v>97</v>
      </c>
      <c r="C58">
        <v>6</v>
      </c>
      <c r="D58">
        <f t="shared" si="0"/>
        <v>9312</v>
      </c>
      <c r="E58" s="1">
        <v>3</v>
      </c>
      <c r="F58">
        <f t="shared" si="1"/>
        <v>1.0416666666666666E-2</v>
      </c>
    </row>
    <row r="59" spans="1:6">
      <c r="A59" s="1">
        <v>3918</v>
      </c>
      <c r="B59" s="1">
        <v>299</v>
      </c>
      <c r="C59">
        <v>6</v>
      </c>
      <c r="D59">
        <f t="shared" si="0"/>
        <v>23508</v>
      </c>
      <c r="E59" s="1">
        <v>3</v>
      </c>
      <c r="F59">
        <f t="shared" si="1"/>
        <v>1.2719074357665476E-2</v>
      </c>
    </row>
    <row r="60" spans="1:6">
      <c r="A60" s="1">
        <v>202</v>
      </c>
      <c r="B60" s="1">
        <v>4</v>
      </c>
      <c r="C60" s="2">
        <v>7</v>
      </c>
      <c r="D60">
        <f t="shared" si="0"/>
        <v>1414</v>
      </c>
      <c r="E60" s="1">
        <v>3</v>
      </c>
      <c r="F60">
        <f t="shared" si="1"/>
        <v>2.828854314002829E-3</v>
      </c>
    </row>
    <row r="61" spans="1:6" ht="17" thickBot="1">
      <c r="A61" s="5">
        <v>4881</v>
      </c>
      <c r="B61" s="5">
        <v>96</v>
      </c>
      <c r="C61" s="2">
        <v>8</v>
      </c>
      <c r="D61">
        <f t="shared" si="0"/>
        <v>39048</v>
      </c>
      <c r="E61" s="5">
        <v>3</v>
      </c>
      <c r="F61">
        <f t="shared" si="1"/>
        <v>2.4585125998770742E-3</v>
      </c>
    </row>
    <row r="62" spans="1:6" ht="17" thickTop="1">
      <c r="A62">
        <v>151</v>
      </c>
      <c r="B62">
        <v>2</v>
      </c>
      <c r="C62">
        <v>9</v>
      </c>
      <c r="D62">
        <f t="shared" si="0"/>
        <v>1359</v>
      </c>
      <c r="E62" s="12">
        <v>1</v>
      </c>
      <c r="F62">
        <f t="shared" si="1"/>
        <v>1.4716703458425313E-3</v>
      </c>
    </row>
    <row r="63" spans="1:6">
      <c r="A63">
        <v>561</v>
      </c>
      <c r="B63">
        <v>10</v>
      </c>
      <c r="C63">
        <v>9</v>
      </c>
      <c r="D63">
        <f t="shared" si="0"/>
        <v>5049</v>
      </c>
      <c r="E63" s="12">
        <v>1</v>
      </c>
      <c r="F63">
        <f t="shared" si="1"/>
        <v>1.9805902158843334E-3</v>
      </c>
    </row>
    <row r="64" spans="1:6">
      <c r="A64" s="1">
        <v>92</v>
      </c>
      <c r="B64" s="1">
        <v>2</v>
      </c>
      <c r="C64">
        <v>9</v>
      </c>
      <c r="D64">
        <f t="shared" si="0"/>
        <v>828</v>
      </c>
      <c r="E64" s="12">
        <v>1</v>
      </c>
      <c r="F64">
        <f t="shared" si="1"/>
        <v>2.4154589371980675E-3</v>
      </c>
    </row>
    <row r="65" spans="1:6">
      <c r="A65">
        <v>689</v>
      </c>
      <c r="B65">
        <v>10</v>
      </c>
      <c r="C65">
        <v>10</v>
      </c>
      <c r="D65">
        <f t="shared" si="0"/>
        <v>6890</v>
      </c>
      <c r="E65" s="12">
        <v>1</v>
      </c>
      <c r="F65">
        <f t="shared" si="1"/>
        <v>1.4513788098693759E-3</v>
      </c>
    </row>
    <row r="66" spans="1:6">
      <c r="A66">
        <v>381</v>
      </c>
      <c r="B66">
        <v>6</v>
      </c>
      <c r="C66">
        <v>10</v>
      </c>
      <c r="D66">
        <f t="shared" si="0"/>
        <v>3810</v>
      </c>
      <c r="E66" s="12">
        <v>1</v>
      </c>
      <c r="F66">
        <f t="shared" si="1"/>
        <v>1.5748031496062992E-3</v>
      </c>
    </row>
    <row r="67" spans="1:6">
      <c r="A67" s="2">
        <v>203</v>
      </c>
      <c r="B67" s="2">
        <v>3</v>
      </c>
      <c r="C67" s="2">
        <v>10</v>
      </c>
      <c r="D67">
        <f t="shared" ref="D67:D130" si="2">A67*C67</f>
        <v>2030</v>
      </c>
      <c r="E67" s="12">
        <v>1</v>
      </c>
      <c r="F67">
        <f t="shared" ref="F67:F130" si="3">B67/D67</f>
        <v>1.477832512315271E-3</v>
      </c>
    </row>
    <row r="68" spans="1:6">
      <c r="A68">
        <v>1740</v>
      </c>
      <c r="B68">
        <v>28</v>
      </c>
      <c r="C68">
        <v>10</v>
      </c>
      <c r="D68">
        <f t="shared" si="2"/>
        <v>17400</v>
      </c>
      <c r="E68" s="12">
        <v>1</v>
      </c>
      <c r="F68">
        <f t="shared" si="3"/>
        <v>1.6091954022988506E-3</v>
      </c>
    </row>
    <row r="69" spans="1:6">
      <c r="A69">
        <v>4435</v>
      </c>
      <c r="B69">
        <v>73</v>
      </c>
      <c r="C69">
        <v>10</v>
      </c>
      <c r="D69">
        <f t="shared" si="2"/>
        <v>44350</v>
      </c>
      <c r="E69" s="12">
        <v>1</v>
      </c>
      <c r="F69">
        <f t="shared" si="3"/>
        <v>1.6459977452085682E-3</v>
      </c>
    </row>
    <row r="70" spans="1:6">
      <c r="A70">
        <v>862</v>
      </c>
      <c r="B70">
        <v>18</v>
      </c>
      <c r="C70">
        <v>10</v>
      </c>
      <c r="D70">
        <f t="shared" si="2"/>
        <v>8620</v>
      </c>
      <c r="E70" s="12">
        <v>1</v>
      </c>
      <c r="F70">
        <f t="shared" si="3"/>
        <v>2.0881670533642693E-3</v>
      </c>
    </row>
    <row r="71" spans="1:6">
      <c r="A71">
        <v>2</v>
      </c>
      <c r="B71">
        <v>1</v>
      </c>
      <c r="C71">
        <v>12</v>
      </c>
      <c r="D71">
        <f t="shared" si="2"/>
        <v>24</v>
      </c>
      <c r="E71" s="12">
        <v>1</v>
      </c>
      <c r="F71">
        <f t="shared" si="3"/>
        <v>4.1666666666666664E-2</v>
      </c>
    </row>
    <row r="72" spans="1:6">
      <c r="A72">
        <v>1963</v>
      </c>
      <c r="B72">
        <v>30</v>
      </c>
      <c r="C72">
        <v>12</v>
      </c>
      <c r="D72">
        <f t="shared" si="2"/>
        <v>23556</v>
      </c>
      <c r="E72" s="12">
        <v>1</v>
      </c>
      <c r="F72">
        <f t="shared" si="3"/>
        <v>1.2735608762098828E-3</v>
      </c>
    </row>
    <row r="73" spans="1:6">
      <c r="A73">
        <v>20</v>
      </c>
      <c r="B73">
        <v>1</v>
      </c>
      <c r="C73">
        <v>12</v>
      </c>
      <c r="D73">
        <f t="shared" si="2"/>
        <v>240</v>
      </c>
      <c r="E73" s="12">
        <v>1</v>
      </c>
      <c r="F73">
        <f t="shared" si="3"/>
        <v>4.1666666666666666E-3</v>
      </c>
    </row>
    <row r="74" spans="1:6">
      <c r="A74">
        <v>102</v>
      </c>
      <c r="B74">
        <v>2</v>
      </c>
      <c r="C74">
        <v>12</v>
      </c>
      <c r="D74">
        <f t="shared" si="2"/>
        <v>1224</v>
      </c>
      <c r="E74" s="12">
        <v>1</v>
      </c>
      <c r="F74">
        <f t="shared" si="3"/>
        <v>1.6339869281045752E-3</v>
      </c>
    </row>
    <row r="75" spans="1:6">
      <c r="A75">
        <v>1035</v>
      </c>
      <c r="B75">
        <v>13</v>
      </c>
      <c r="C75">
        <v>12</v>
      </c>
      <c r="D75">
        <f t="shared" si="2"/>
        <v>12420</v>
      </c>
      <c r="E75" s="12">
        <v>1</v>
      </c>
      <c r="F75">
        <f t="shared" si="3"/>
        <v>1.0466988727858293E-3</v>
      </c>
    </row>
    <row r="76" spans="1:6">
      <c r="A76">
        <v>1071</v>
      </c>
      <c r="B76">
        <v>32</v>
      </c>
      <c r="C76">
        <v>12</v>
      </c>
      <c r="D76">
        <f t="shared" si="2"/>
        <v>12852</v>
      </c>
      <c r="E76" s="12">
        <v>1</v>
      </c>
      <c r="F76">
        <f t="shared" si="3"/>
        <v>2.4898848428260194E-3</v>
      </c>
    </row>
    <row r="77" spans="1:6">
      <c r="A77">
        <v>274</v>
      </c>
      <c r="B77">
        <v>82</v>
      </c>
      <c r="C77">
        <v>9</v>
      </c>
      <c r="D77">
        <f t="shared" si="2"/>
        <v>2466</v>
      </c>
      <c r="E77" s="1">
        <v>2</v>
      </c>
      <c r="F77">
        <f t="shared" si="3"/>
        <v>3.3252230332522302E-2</v>
      </c>
    </row>
    <row r="78" spans="1:6">
      <c r="A78">
        <v>63</v>
      </c>
      <c r="B78">
        <v>16</v>
      </c>
      <c r="C78">
        <v>9</v>
      </c>
      <c r="D78">
        <f t="shared" si="2"/>
        <v>567</v>
      </c>
      <c r="E78" s="1">
        <v>2</v>
      </c>
      <c r="F78">
        <f t="shared" si="3"/>
        <v>2.821869488536155E-2</v>
      </c>
    </row>
    <row r="79" spans="1:6">
      <c r="A79">
        <v>964</v>
      </c>
      <c r="B79">
        <v>58</v>
      </c>
      <c r="C79">
        <v>10</v>
      </c>
      <c r="D79">
        <f t="shared" si="2"/>
        <v>9640</v>
      </c>
      <c r="E79" s="1">
        <v>2</v>
      </c>
      <c r="F79">
        <f t="shared" si="3"/>
        <v>6.0165975103734443E-3</v>
      </c>
    </row>
    <row r="80" spans="1:6">
      <c r="A80">
        <v>210</v>
      </c>
      <c r="B80">
        <v>13</v>
      </c>
      <c r="C80">
        <v>10</v>
      </c>
      <c r="D80">
        <f t="shared" si="2"/>
        <v>2100</v>
      </c>
      <c r="E80" s="1">
        <v>2</v>
      </c>
      <c r="F80">
        <f t="shared" si="3"/>
        <v>6.1904761904761907E-3</v>
      </c>
    </row>
    <row r="81" spans="1:6">
      <c r="A81">
        <v>1533</v>
      </c>
      <c r="B81">
        <v>27</v>
      </c>
      <c r="C81">
        <v>10</v>
      </c>
      <c r="D81">
        <f t="shared" si="2"/>
        <v>15330</v>
      </c>
      <c r="E81" s="1">
        <v>2</v>
      </c>
      <c r="F81">
        <f t="shared" si="3"/>
        <v>1.7612524461839531E-3</v>
      </c>
    </row>
    <row r="82" spans="1:6">
      <c r="A82">
        <v>1410</v>
      </c>
      <c r="B82">
        <v>67</v>
      </c>
      <c r="C82">
        <v>10</v>
      </c>
      <c r="D82">
        <f t="shared" si="2"/>
        <v>14100</v>
      </c>
      <c r="E82" s="1">
        <v>2</v>
      </c>
      <c r="F82">
        <f t="shared" si="3"/>
        <v>4.7517730496453902E-3</v>
      </c>
    </row>
    <row r="83" spans="1:6">
      <c r="A83">
        <v>1762</v>
      </c>
      <c r="B83">
        <v>41</v>
      </c>
      <c r="C83">
        <v>12</v>
      </c>
      <c r="D83">
        <f t="shared" si="2"/>
        <v>21144</v>
      </c>
      <c r="E83" s="1">
        <v>2</v>
      </c>
      <c r="F83">
        <f t="shared" si="3"/>
        <v>1.9390843738176316E-3</v>
      </c>
    </row>
    <row r="84" spans="1:6">
      <c r="A84">
        <v>1556</v>
      </c>
      <c r="B84">
        <v>42</v>
      </c>
      <c r="C84">
        <v>12</v>
      </c>
      <c r="D84">
        <f t="shared" si="2"/>
        <v>18672</v>
      </c>
      <c r="E84" s="1">
        <v>2</v>
      </c>
      <c r="F84">
        <f t="shared" si="3"/>
        <v>2.2493573264781492E-3</v>
      </c>
    </row>
    <row r="85" spans="1:6">
      <c r="A85">
        <v>392</v>
      </c>
      <c r="B85">
        <v>352</v>
      </c>
      <c r="C85">
        <v>12</v>
      </c>
      <c r="D85">
        <f t="shared" si="2"/>
        <v>4704</v>
      </c>
      <c r="E85" s="1">
        <v>2</v>
      </c>
      <c r="F85">
        <f t="shared" si="3"/>
        <v>7.4829931972789115E-2</v>
      </c>
    </row>
    <row r="86" spans="1:6">
      <c r="A86">
        <v>44</v>
      </c>
      <c r="B86">
        <v>22</v>
      </c>
      <c r="C86">
        <v>12</v>
      </c>
      <c r="D86">
        <f t="shared" si="2"/>
        <v>528</v>
      </c>
      <c r="E86" s="1">
        <v>2</v>
      </c>
      <c r="F86">
        <f t="shared" si="3"/>
        <v>4.1666666666666664E-2</v>
      </c>
    </row>
    <row r="87" spans="1:6">
      <c r="A87" s="1">
        <v>384</v>
      </c>
      <c r="B87" s="1">
        <v>13</v>
      </c>
      <c r="C87">
        <v>9</v>
      </c>
      <c r="D87">
        <f t="shared" si="2"/>
        <v>3456</v>
      </c>
      <c r="E87" s="1">
        <v>3</v>
      </c>
      <c r="F87">
        <f t="shared" si="3"/>
        <v>3.7615740740740739E-3</v>
      </c>
    </row>
    <row r="88" spans="1:6">
      <c r="A88">
        <v>6616</v>
      </c>
      <c r="B88">
        <v>120</v>
      </c>
      <c r="C88">
        <v>10</v>
      </c>
      <c r="D88">
        <f t="shared" si="2"/>
        <v>66160</v>
      </c>
      <c r="E88" s="1">
        <v>3</v>
      </c>
      <c r="F88">
        <f t="shared" si="3"/>
        <v>1.8137847642079807E-3</v>
      </c>
    </row>
    <row r="89" spans="1:6">
      <c r="A89">
        <v>19500</v>
      </c>
      <c r="B89">
        <v>433</v>
      </c>
      <c r="C89">
        <v>10</v>
      </c>
      <c r="D89">
        <f t="shared" si="2"/>
        <v>195000</v>
      </c>
      <c r="E89" s="1">
        <v>3</v>
      </c>
      <c r="F89">
        <f t="shared" si="3"/>
        <v>2.2205128205128205E-3</v>
      </c>
    </row>
    <row r="90" spans="1:6">
      <c r="A90" s="2">
        <v>1287</v>
      </c>
      <c r="B90" s="2">
        <v>24</v>
      </c>
      <c r="C90" s="2">
        <v>12</v>
      </c>
      <c r="D90">
        <f t="shared" si="2"/>
        <v>15444</v>
      </c>
      <c r="E90" s="1">
        <v>3</v>
      </c>
      <c r="F90">
        <f t="shared" si="3"/>
        <v>1.554001554001554E-3</v>
      </c>
    </row>
    <row r="91" spans="1:6" s="17" customFormat="1" ht="17" thickBot="1">
      <c r="A91" s="17">
        <v>2352</v>
      </c>
      <c r="B91" s="17">
        <v>64</v>
      </c>
      <c r="C91">
        <v>12</v>
      </c>
      <c r="D91">
        <f t="shared" si="2"/>
        <v>28224</v>
      </c>
      <c r="E91" s="1">
        <v>3</v>
      </c>
      <c r="F91">
        <f t="shared" si="3"/>
        <v>2.2675736961451248E-3</v>
      </c>
    </row>
    <row r="92" spans="1:6">
      <c r="A92" s="1">
        <v>95</v>
      </c>
      <c r="B92" s="1">
        <v>1</v>
      </c>
      <c r="C92">
        <v>3</v>
      </c>
      <c r="D92">
        <f t="shared" si="2"/>
        <v>285</v>
      </c>
      <c r="E92" s="1">
        <v>1</v>
      </c>
      <c r="F92">
        <f t="shared" si="3"/>
        <v>3.5087719298245615E-3</v>
      </c>
    </row>
    <row r="93" spans="1:6">
      <c r="A93" s="1">
        <v>672</v>
      </c>
      <c r="B93" s="1">
        <v>12</v>
      </c>
      <c r="C93">
        <v>3</v>
      </c>
      <c r="D93">
        <f t="shared" si="2"/>
        <v>2016</v>
      </c>
      <c r="E93" s="1">
        <v>1</v>
      </c>
      <c r="F93">
        <f t="shared" si="3"/>
        <v>5.9523809523809521E-3</v>
      </c>
    </row>
    <row r="94" spans="1:6">
      <c r="A94" s="1">
        <v>491</v>
      </c>
      <c r="B94" s="1">
        <v>9</v>
      </c>
      <c r="C94">
        <v>3</v>
      </c>
      <c r="D94">
        <f t="shared" si="2"/>
        <v>1473</v>
      </c>
      <c r="E94" s="1">
        <v>1</v>
      </c>
      <c r="F94">
        <f t="shared" si="3"/>
        <v>6.1099796334012219E-3</v>
      </c>
    </row>
    <row r="95" spans="1:6">
      <c r="A95" s="1">
        <v>41</v>
      </c>
      <c r="B95" s="1">
        <v>1</v>
      </c>
      <c r="C95">
        <v>3</v>
      </c>
      <c r="D95">
        <f t="shared" si="2"/>
        <v>123</v>
      </c>
      <c r="E95" s="1">
        <v>1</v>
      </c>
      <c r="F95">
        <f t="shared" si="3"/>
        <v>8.130081300813009E-3</v>
      </c>
    </row>
    <row r="96" spans="1:6">
      <c r="A96" s="1">
        <v>683</v>
      </c>
      <c r="B96" s="1">
        <v>11</v>
      </c>
      <c r="C96">
        <v>3</v>
      </c>
      <c r="D96">
        <f t="shared" si="2"/>
        <v>2049</v>
      </c>
      <c r="E96" s="1">
        <v>1</v>
      </c>
      <c r="F96">
        <f t="shared" si="3"/>
        <v>5.3684724255734506E-3</v>
      </c>
    </row>
    <row r="97" spans="1:6">
      <c r="A97" s="1">
        <v>41</v>
      </c>
      <c r="B97" s="1">
        <v>1</v>
      </c>
      <c r="C97">
        <v>3</v>
      </c>
      <c r="D97">
        <f t="shared" si="2"/>
        <v>123</v>
      </c>
      <c r="E97" s="1">
        <v>1</v>
      </c>
      <c r="F97">
        <f t="shared" si="3"/>
        <v>8.130081300813009E-3</v>
      </c>
    </row>
    <row r="98" spans="1:6">
      <c r="A98" s="1">
        <v>2496</v>
      </c>
      <c r="B98" s="1">
        <v>25</v>
      </c>
      <c r="C98" s="2">
        <v>4</v>
      </c>
      <c r="D98">
        <f t="shared" si="2"/>
        <v>9984</v>
      </c>
      <c r="E98" s="1">
        <v>1</v>
      </c>
      <c r="F98">
        <f t="shared" si="3"/>
        <v>2.5040064102564105E-3</v>
      </c>
    </row>
    <row r="99" spans="1:6">
      <c r="A99" s="1">
        <v>6342</v>
      </c>
      <c r="B99" s="1">
        <v>181</v>
      </c>
      <c r="C99" s="2">
        <v>4</v>
      </c>
      <c r="D99">
        <f t="shared" si="2"/>
        <v>25368</v>
      </c>
      <c r="E99" s="1">
        <v>1</v>
      </c>
      <c r="F99">
        <f t="shared" si="3"/>
        <v>7.1349731945758435E-3</v>
      </c>
    </row>
    <row r="100" spans="1:6">
      <c r="A100" s="1">
        <v>3571</v>
      </c>
      <c r="B100" s="1">
        <v>94</v>
      </c>
      <c r="C100" s="2">
        <v>4</v>
      </c>
      <c r="D100">
        <f t="shared" si="2"/>
        <v>14284</v>
      </c>
      <c r="E100" s="1">
        <v>1</v>
      </c>
      <c r="F100">
        <f t="shared" si="3"/>
        <v>6.5807896947633719E-3</v>
      </c>
    </row>
    <row r="101" spans="1:6">
      <c r="A101" s="1">
        <v>252</v>
      </c>
      <c r="B101" s="1">
        <v>2</v>
      </c>
      <c r="C101">
        <v>4</v>
      </c>
      <c r="D101">
        <f t="shared" si="2"/>
        <v>1008</v>
      </c>
      <c r="E101" s="1">
        <v>1</v>
      </c>
      <c r="F101">
        <f t="shared" si="3"/>
        <v>1.984126984126984E-3</v>
      </c>
    </row>
    <row r="102" spans="1:6">
      <c r="A102" s="1">
        <v>2431</v>
      </c>
      <c r="B102" s="1">
        <v>27</v>
      </c>
      <c r="C102">
        <v>4</v>
      </c>
      <c r="D102">
        <f t="shared" si="2"/>
        <v>9724</v>
      </c>
      <c r="E102" s="1">
        <v>1</v>
      </c>
      <c r="F102">
        <f t="shared" si="3"/>
        <v>2.7766351295763062E-3</v>
      </c>
    </row>
    <row r="103" spans="1:6">
      <c r="A103" s="1">
        <v>3</v>
      </c>
      <c r="B103" s="1">
        <v>1</v>
      </c>
      <c r="C103">
        <v>4</v>
      </c>
      <c r="D103">
        <f t="shared" si="2"/>
        <v>12</v>
      </c>
      <c r="E103" s="1">
        <v>1</v>
      </c>
      <c r="F103">
        <f t="shared" si="3"/>
        <v>8.3333333333333329E-2</v>
      </c>
    </row>
    <row r="104" spans="1:6">
      <c r="A104" s="1">
        <v>142</v>
      </c>
      <c r="B104" s="1">
        <v>1</v>
      </c>
      <c r="C104">
        <v>3</v>
      </c>
      <c r="D104">
        <f t="shared" si="2"/>
        <v>426</v>
      </c>
      <c r="E104" s="1">
        <v>1</v>
      </c>
      <c r="F104">
        <f t="shared" si="3"/>
        <v>2.3474178403755869E-3</v>
      </c>
    </row>
    <row r="105" spans="1:6">
      <c r="A105" s="1">
        <v>323</v>
      </c>
      <c r="B105" s="1">
        <v>3</v>
      </c>
      <c r="C105">
        <v>3</v>
      </c>
      <c r="D105">
        <f t="shared" si="2"/>
        <v>969</v>
      </c>
      <c r="E105" s="1">
        <v>1</v>
      </c>
      <c r="F105">
        <f t="shared" si="3"/>
        <v>3.0959752321981426E-3</v>
      </c>
    </row>
    <row r="106" spans="1:6">
      <c r="A106" s="1">
        <v>212</v>
      </c>
      <c r="B106" s="1">
        <v>21</v>
      </c>
      <c r="C106">
        <v>3</v>
      </c>
      <c r="D106">
        <f t="shared" si="2"/>
        <v>636</v>
      </c>
      <c r="E106" s="1">
        <v>1</v>
      </c>
      <c r="F106">
        <f t="shared" si="3"/>
        <v>3.3018867924528301E-2</v>
      </c>
    </row>
    <row r="107" spans="1:6">
      <c r="A107" s="1">
        <v>491</v>
      </c>
      <c r="B107" s="1">
        <v>10</v>
      </c>
      <c r="C107">
        <v>3</v>
      </c>
      <c r="D107">
        <f t="shared" si="2"/>
        <v>1473</v>
      </c>
      <c r="E107" s="1">
        <v>2</v>
      </c>
      <c r="F107">
        <f t="shared" si="3"/>
        <v>6.788866259334691E-3</v>
      </c>
    </row>
    <row r="108" spans="1:6">
      <c r="A108" s="1">
        <v>10369</v>
      </c>
      <c r="B108" s="1">
        <v>353</v>
      </c>
      <c r="C108">
        <v>3</v>
      </c>
      <c r="D108">
        <f t="shared" si="2"/>
        <v>31107</v>
      </c>
      <c r="E108" s="1">
        <v>2</v>
      </c>
      <c r="F108">
        <f t="shared" si="3"/>
        <v>1.1347928119072877E-2</v>
      </c>
    </row>
    <row r="109" spans="1:6">
      <c r="A109" s="1">
        <v>41</v>
      </c>
      <c r="B109" s="1">
        <v>2</v>
      </c>
      <c r="C109">
        <v>3</v>
      </c>
      <c r="D109">
        <f t="shared" si="2"/>
        <v>123</v>
      </c>
      <c r="E109" s="1">
        <v>2</v>
      </c>
      <c r="F109">
        <f t="shared" si="3"/>
        <v>1.6260162601626018E-2</v>
      </c>
    </row>
    <row r="110" spans="1:6">
      <c r="A110" s="1">
        <v>41</v>
      </c>
      <c r="B110" s="1">
        <v>1</v>
      </c>
      <c r="C110">
        <v>3</v>
      </c>
      <c r="D110">
        <f t="shared" si="2"/>
        <v>123</v>
      </c>
      <c r="E110" s="1">
        <v>2</v>
      </c>
      <c r="F110">
        <f t="shared" si="3"/>
        <v>8.130081300813009E-3</v>
      </c>
    </row>
    <row r="111" spans="1:6">
      <c r="A111" s="1">
        <v>7878</v>
      </c>
      <c r="B111" s="1">
        <v>244</v>
      </c>
      <c r="C111" s="2">
        <v>4</v>
      </c>
      <c r="D111">
        <f t="shared" si="2"/>
        <v>31512</v>
      </c>
      <c r="E111" s="1">
        <v>2</v>
      </c>
      <c r="F111">
        <f t="shared" si="3"/>
        <v>7.7430820005077432E-3</v>
      </c>
    </row>
    <row r="112" spans="1:6">
      <c r="A112" s="1">
        <v>58561</v>
      </c>
      <c r="B112" s="1">
        <v>1492</v>
      </c>
      <c r="C112" s="2">
        <v>4</v>
      </c>
      <c r="D112">
        <f t="shared" si="2"/>
        <v>234244</v>
      </c>
      <c r="E112" s="1">
        <v>2</v>
      </c>
      <c r="F112">
        <f t="shared" si="3"/>
        <v>6.369426751592357E-3</v>
      </c>
    </row>
    <row r="113" spans="1:6">
      <c r="A113" s="1">
        <v>59</v>
      </c>
      <c r="B113" s="1">
        <v>2</v>
      </c>
      <c r="C113">
        <v>4</v>
      </c>
      <c r="D113">
        <f t="shared" si="2"/>
        <v>236</v>
      </c>
      <c r="E113" s="1">
        <v>2</v>
      </c>
      <c r="F113">
        <f t="shared" si="3"/>
        <v>8.4745762711864406E-3</v>
      </c>
    </row>
    <row r="114" spans="1:6">
      <c r="A114" s="1">
        <v>20546</v>
      </c>
      <c r="B114" s="1">
        <v>619</v>
      </c>
      <c r="C114">
        <v>4</v>
      </c>
      <c r="D114">
        <f t="shared" si="2"/>
        <v>82184</v>
      </c>
      <c r="E114" s="1">
        <v>2</v>
      </c>
      <c r="F114">
        <f t="shared" si="3"/>
        <v>7.5318796846101429E-3</v>
      </c>
    </row>
    <row r="115" spans="1:6">
      <c r="A115" s="1">
        <v>70</v>
      </c>
      <c r="B115" s="1">
        <v>1</v>
      </c>
      <c r="C115">
        <v>3</v>
      </c>
      <c r="D115">
        <f t="shared" si="2"/>
        <v>210</v>
      </c>
      <c r="E115" s="1">
        <v>2</v>
      </c>
      <c r="F115">
        <f t="shared" si="3"/>
        <v>4.7619047619047623E-3</v>
      </c>
    </row>
    <row r="116" spans="1:6">
      <c r="A116" s="1">
        <v>18</v>
      </c>
      <c r="B116" s="1">
        <v>1</v>
      </c>
      <c r="C116">
        <v>3</v>
      </c>
      <c r="D116">
        <f t="shared" si="2"/>
        <v>54</v>
      </c>
      <c r="E116" s="1">
        <v>2</v>
      </c>
      <c r="F116">
        <f t="shared" si="3"/>
        <v>1.8518518518518517E-2</v>
      </c>
    </row>
    <row r="117" spans="1:6">
      <c r="A117" s="1">
        <v>586</v>
      </c>
      <c r="B117" s="1">
        <v>14</v>
      </c>
      <c r="C117">
        <v>3</v>
      </c>
      <c r="D117">
        <f t="shared" si="2"/>
        <v>1758</v>
      </c>
      <c r="E117" s="1">
        <v>3</v>
      </c>
      <c r="F117">
        <f t="shared" si="3"/>
        <v>7.9635949943117172E-3</v>
      </c>
    </row>
    <row r="118" spans="1:6">
      <c r="A118" s="1">
        <v>1114</v>
      </c>
      <c r="B118" s="1">
        <v>59</v>
      </c>
      <c r="C118">
        <v>3</v>
      </c>
      <c r="D118">
        <f t="shared" si="2"/>
        <v>3342</v>
      </c>
      <c r="E118" s="1">
        <v>3</v>
      </c>
      <c r="F118">
        <f t="shared" si="3"/>
        <v>1.7654099341711551E-2</v>
      </c>
    </row>
    <row r="119" spans="1:6">
      <c r="A119" s="1">
        <v>8261</v>
      </c>
      <c r="B119" s="1">
        <v>331</v>
      </c>
      <c r="C119" s="2">
        <v>4</v>
      </c>
      <c r="D119">
        <f t="shared" si="2"/>
        <v>33044</v>
      </c>
      <c r="E119" s="1">
        <v>3</v>
      </c>
      <c r="F119">
        <f t="shared" si="3"/>
        <v>1.001694710083525E-2</v>
      </c>
    </row>
    <row r="120" spans="1:6">
      <c r="A120" s="1">
        <v>5318</v>
      </c>
      <c r="B120" s="1">
        <v>100</v>
      </c>
      <c r="C120">
        <v>4</v>
      </c>
      <c r="D120">
        <f t="shared" si="2"/>
        <v>21272</v>
      </c>
      <c r="E120" s="1">
        <v>3</v>
      </c>
      <c r="F120">
        <f t="shared" si="3"/>
        <v>4.7010154193305757E-3</v>
      </c>
    </row>
    <row r="121" spans="1:6" ht="17" thickBot="1">
      <c r="A121" s="5">
        <v>167</v>
      </c>
      <c r="B121" s="5">
        <v>3</v>
      </c>
      <c r="C121">
        <v>3</v>
      </c>
      <c r="D121">
        <f t="shared" si="2"/>
        <v>501</v>
      </c>
      <c r="E121" s="1">
        <v>3</v>
      </c>
      <c r="F121">
        <f t="shared" si="3"/>
        <v>5.9880239520958087E-3</v>
      </c>
    </row>
    <row r="122" spans="1:6" ht="17" thickTop="1">
      <c r="A122" s="1">
        <v>115</v>
      </c>
      <c r="B122" s="1">
        <v>1</v>
      </c>
      <c r="C122">
        <v>5</v>
      </c>
      <c r="D122">
        <f t="shared" si="2"/>
        <v>575</v>
      </c>
      <c r="E122" s="1">
        <v>1</v>
      </c>
      <c r="F122">
        <f t="shared" si="3"/>
        <v>1.7391304347826088E-3</v>
      </c>
    </row>
    <row r="123" spans="1:6">
      <c r="A123" s="1">
        <v>5008</v>
      </c>
      <c r="B123" s="1">
        <v>147</v>
      </c>
      <c r="C123">
        <v>5</v>
      </c>
      <c r="D123">
        <f t="shared" si="2"/>
        <v>25040</v>
      </c>
      <c r="E123" s="1">
        <v>1</v>
      </c>
      <c r="F123">
        <f t="shared" si="3"/>
        <v>5.8706070287539939E-3</v>
      </c>
    </row>
    <row r="124" spans="1:6">
      <c r="A124" s="1">
        <v>167</v>
      </c>
      <c r="B124" s="1">
        <v>5</v>
      </c>
      <c r="C124">
        <v>5</v>
      </c>
      <c r="D124">
        <f t="shared" si="2"/>
        <v>835</v>
      </c>
      <c r="E124" s="1">
        <v>1</v>
      </c>
      <c r="F124">
        <f t="shared" si="3"/>
        <v>5.9880239520958087E-3</v>
      </c>
    </row>
    <row r="125" spans="1:6">
      <c r="A125" s="1">
        <v>102</v>
      </c>
      <c r="B125" s="1">
        <v>1</v>
      </c>
      <c r="C125">
        <v>5</v>
      </c>
      <c r="D125">
        <f t="shared" si="2"/>
        <v>510</v>
      </c>
      <c r="E125" s="1">
        <v>1</v>
      </c>
      <c r="F125">
        <f t="shared" si="3"/>
        <v>1.9607843137254902E-3</v>
      </c>
    </row>
    <row r="126" spans="1:6">
      <c r="A126" s="1">
        <v>30</v>
      </c>
      <c r="B126" s="1">
        <v>1</v>
      </c>
      <c r="C126">
        <v>5</v>
      </c>
      <c r="D126">
        <f t="shared" si="2"/>
        <v>150</v>
      </c>
      <c r="E126" s="1">
        <v>1</v>
      </c>
      <c r="F126">
        <f t="shared" si="3"/>
        <v>6.6666666666666671E-3</v>
      </c>
    </row>
    <row r="127" spans="1:6">
      <c r="A127" s="1">
        <v>41</v>
      </c>
      <c r="B127" s="1">
        <v>1</v>
      </c>
      <c r="C127">
        <v>5</v>
      </c>
      <c r="D127">
        <f t="shared" si="2"/>
        <v>205</v>
      </c>
      <c r="E127" s="1">
        <v>1</v>
      </c>
      <c r="F127">
        <f t="shared" si="3"/>
        <v>4.8780487804878049E-3</v>
      </c>
    </row>
    <row r="128" spans="1:6">
      <c r="A128" s="1">
        <v>42</v>
      </c>
      <c r="B128" s="1">
        <v>1</v>
      </c>
      <c r="C128">
        <v>6</v>
      </c>
      <c r="D128">
        <f t="shared" si="2"/>
        <v>252</v>
      </c>
      <c r="E128" s="1">
        <v>1</v>
      </c>
      <c r="F128">
        <f t="shared" si="3"/>
        <v>3.968253968253968E-3</v>
      </c>
    </row>
    <row r="129" spans="1:6">
      <c r="A129" s="1">
        <v>53</v>
      </c>
      <c r="B129" s="1">
        <v>1</v>
      </c>
      <c r="C129">
        <v>6</v>
      </c>
      <c r="D129">
        <f t="shared" si="2"/>
        <v>318</v>
      </c>
      <c r="E129" s="1">
        <v>1</v>
      </c>
      <c r="F129">
        <f t="shared" si="3"/>
        <v>3.1446540880503146E-3</v>
      </c>
    </row>
    <row r="130" spans="1:6">
      <c r="A130" s="1">
        <v>14</v>
      </c>
      <c r="B130" s="1">
        <v>1</v>
      </c>
      <c r="C130">
        <v>6</v>
      </c>
      <c r="D130">
        <f t="shared" si="2"/>
        <v>84</v>
      </c>
      <c r="E130" s="1">
        <v>1</v>
      </c>
      <c r="F130">
        <f t="shared" si="3"/>
        <v>1.1904761904761904E-2</v>
      </c>
    </row>
    <row r="131" spans="1:6">
      <c r="A131" s="1">
        <v>26</v>
      </c>
      <c r="B131" s="1">
        <v>1</v>
      </c>
      <c r="C131">
        <v>6</v>
      </c>
      <c r="D131">
        <f t="shared" ref="D131:D181" si="4">A131*C131</f>
        <v>156</v>
      </c>
      <c r="E131" s="1">
        <v>1</v>
      </c>
      <c r="F131">
        <f t="shared" ref="F131:F181" si="5">B131/D131</f>
        <v>6.41025641025641E-3</v>
      </c>
    </row>
    <row r="132" spans="1:6">
      <c r="A132" s="1">
        <v>26</v>
      </c>
      <c r="B132" s="1">
        <v>1</v>
      </c>
      <c r="C132">
        <v>6</v>
      </c>
      <c r="D132">
        <f t="shared" si="4"/>
        <v>156</v>
      </c>
      <c r="E132" s="1">
        <v>1</v>
      </c>
      <c r="F132">
        <f t="shared" si="5"/>
        <v>6.41025641025641E-3</v>
      </c>
    </row>
    <row r="133" spans="1:6">
      <c r="A133" s="1">
        <v>305</v>
      </c>
      <c r="B133" s="1">
        <v>3</v>
      </c>
      <c r="C133">
        <v>6</v>
      </c>
      <c r="D133">
        <f t="shared" si="4"/>
        <v>1830</v>
      </c>
      <c r="E133" s="1">
        <v>1</v>
      </c>
      <c r="F133">
        <f t="shared" si="5"/>
        <v>1.639344262295082E-3</v>
      </c>
    </row>
    <row r="134" spans="1:6">
      <c r="A134" s="1">
        <v>280</v>
      </c>
      <c r="B134" s="1">
        <v>3</v>
      </c>
      <c r="C134" s="2">
        <v>7</v>
      </c>
      <c r="D134">
        <f t="shared" si="4"/>
        <v>1960</v>
      </c>
      <c r="E134" s="1">
        <v>1</v>
      </c>
      <c r="F134">
        <f t="shared" si="5"/>
        <v>1.5306122448979591E-3</v>
      </c>
    </row>
    <row r="135" spans="1:6">
      <c r="A135" s="1">
        <v>1</v>
      </c>
      <c r="B135" s="1">
        <v>1</v>
      </c>
      <c r="C135" s="2">
        <v>7</v>
      </c>
      <c r="D135">
        <f t="shared" si="4"/>
        <v>7</v>
      </c>
      <c r="E135" s="1">
        <v>1</v>
      </c>
      <c r="F135">
        <f t="shared" si="5"/>
        <v>0.14285714285714285</v>
      </c>
    </row>
    <row r="136" spans="1:6">
      <c r="A136" s="1">
        <v>803</v>
      </c>
      <c r="B136" s="1">
        <v>1</v>
      </c>
      <c r="C136" s="2">
        <v>7</v>
      </c>
      <c r="D136">
        <f t="shared" si="4"/>
        <v>5621</v>
      </c>
      <c r="E136" s="1">
        <v>1</v>
      </c>
      <c r="F136">
        <f t="shared" si="5"/>
        <v>1.7790428749332859E-4</v>
      </c>
    </row>
    <row r="137" spans="1:6">
      <c r="A137" s="1">
        <v>3322</v>
      </c>
      <c r="B137" s="1">
        <v>139</v>
      </c>
      <c r="C137">
        <v>5</v>
      </c>
      <c r="D137">
        <f t="shared" si="4"/>
        <v>16610</v>
      </c>
      <c r="E137" s="1">
        <v>2</v>
      </c>
      <c r="F137">
        <f t="shared" si="5"/>
        <v>8.368452739313666E-3</v>
      </c>
    </row>
    <row r="138" spans="1:6">
      <c r="A138" s="1">
        <v>115</v>
      </c>
      <c r="B138" s="1">
        <v>9</v>
      </c>
      <c r="C138">
        <v>5</v>
      </c>
      <c r="D138">
        <f t="shared" si="4"/>
        <v>575</v>
      </c>
      <c r="E138" s="1">
        <v>2</v>
      </c>
      <c r="F138">
        <f t="shared" si="5"/>
        <v>1.5652173913043479E-2</v>
      </c>
    </row>
    <row r="139" spans="1:6">
      <c r="A139" s="1">
        <v>9</v>
      </c>
      <c r="B139" s="1">
        <v>1</v>
      </c>
      <c r="C139">
        <v>5</v>
      </c>
      <c r="D139">
        <f t="shared" si="4"/>
        <v>45</v>
      </c>
      <c r="E139" s="1">
        <v>2</v>
      </c>
      <c r="F139">
        <f t="shared" si="5"/>
        <v>2.2222222222222223E-2</v>
      </c>
    </row>
    <row r="140" spans="1:6">
      <c r="A140" s="1">
        <v>2</v>
      </c>
      <c r="B140" s="1">
        <v>1</v>
      </c>
      <c r="C140">
        <v>5</v>
      </c>
      <c r="D140">
        <f t="shared" si="4"/>
        <v>10</v>
      </c>
      <c r="E140" s="1">
        <v>2</v>
      </c>
      <c r="F140">
        <f t="shared" si="5"/>
        <v>0.1</v>
      </c>
    </row>
    <row r="141" spans="1:6">
      <c r="A141" s="1">
        <v>18</v>
      </c>
      <c r="B141" s="1">
        <v>1</v>
      </c>
      <c r="C141">
        <v>6</v>
      </c>
      <c r="D141">
        <f t="shared" si="4"/>
        <v>108</v>
      </c>
      <c r="E141" s="1">
        <v>2</v>
      </c>
      <c r="F141">
        <f t="shared" si="5"/>
        <v>9.2592592592592587E-3</v>
      </c>
    </row>
    <row r="142" spans="1:6">
      <c r="A142" s="1">
        <v>13</v>
      </c>
      <c r="B142" s="1">
        <v>1</v>
      </c>
      <c r="C142">
        <v>6</v>
      </c>
      <c r="D142">
        <f t="shared" si="4"/>
        <v>78</v>
      </c>
      <c r="E142" s="1">
        <v>2</v>
      </c>
      <c r="F142">
        <f t="shared" si="5"/>
        <v>1.282051282051282E-2</v>
      </c>
    </row>
    <row r="143" spans="1:6">
      <c r="A143" s="1">
        <v>1</v>
      </c>
      <c r="B143" s="1">
        <v>1</v>
      </c>
      <c r="C143">
        <v>6</v>
      </c>
      <c r="D143">
        <f t="shared" si="4"/>
        <v>6</v>
      </c>
      <c r="E143" s="1">
        <v>2</v>
      </c>
      <c r="F143">
        <f t="shared" si="5"/>
        <v>0.16666666666666666</v>
      </c>
    </row>
    <row r="144" spans="1:6">
      <c r="A144" s="1">
        <v>61</v>
      </c>
      <c r="B144" s="1">
        <v>2</v>
      </c>
      <c r="C144">
        <v>6</v>
      </c>
      <c r="D144">
        <f t="shared" si="4"/>
        <v>366</v>
      </c>
      <c r="E144" s="1">
        <v>2</v>
      </c>
      <c r="F144">
        <f t="shared" si="5"/>
        <v>5.4644808743169399E-3</v>
      </c>
    </row>
    <row r="145" spans="1:6">
      <c r="A145" s="1">
        <v>10</v>
      </c>
      <c r="B145" s="1">
        <v>1</v>
      </c>
      <c r="C145" s="4">
        <v>7</v>
      </c>
      <c r="D145">
        <f t="shared" si="4"/>
        <v>70</v>
      </c>
      <c r="E145" s="1">
        <v>2</v>
      </c>
      <c r="F145">
        <f t="shared" si="5"/>
        <v>1.4285714285714285E-2</v>
      </c>
    </row>
    <row r="146" spans="1:6">
      <c r="A146" s="1">
        <v>428</v>
      </c>
      <c r="B146" s="1">
        <v>14</v>
      </c>
      <c r="C146" s="2">
        <v>7</v>
      </c>
      <c r="D146">
        <f t="shared" si="4"/>
        <v>2996</v>
      </c>
      <c r="E146" s="1">
        <v>2</v>
      </c>
      <c r="F146">
        <f t="shared" si="5"/>
        <v>4.6728971962616819E-3</v>
      </c>
    </row>
    <row r="147" spans="1:6">
      <c r="A147" s="1">
        <v>5266</v>
      </c>
      <c r="B147" s="1">
        <v>5635</v>
      </c>
      <c r="C147">
        <v>5</v>
      </c>
      <c r="D147">
        <f t="shared" si="4"/>
        <v>26330</v>
      </c>
      <c r="E147" s="1">
        <v>3</v>
      </c>
      <c r="F147">
        <f t="shared" si="5"/>
        <v>0.21401443220660843</v>
      </c>
    </row>
    <row r="148" spans="1:6">
      <c r="A148" s="1">
        <v>90</v>
      </c>
      <c r="B148" s="1">
        <v>1</v>
      </c>
      <c r="C148">
        <v>5</v>
      </c>
      <c r="D148">
        <f t="shared" si="4"/>
        <v>450</v>
      </c>
      <c r="E148" s="1">
        <v>3</v>
      </c>
      <c r="F148">
        <f t="shared" si="5"/>
        <v>2.2222222222222222E-3</v>
      </c>
    </row>
    <row r="149" spans="1:6">
      <c r="A149" s="1">
        <v>31</v>
      </c>
      <c r="B149" s="1">
        <v>1</v>
      </c>
      <c r="C149">
        <v>6</v>
      </c>
      <c r="D149">
        <f t="shared" si="4"/>
        <v>186</v>
      </c>
      <c r="E149" s="1">
        <v>3</v>
      </c>
      <c r="F149">
        <f t="shared" si="5"/>
        <v>5.3763440860215058E-3</v>
      </c>
    </row>
    <row r="150" spans="1:6">
      <c r="A150" s="1">
        <v>598</v>
      </c>
      <c r="B150" s="1">
        <v>15</v>
      </c>
      <c r="C150">
        <v>6</v>
      </c>
      <c r="D150">
        <f t="shared" si="4"/>
        <v>3588</v>
      </c>
      <c r="E150" s="1">
        <v>3</v>
      </c>
      <c r="F150">
        <f t="shared" si="5"/>
        <v>4.180602006688963E-3</v>
      </c>
    </row>
    <row r="151" spans="1:6" ht="17" thickBot="1">
      <c r="A151" s="5">
        <v>879</v>
      </c>
      <c r="B151" s="5">
        <v>13</v>
      </c>
      <c r="C151" s="2">
        <v>7</v>
      </c>
      <c r="D151">
        <f t="shared" si="4"/>
        <v>6153</v>
      </c>
      <c r="E151" s="1">
        <v>3</v>
      </c>
      <c r="F151">
        <f t="shared" si="5"/>
        <v>2.1127905086949453E-3</v>
      </c>
    </row>
    <row r="152" spans="1:6" ht="17" thickTop="1">
      <c r="A152" s="1">
        <v>142</v>
      </c>
      <c r="B152" s="1">
        <v>1</v>
      </c>
      <c r="C152" s="2">
        <v>8</v>
      </c>
      <c r="D152">
        <f t="shared" si="4"/>
        <v>1136</v>
      </c>
      <c r="E152" s="1">
        <v>1</v>
      </c>
      <c r="F152">
        <f t="shared" si="5"/>
        <v>8.8028169014084509E-4</v>
      </c>
    </row>
    <row r="153" spans="1:6">
      <c r="A153" s="1">
        <v>212</v>
      </c>
      <c r="B153" s="1">
        <v>3</v>
      </c>
      <c r="C153" s="2">
        <v>8</v>
      </c>
      <c r="D153">
        <f t="shared" si="4"/>
        <v>1696</v>
      </c>
      <c r="E153" s="1">
        <v>1</v>
      </c>
      <c r="F153">
        <f t="shared" si="5"/>
        <v>1.7688679245283019E-3</v>
      </c>
    </row>
    <row r="154" spans="1:6">
      <c r="A154" s="1">
        <v>165</v>
      </c>
      <c r="B154" s="1">
        <v>2</v>
      </c>
      <c r="C154" s="2">
        <v>8</v>
      </c>
      <c r="D154">
        <f t="shared" si="4"/>
        <v>1320</v>
      </c>
      <c r="E154" s="1">
        <v>1</v>
      </c>
      <c r="F154">
        <f t="shared" si="5"/>
        <v>1.5151515151515152E-3</v>
      </c>
    </row>
    <row r="155" spans="1:6">
      <c r="A155" s="1">
        <v>390</v>
      </c>
      <c r="B155" s="1">
        <v>16</v>
      </c>
      <c r="C155">
        <v>10</v>
      </c>
      <c r="D155">
        <f t="shared" si="4"/>
        <v>3900</v>
      </c>
      <c r="E155" s="1">
        <v>1</v>
      </c>
      <c r="F155">
        <f t="shared" si="5"/>
        <v>4.1025641025641026E-3</v>
      </c>
    </row>
    <row r="156" spans="1:6">
      <c r="A156" s="1">
        <v>4970</v>
      </c>
      <c r="B156" s="1">
        <v>244</v>
      </c>
      <c r="C156">
        <v>10</v>
      </c>
      <c r="D156">
        <f t="shared" si="4"/>
        <v>49700</v>
      </c>
      <c r="E156" s="1">
        <v>1</v>
      </c>
      <c r="F156">
        <f t="shared" si="5"/>
        <v>4.9094567404426555E-3</v>
      </c>
    </row>
    <row r="157" spans="1:6">
      <c r="A157" s="1">
        <v>374</v>
      </c>
      <c r="B157" s="1">
        <v>25</v>
      </c>
      <c r="C157">
        <v>10</v>
      </c>
      <c r="D157">
        <f t="shared" si="4"/>
        <v>3740</v>
      </c>
      <c r="E157" s="1">
        <v>1</v>
      </c>
      <c r="F157">
        <f t="shared" si="5"/>
        <v>6.6844919786096255E-3</v>
      </c>
    </row>
    <row r="158" spans="1:6">
      <c r="A158" s="1">
        <v>303</v>
      </c>
      <c r="B158" s="1">
        <v>7</v>
      </c>
      <c r="C158">
        <v>8</v>
      </c>
      <c r="D158">
        <f t="shared" si="4"/>
        <v>2424</v>
      </c>
      <c r="E158" s="1">
        <v>1</v>
      </c>
      <c r="F158">
        <f t="shared" si="5"/>
        <v>2.8877887788778876E-3</v>
      </c>
    </row>
    <row r="159" spans="1:6">
      <c r="A159" s="1">
        <v>992</v>
      </c>
      <c r="B159" s="1">
        <v>17</v>
      </c>
      <c r="C159">
        <v>8</v>
      </c>
      <c r="D159">
        <f t="shared" si="4"/>
        <v>7936</v>
      </c>
      <c r="E159" s="1">
        <v>1</v>
      </c>
      <c r="F159">
        <f t="shared" si="5"/>
        <v>2.1421370967741934E-3</v>
      </c>
    </row>
    <row r="160" spans="1:6">
      <c r="A160" s="1">
        <v>4</v>
      </c>
      <c r="B160" s="1">
        <v>1</v>
      </c>
      <c r="C160">
        <v>8</v>
      </c>
      <c r="D160">
        <f t="shared" si="4"/>
        <v>32</v>
      </c>
      <c r="E160" s="1">
        <v>1</v>
      </c>
      <c r="F160">
        <f t="shared" si="5"/>
        <v>3.125E-2</v>
      </c>
    </row>
    <row r="161" spans="1:6">
      <c r="A161" s="1">
        <v>27</v>
      </c>
      <c r="B161" s="1">
        <v>1</v>
      </c>
      <c r="C161">
        <v>10</v>
      </c>
      <c r="D161">
        <f t="shared" si="4"/>
        <v>270</v>
      </c>
      <c r="E161" s="1">
        <v>1</v>
      </c>
      <c r="F161">
        <f t="shared" si="5"/>
        <v>3.7037037037037038E-3</v>
      </c>
    </row>
    <row r="162" spans="1:6">
      <c r="A162" s="1">
        <v>4090</v>
      </c>
      <c r="B162" s="1">
        <v>63</v>
      </c>
      <c r="C162">
        <v>10</v>
      </c>
      <c r="D162">
        <f t="shared" si="4"/>
        <v>40900</v>
      </c>
      <c r="E162" s="1">
        <v>1</v>
      </c>
      <c r="F162">
        <f t="shared" si="5"/>
        <v>1.5403422982885086E-3</v>
      </c>
    </row>
    <row r="163" spans="1:6">
      <c r="A163" s="1">
        <v>372</v>
      </c>
      <c r="B163" s="1">
        <v>2</v>
      </c>
      <c r="C163">
        <v>10</v>
      </c>
      <c r="D163">
        <f t="shared" si="4"/>
        <v>3720</v>
      </c>
      <c r="E163" s="1">
        <v>1</v>
      </c>
      <c r="F163">
        <f t="shared" si="5"/>
        <v>5.3763440860215054E-4</v>
      </c>
    </row>
    <row r="164" spans="1:6">
      <c r="A164" s="1">
        <v>612</v>
      </c>
      <c r="B164" s="1">
        <v>8</v>
      </c>
      <c r="C164">
        <v>11</v>
      </c>
      <c r="D164">
        <f t="shared" si="4"/>
        <v>6732</v>
      </c>
      <c r="E164" s="1">
        <v>1</v>
      </c>
      <c r="F164">
        <f t="shared" si="5"/>
        <v>1.1883541295306002E-3</v>
      </c>
    </row>
    <row r="165" spans="1:6">
      <c r="A165" s="1">
        <v>4297</v>
      </c>
      <c r="B165" s="1">
        <v>96</v>
      </c>
      <c r="C165">
        <v>11</v>
      </c>
      <c r="D165">
        <f t="shared" si="4"/>
        <v>47267</v>
      </c>
      <c r="E165" s="1">
        <v>1</v>
      </c>
      <c r="F165">
        <f t="shared" si="5"/>
        <v>2.0310152960839488E-3</v>
      </c>
    </row>
    <row r="166" spans="1:6">
      <c r="A166" s="1">
        <v>28</v>
      </c>
      <c r="B166" s="1">
        <v>1</v>
      </c>
      <c r="C166" s="2">
        <v>11</v>
      </c>
      <c r="D166">
        <f t="shared" si="4"/>
        <v>308</v>
      </c>
      <c r="E166" s="1">
        <v>1</v>
      </c>
      <c r="F166">
        <f t="shared" si="5"/>
        <v>3.246753246753247E-3</v>
      </c>
    </row>
    <row r="167" spans="1:6">
      <c r="A167" s="1">
        <v>180</v>
      </c>
      <c r="B167" s="1">
        <v>2</v>
      </c>
      <c r="C167" s="2">
        <v>8</v>
      </c>
      <c r="D167">
        <f t="shared" si="4"/>
        <v>1440</v>
      </c>
      <c r="E167" s="1">
        <v>2</v>
      </c>
      <c r="F167">
        <f t="shared" si="5"/>
        <v>1.3888888888888889E-3</v>
      </c>
    </row>
    <row r="168" spans="1:6">
      <c r="A168" s="1">
        <v>12</v>
      </c>
      <c r="B168" s="1">
        <v>1</v>
      </c>
      <c r="C168" s="2">
        <v>8</v>
      </c>
      <c r="D168">
        <f t="shared" si="4"/>
        <v>96</v>
      </c>
      <c r="E168" s="1">
        <v>2</v>
      </c>
      <c r="F168">
        <f t="shared" si="5"/>
        <v>1.0416666666666666E-2</v>
      </c>
    </row>
    <row r="169" spans="1:6">
      <c r="A169" s="1">
        <v>262</v>
      </c>
      <c r="B169" s="1">
        <v>13</v>
      </c>
      <c r="C169">
        <v>10</v>
      </c>
      <c r="D169">
        <f t="shared" si="4"/>
        <v>2620</v>
      </c>
      <c r="E169" s="1">
        <v>2</v>
      </c>
      <c r="F169">
        <f t="shared" si="5"/>
        <v>4.9618320610687024E-3</v>
      </c>
    </row>
    <row r="170" spans="1:6">
      <c r="A170" s="1">
        <v>454</v>
      </c>
      <c r="B170" s="1">
        <v>317</v>
      </c>
      <c r="C170">
        <v>10</v>
      </c>
      <c r="D170">
        <f t="shared" si="4"/>
        <v>4540</v>
      </c>
      <c r="E170" s="1">
        <v>2</v>
      </c>
      <c r="F170">
        <f t="shared" si="5"/>
        <v>6.9823788546255511E-2</v>
      </c>
    </row>
    <row r="171" spans="1:6">
      <c r="A171" s="1">
        <v>737</v>
      </c>
      <c r="B171" s="1">
        <v>28</v>
      </c>
      <c r="C171" s="1">
        <v>8</v>
      </c>
      <c r="D171">
        <f t="shared" si="4"/>
        <v>5896</v>
      </c>
      <c r="E171" s="1">
        <v>2</v>
      </c>
      <c r="F171">
        <f t="shared" si="5"/>
        <v>4.7489823609226595E-3</v>
      </c>
    </row>
    <row r="172" spans="1:6">
      <c r="A172" s="1">
        <v>303</v>
      </c>
      <c r="B172" s="1">
        <v>72</v>
      </c>
      <c r="C172">
        <v>8</v>
      </c>
      <c r="D172">
        <f t="shared" si="4"/>
        <v>2424</v>
      </c>
      <c r="E172" s="1">
        <v>2</v>
      </c>
      <c r="F172">
        <f t="shared" si="5"/>
        <v>2.9702970297029702E-2</v>
      </c>
    </row>
    <row r="173" spans="1:6">
      <c r="A173" s="1">
        <v>64</v>
      </c>
      <c r="B173" s="1">
        <v>1</v>
      </c>
      <c r="C173" s="1">
        <v>10</v>
      </c>
      <c r="D173">
        <f t="shared" si="4"/>
        <v>640</v>
      </c>
      <c r="E173" s="1">
        <v>2</v>
      </c>
      <c r="F173">
        <f t="shared" si="5"/>
        <v>1.5625000000000001E-3</v>
      </c>
    </row>
    <row r="174" spans="1:6">
      <c r="A174" s="1">
        <v>12</v>
      </c>
      <c r="B174" s="1">
        <v>1</v>
      </c>
      <c r="C174">
        <v>10</v>
      </c>
      <c r="D174">
        <f t="shared" si="4"/>
        <v>120</v>
      </c>
      <c r="E174" s="1">
        <v>2</v>
      </c>
      <c r="F174">
        <f t="shared" si="5"/>
        <v>8.3333333333333332E-3</v>
      </c>
    </row>
    <row r="175" spans="1:6">
      <c r="A175" s="1">
        <v>193</v>
      </c>
      <c r="B175" s="1">
        <v>10</v>
      </c>
      <c r="C175">
        <v>11</v>
      </c>
      <c r="D175">
        <f t="shared" si="4"/>
        <v>2123</v>
      </c>
      <c r="E175" s="1">
        <v>2</v>
      </c>
      <c r="F175">
        <f t="shared" si="5"/>
        <v>4.7103155911446069E-3</v>
      </c>
    </row>
    <row r="176" spans="1:6">
      <c r="A176" s="1">
        <v>90</v>
      </c>
      <c r="B176" s="1">
        <v>5</v>
      </c>
      <c r="C176">
        <v>11</v>
      </c>
      <c r="D176">
        <f t="shared" si="4"/>
        <v>990</v>
      </c>
      <c r="E176" s="1">
        <v>2</v>
      </c>
      <c r="F176">
        <f t="shared" si="5"/>
        <v>5.0505050505050509E-3</v>
      </c>
    </row>
    <row r="177" spans="1:6">
      <c r="A177" s="1">
        <v>170</v>
      </c>
      <c r="B177" s="1">
        <v>3</v>
      </c>
      <c r="C177" s="2">
        <v>8</v>
      </c>
      <c r="D177">
        <f t="shared" si="4"/>
        <v>1360</v>
      </c>
      <c r="E177" s="1">
        <v>3</v>
      </c>
      <c r="F177">
        <f t="shared" si="5"/>
        <v>2.2058823529411764E-3</v>
      </c>
    </row>
    <row r="178" spans="1:6">
      <c r="A178" s="1">
        <v>1637</v>
      </c>
      <c r="B178" s="1">
        <v>2533</v>
      </c>
      <c r="C178">
        <v>10</v>
      </c>
      <c r="D178">
        <f t="shared" si="4"/>
        <v>16370</v>
      </c>
      <c r="E178" s="1">
        <v>3</v>
      </c>
      <c r="F178">
        <f t="shared" si="5"/>
        <v>0.15473427000610873</v>
      </c>
    </row>
    <row r="179" spans="1:6">
      <c r="A179" s="1">
        <v>1078</v>
      </c>
      <c r="B179" s="1">
        <v>32</v>
      </c>
      <c r="C179">
        <v>8</v>
      </c>
      <c r="D179">
        <f t="shared" si="4"/>
        <v>8624</v>
      </c>
      <c r="E179" s="1">
        <v>3</v>
      </c>
      <c r="F179">
        <f t="shared" si="5"/>
        <v>3.7105751391465678E-3</v>
      </c>
    </row>
    <row r="180" spans="1:6">
      <c r="A180" s="1">
        <v>4000</v>
      </c>
      <c r="B180" s="1">
        <v>3</v>
      </c>
      <c r="C180">
        <v>10</v>
      </c>
      <c r="D180">
        <f t="shared" si="4"/>
        <v>40000</v>
      </c>
      <c r="E180" s="1">
        <v>3</v>
      </c>
      <c r="F180">
        <f t="shared" si="5"/>
        <v>7.4999999999999993E-5</v>
      </c>
    </row>
    <row r="181" spans="1:6">
      <c r="A181" s="1">
        <v>4627</v>
      </c>
      <c r="B181" s="1">
        <v>112</v>
      </c>
      <c r="C181">
        <v>11</v>
      </c>
      <c r="D181">
        <f t="shared" si="4"/>
        <v>50897</v>
      </c>
      <c r="E181" s="1">
        <v>3</v>
      </c>
      <c r="F181">
        <f t="shared" si="5"/>
        <v>2.2005226241232291E-3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1"/>
  <sheetViews>
    <sheetView topLeftCell="E1" workbookViewId="0">
      <selection activeCell="H19" sqref="H19"/>
    </sheetView>
  </sheetViews>
  <sheetFormatPr baseColWidth="10" defaultRowHeight="16"/>
  <cols>
    <col min="1" max="2" width="10.83203125" style="1"/>
    <col min="4" max="4" width="14.83203125" customWidth="1"/>
    <col min="5" max="5" width="10.83203125" style="1"/>
  </cols>
  <sheetData>
    <row r="1" spans="1:5">
      <c r="A1" s="1" t="s">
        <v>5</v>
      </c>
      <c r="B1" s="1" t="s">
        <v>6</v>
      </c>
      <c r="C1" t="s">
        <v>105</v>
      </c>
      <c r="D1" t="s">
        <v>106</v>
      </c>
      <c r="E1" s="1" t="s">
        <v>43</v>
      </c>
    </row>
    <row r="2" spans="1:5">
      <c r="A2" s="1">
        <v>573</v>
      </c>
      <c r="B2" s="1">
        <v>10</v>
      </c>
      <c r="C2" s="2">
        <v>3</v>
      </c>
      <c r="D2">
        <f>A2*C2</f>
        <v>1719</v>
      </c>
      <c r="E2" s="1">
        <v>1</v>
      </c>
    </row>
    <row r="3" spans="1:5">
      <c r="A3" s="1">
        <v>1121</v>
      </c>
      <c r="B3" s="1">
        <v>12</v>
      </c>
      <c r="C3" s="2">
        <v>3</v>
      </c>
      <c r="D3">
        <f t="shared" ref="D3:D161" si="0">A3*C3</f>
        <v>3363</v>
      </c>
      <c r="E3" s="1">
        <v>1</v>
      </c>
    </row>
    <row r="4" spans="1:5">
      <c r="A4" s="1">
        <v>525</v>
      </c>
      <c r="B4" s="1">
        <v>5</v>
      </c>
      <c r="C4" s="2">
        <v>3</v>
      </c>
      <c r="D4">
        <f t="shared" si="0"/>
        <v>1575</v>
      </c>
      <c r="E4" s="1">
        <v>1</v>
      </c>
    </row>
    <row r="5" spans="1:5">
      <c r="A5" s="1">
        <v>46309</v>
      </c>
      <c r="B5" s="1">
        <v>497</v>
      </c>
      <c r="C5">
        <v>4</v>
      </c>
      <c r="D5">
        <f t="shared" si="0"/>
        <v>185236</v>
      </c>
      <c r="E5" s="1">
        <v>1</v>
      </c>
    </row>
    <row r="6" spans="1:5">
      <c r="A6" s="1">
        <v>611</v>
      </c>
      <c r="B6" s="1">
        <v>7</v>
      </c>
      <c r="C6">
        <v>4</v>
      </c>
      <c r="D6">
        <f t="shared" si="0"/>
        <v>2444</v>
      </c>
      <c r="E6" s="1">
        <v>1</v>
      </c>
    </row>
    <row r="7" spans="1:5">
      <c r="A7" s="1">
        <v>3574</v>
      </c>
      <c r="B7" s="1">
        <v>47</v>
      </c>
      <c r="C7" s="2">
        <v>4</v>
      </c>
      <c r="D7">
        <f t="shared" si="0"/>
        <v>14296</v>
      </c>
      <c r="E7" s="1">
        <v>1</v>
      </c>
    </row>
    <row r="8" spans="1:5">
      <c r="A8" s="1">
        <v>19</v>
      </c>
      <c r="B8" s="1">
        <v>1</v>
      </c>
      <c r="C8" s="1">
        <v>3</v>
      </c>
      <c r="D8">
        <f t="shared" si="0"/>
        <v>57</v>
      </c>
      <c r="E8" s="1">
        <v>1</v>
      </c>
    </row>
    <row r="9" spans="1:5">
      <c r="A9" s="1">
        <v>103</v>
      </c>
      <c r="B9" s="1">
        <v>1</v>
      </c>
      <c r="C9" s="1">
        <v>3</v>
      </c>
      <c r="D9">
        <f t="shared" si="0"/>
        <v>309</v>
      </c>
      <c r="E9" s="1">
        <v>1</v>
      </c>
    </row>
    <row r="10" spans="1:5">
      <c r="A10" s="1">
        <v>27</v>
      </c>
      <c r="B10" s="1">
        <v>1</v>
      </c>
      <c r="C10" s="2">
        <v>3</v>
      </c>
      <c r="D10">
        <f t="shared" si="0"/>
        <v>81</v>
      </c>
      <c r="E10" s="1">
        <v>1</v>
      </c>
    </row>
    <row r="11" spans="1:5">
      <c r="A11" s="1">
        <v>44</v>
      </c>
      <c r="B11" s="1">
        <v>1</v>
      </c>
      <c r="C11" s="2">
        <v>4</v>
      </c>
      <c r="D11">
        <f t="shared" si="0"/>
        <v>176</v>
      </c>
      <c r="E11" s="1">
        <v>1</v>
      </c>
    </row>
    <row r="12" spans="1:5">
      <c r="A12" s="1">
        <v>139</v>
      </c>
      <c r="B12" s="1">
        <v>1</v>
      </c>
      <c r="C12" s="2">
        <v>4</v>
      </c>
      <c r="D12">
        <f t="shared" si="0"/>
        <v>556</v>
      </c>
      <c r="E12" s="1">
        <v>1</v>
      </c>
    </row>
    <row r="13" spans="1:5">
      <c r="A13" s="1">
        <v>70</v>
      </c>
      <c r="B13" s="1">
        <v>1</v>
      </c>
      <c r="C13" s="2">
        <v>4</v>
      </c>
      <c r="D13">
        <f t="shared" si="0"/>
        <v>280</v>
      </c>
      <c r="E13" s="1">
        <v>1</v>
      </c>
    </row>
    <row r="14" spans="1:5">
      <c r="A14" s="1">
        <v>120</v>
      </c>
      <c r="B14" s="1">
        <v>1</v>
      </c>
      <c r="C14">
        <v>4</v>
      </c>
      <c r="D14">
        <f t="shared" si="0"/>
        <v>480</v>
      </c>
      <c r="E14" s="1">
        <v>1</v>
      </c>
    </row>
    <row r="15" spans="1:5" s="9" customFormat="1">
      <c r="A15" s="7">
        <v>1679</v>
      </c>
      <c r="B15" s="7">
        <v>18</v>
      </c>
      <c r="C15" s="9">
        <v>4</v>
      </c>
      <c r="D15" s="9">
        <f t="shared" si="0"/>
        <v>6716</v>
      </c>
      <c r="E15" s="7">
        <v>1</v>
      </c>
    </row>
    <row r="16" spans="1:5" s="21" customFormat="1">
      <c r="A16" s="20">
        <v>46</v>
      </c>
      <c r="B16" s="20">
        <v>1</v>
      </c>
      <c r="C16" s="21">
        <v>5</v>
      </c>
      <c r="D16" s="21">
        <f t="shared" ref="D16:D47" si="1">A16*C16</f>
        <v>230</v>
      </c>
      <c r="E16" s="20">
        <v>1</v>
      </c>
    </row>
    <row r="17" spans="1:5" s="19" customFormat="1">
      <c r="A17" s="18">
        <v>1</v>
      </c>
      <c r="B17" s="18">
        <v>1</v>
      </c>
      <c r="C17" s="19">
        <v>5</v>
      </c>
      <c r="D17" s="19">
        <f t="shared" si="1"/>
        <v>5</v>
      </c>
      <c r="E17" s="18">
        <v>1</v>
      </c>
    </row>
    <row r="18" spans="1:5" s="19" customFormat="1">
      <c r="A18" s="18">
        <v>78</v>
      </c>
      <c r="B18" s="18">
        <v>1</v>
      </c>
      <c r="C18" s="19">
        <v>5</v>
      </c>
      <c r="D18" s="19">
        <f t="shared" si="1"/>
        <v>390</v>
      </c>
      <c r="E18" s="18">
        <v>1</v>
      </c>
    </row>
    <row r="19" spans="1:5" s="19" customFormat="1">
      <c r="A19" s="18">
        <v>9</v>
      </c>
      <c r="B19" s="18">
        <v>1</v>
      </c>
      <c r="C19" s="19">
        <v>6</v>
      </c>
      <c r="D19" s="19">
        <f t="shared" si="1"/>
        <v>54</v>
      </c>
      <c r="E19" s="18">
        <v>1</v>
      </c>
    </row>
    <row r="20" spans="1:5" s="19" customFormat="1">
      <c r="A20" s="18">
        <v>753</v>
      </c>
      <c r="B20" s="18">
        <v>14</v>
      </c>
      <c r="C20" s="19">
        <v>6</v>
      </c>
      <c r="D20" s="19">
        <f t="shared" si="1"/>
        <v>4518</v>
      </c>
      <c r="E20" s="18">
        <v>1</v>
      </c>
    </row>
    <row r="21" spans="1:5" s="19" customFormat="1">
      <c r="A21" s="18">
        <v>198</v>
      </c>
      <c r="B21" s="18">
        <v>4</v>
      </c>
      <c r="C21" s="19">
        <v>6</v>
      </c>
      <c r="D21" s="19">
        <f t="shared" si="1"/>
        <v>1188</v>
      </c>
      <c r="E21" s="18">
        <v>1</v>
      </c>
    </row>
    <row r="22" spans="1:5" s="19" customFormat="1">
      <c r="A22" s="18">
        <v>929</v>
      </c>
      <c r="B22" s="18">
        <v>13</v>
      </c>
      <c r="C22" s="19">
        <v>6</v>
      </c>
      <c r="D22" s="19">
        <f t="shared" si="1"/>
        <v>5574</v>
      </c>
      <c r="E22" s="18">
        <v>1</v>
      </c>
    </row>
    <row r="23" spans="1:5" s="19" customFormat="1">
      <c r="A23" s="18">
        <v>95</v>
      </c>
      <c r="B23" s="18">
        <v>1</v>
      </c>
      <c r="C23" s="19">
        <v>6</v>
      </c>
      <c r="D23" s="19">
        <f t="shared" si="1"/>
        <v>570</v>
      </c>
      <c r="E23" s="18">
        <v>1</v>
      </c>
    </row>
    <row r="24" spans="1:5" s="19" customFormat="1">
      <c r="A24" s="18">
        <v>1017</v>
      </c>
      <c r="B24" s="18">
        <v>1</v>
      </c>
      <c r="C24" s="19">
        <v>6</v>
      </c>
      <c r="D24" s="19">
        <f t="shared" si="1"/>
        <v>6102</v>
      </c>
      <c r="E24" s="18">
        <v>1</v>
      </c>
    </row>
    <row r="25" spans="1:5" s="19" customFormat="1">
      <c r="A25" s="18">
        <v>8</v>
      </c>
      <c r="B25" s="18">
        <v>1</v>
      </c>
      <c r="C25" s="22">
        <v>7</v>
      </c>
      <c r="D25" s="19">
        <f t="shared" si="1"/>
        <v>56</v>
      </c>
      <c r="E25" s="18">
        <v>1</v>
      </c>
    </row>
    <row r="26" spans="1:5" s="19" customFormat="1">
      <c r="A26" s="18">
        <v>176</v>
      </c>
      <c r="B26" s="18">
        <v>2</v>
      </c>
      <c r="C26" s="22">
        <v>7</v>
      </c>
      <c r="D26" s="19">
        <f t="shared" si="1"/>
        <v>1232</v>
      </c>
      <c r="E26" s="18">
        <v>1</v>
      </c>
    </row>
    <row r="27" spans="1:5" s="19" customFormat="1">
      <c r="A27" s="18">
        <v>2430</v>
      </c>
      <c r="B27" s="18">
        <v>40</v>
      </c>
      <c r="C27" s="22">
        <v>7</v>
      </c>
      <c r="D27" s="19">
        <f t="shared" si="1"/>
        <v>17010</v>
      </c>
      <c r="E27" s="18">
        <v>1</v>
      </c>
    </row>
    <row r="28" spans="1:5" s="19" customFormat="1">
      <c r="A28" s="18">
        <v>4391</v>
      </c>
      <c r="B28" s="18">
        <v>52</v>
      </c>
      <c r="C28" s="22">
        <v>8</v>
      </c>
      <c r="D28" s="19">
        <f t="shared" si="1"/>
        <v>35128</v>
      </c>
      <c r="E28" s="18">
        <v>1</v>
      </c>
    </row>
    <row r="29" spans="1:5" s="19" customFormat="1">
      <c r="A29" s="18">
        <v>98</v>
      </c>
      <c r="B29" s="18">
        <v>2</v>
      </c>
      <c r="C29" s="22">
        <v>8</v>
      </c>
      <c r="D29" s="19">
        <f t="shared" si="1"/>
        <v>784</v>
      </c>
      <c r="E29" s="18">
        <v>1</v>
      </c>
    </row>
    <row r="30" spans="1:5" s="9" customFormat="1">
      <c r="A30" s="7">
        <v>151</v>
      </c>
      <c r="B30" s="7">
        <v>2</v>
      </c>
      <c r="C30" s="10">
        <v>8</v>
      </c>
      <c r="D30" s="9">
        <f t="shared" si="1"/>
        <v>1208</v>
      </c>
      <c r="E30" s="7">
        <v>1</v>
      </c>
    </row>
    <row r="31" spans="1:5" s="21" customFormat="1">
      <c r="A31" s="21">
        <v>151</v>
      </c>
      <c r="B31" s="21">
        <v>2</v>
      </c>
      <c r="C31" s="21">
        <v>9</v>
      </c>
      <c r="D31" s="21">
        <f t="shared" si="1"/>
        <v>1359</v>
      </c>
      <c r="E31" s="23">
        <v>1</v>
      </c>
    </row>
    <row r="32" spans="1:5" s="19" customFormat="1">
      <c r="A32" s="19">
        <v>561</v>
      </c>
      <c r="B32" s="19">
        <v>10</v>
      </c>
      <c r="C32" s="19">
        <v>9</v>
      </c>
      <c r="D32" s="19">
        <f t="shared" si="1"/>
        <v>5049</v>
      </c>
      <c r="E32" s="12">
        <v>1</v>
      </c>
    </row>
    <row r="33" spans="1:5" s="19" customFormat="1">
      <c r="A33" s="18">
        <v>92</v>
      </c>
      <c r="B33" s="18">
        <v>2</v>
      </c>
      <c r="C33" s="19">
        <v>9</v>
      </c>
      <c r="D33" s="19">
        <f t="shared" si="1"/>
        <v>828</v>
      </c>
      <c r="E33" s="12">
        <v>1</v>
      </c>
    </row>
    <row r="34" spans="1:5" s="19" customFormat="1">
      <c r="A34" s="19">
        <v>689</v>
      </c>
      <c r="B34" s="19">
        <v>10</v>
      </c>
      <c r="C34" s="19">
        <v>10</v>
      </c>
      <c r="D34" s="19">
        <f t="shared" si="1"/>
        <v>6890</v>
      </c>
      <c r="E34" s="12">
        <v>1</v>
      </c>
    </row>
    <row r="35" spans="1:5" s="19" customFormat="1">
      <c r="A35" s="19">
        <v>381</v>
      </c>
      <c r="B35" s="19">
        <v>6</v>
      </c>
      <c r="C35" s="19">
        <v>10</v>
      </c>
      <c r="D35" s="19">
        <f t="shared" si="1"/>
        <v>3810</v>
      </c>
      <c r="E35" s="12">
        <v>1</v>
      </c>
    </row>
    <row r="36" spans="1:5" s="19" customFormat="1">
      <c r="A36" s="22">
        <v>203</v>
      </c>
      <c r="B36" s="22">
        <v>3</v>
      </c>
      <c r="C36" s="22">
        <v>10</v>
      </c>
      <c r="D36" s="19">
        <f t="shared" si="1"/>
        <v>2030</v>
      </c>
      <c r="E36" s="12">
        <v>1</v>
      </c>
    </row>
    <row r="37" spans="1:5" s="19" customFormat="1">
      <c r="A37" s="19">
        <v>1740</v>
      </c>
      <c r="B37" s="19">
        <v>28</v>
      </c>
      <c r="C37" s="19">
        <v>10</v>
      </c>
      <c r="D37" s="19">
        <f t="shared" si="1"/>
        <v>17400</v>
      </c>
      <c r="E37" s="12">
        <v>1</v>
      </c>
    </row>
    <row r="38" spans="1:5" s="19" customFormat="1">
      <c r="A38" s="19">
        <v>4435</v>
      </c>
      <c r="B38" s="19">
        <v>73</v>
      </c>
      <c r="C38" s="19">
        <v>10</v>
      </c>
      <c r="D38" s="19">
        <f t="shared" si="1"/>
        <v>44350</v>
      </c>
      <c r="E38" s="12">
        <v>1</v>
      </c>
    </row>
    <row r="39" spans="1:5" s="19" customFormat="1">
      <c r="A39" s="19">
        <v>862</v>
      </c>
      <c r="B39" s="19">
        <v>18</v>
      </c>
      <c r="C39" s="19">
        <v>10</v>
      </c>
      <c r="D39" s="19">
        <f t="shared" si="1"/>
        <v>8620</v>
      </c>
      <c r="E39" s="12">
        <v>1</v>
      </c>
    </row>
    <row r="40" spans="1:5" s="19" customFormat="1">
      <c r="A40" s="19">
        <v>2</v>
      </c>
      <c r="B40" s="19">
        <v>1</v>
      </c>
      <c r="C40" s="19">
        <v>12</v>
      </c>
      <c r="D40" s="19">
        <f t="shared" si="1"/>
        <v>24</v>
      </c>
      <c r="E40" s="12">
        <v>1</v>
      </c>
    </row>
    <row r="41" spans="1:5" s="19" customFormat="1">
      <c r="A41" s="19">
        <v>1963</v>
      </c>
      <c r="B41" s="19">
        <v>30</v>
      </c>
      <c r="C41" s="19">
        <v>12</v>
      </c>
      <c r="D41" s="19">
        <f t="shared" si="1"/>
        <v>23556</v>
      </c>
      <c r="E41" s="12">
        <v>1</v>
      </c>
    </row>
    <row r="42" spans="1:5" s="19" customFormat="1">
      <c r="A42" s="19">
        <v>20</v>
      </c>
      <c r="B42" s="19">
        <v>1</v>
      </c>
      <c r="C42" s="19">
        <v>12</v>
      </c>
      <c r="D42" s="19">
        <f t="shared" si="1"/>
        <v>240</v>
      </c>
      <c r="E42" s="12">
        <v>1</v>
      </c>
    </row>
    <row r="43" spans="1:5" s="19" customFormat="1">
      <c r="A43" s="19">
        <v>102</v>
      </c>
      <c r="B43" s="19">
        <v>2</v>
      </c>
      <c r="C43" s="19">
        <v>12</v>
      </c>
      <c r="D43" s="19">
        <f t="shared" si="1"/>
        <v>1224</v>
      </c>
      <c r="E43" s="12">
        <v>1</v>
      </c>
    </row>
    <row r="44" spans="1:5" s="19" customFormat="1">
      <c r="A44" s="19">
        <v>1035</v>
      </c>
      <c r="B44" s="19">
        <v>13</v>
      </c>
      <c r="C44" s="19">
        <v>12</v>
      </c>
      <c r="D44" s="19">
        <f t="shared" si="1"/>
        <v>12420</v>
      </c>
      <c r="E44" s="12">
        <v>1</v>
      </c>
    </row>
    <row r="45" spans="1:5" s="9" customFormat="1">
      <c r="A45" s="9">
        <v>1071</v>
      </c>
      <c r="B45" s="9">
        <v>32</v>
      </c>
      <c r="C45" s="9">
        <v>12</v>
      </c>
      <c r="D45" s="9">
        <f t="shared" si="1"/>
        <v>12852</v>
      </c>
      <c r="E45" s="24">
        <v>1</v>
      </c>
    </row>
    <row r="46" spans="1:5">
      <c r="A46" s="1">
        <v>95</v>
      </c>
      <c r="B46" s="1">
        <v>1</v>
      </c>
      <c r="C46">
        <v>3</v>
      </c>
      <c r="D46">
        <f t="shared" si="1"/>
        <v>285</v>
      </c>
      <c r="E46" s="1">
        <v>1</v>
      </c>
    </row>
    <row r="47" spans="1:5">
      <c r="A47" s="1">
        <v>672</v>
      </c>
      <c r="B47" s="1">
        <v>12</v>
      </c>
      <c r="C47">
        <v>3</v>
      </c>
      <c r="D47">
        <f t="shared" si="1"/>
        <v>2016</v>
      </c>
      <c r="E47" s="1">
        <v>1</v>
      </c>
    </row>
    <row r="48" spans="1:5">
      <c r="A48" s="1">
        <v>491</v>
      </c>
      <c r="B48" s="1">
        <v>9</v>
      </c>
      <c r="C48">
        <v>3</v>
      </c>
      <c r="D48">
        <f t="shared" ref="D48:D79" si="2">A48*C48</f>
        <v>1473</v>
      </c>
      <c r="E48" s="1">
        <v>1</v>
      </c>
    </row>
    <row r="49" spans="1:5">
      <c r="A49" s="1">
        <v>41</v>
      </c>
      <c r="B49" s="1">
        <v>1</v>
      </c>
      <c r="C49">
        <v>3</v>
      </c>
      <c r="D49">
        <f t="shared" si="2"/>
        <v>123</v>
      </c>
      <c r="E49" s="1">
        <v>1</v>
      </c>
    </row>
    <row r="50" spans="1:5">
      <c r="A50" s="1">
        <v>683</v>
      </c>
      <c r="B50" s="1">
        <v>11</v>
      </c>
      <c r="C50">
        <v>3</v>
      </c>
      <c r="D50">
        <f t="shared" si="2"/>
        <v>2049</v>
      </c>
      <c r="E50" s="1">
        <v>1</v>
      </c>
    </row>
    <row r="51" spans="1:5">
      <c r="A51" s="1">
        <v>41</v>
      </c>
      <c r="B51" s="1">
        <v>1</v>
      </c>
      <c r="C51">
        <v>3</v>
      </c>
      <c r="D51">
        <f t="shared" si="2"/>
        <v>123</v>
      </c>
      <c r="E51" s="1">
        <v>1</v>
      </c>
    </row>
    <row r="52" spans="1:5">
      <c r="A52" s="1">
        <v>2496</v>
      </c>
      <c r="B52" s="1">
        <v>25</v>
      </c>
      <c r="C52" s="2">
        <v>4</v>
      </c>
      <c r="D52">
        <f t="shared" si="2"/>
        <v>9984</v>
      </c>
      <c r="E52" s="1">
        <v>1</v>
      </c>
    </row>
    <row r="53" spans="1:5">
      <c r="A53" s="1">
        <v>6342</v>
      </c>
      <c r="B53" s="1">
        <v>181</v>
      </c>
      <c r="C53" s="2">
        <v>4</v>
      </c>
      <c r="D53">
        <f t="shared" si="2"/>
        <v>25368</v>
      </c>
      <c r="E53" s="1">
        <v>1</v>
      </c>
    </row>
    <row r="54" spans="1:5">
      <c r="A54" s="1">
        <v>3571</v>
      </c>
      <c r="B54" s="1">
        <v>94</v>
      </c>
      <c r="C54" s="2">
        <v>4</v>
      </c>
      <c r="D54">
        <f t="shared" si="2"/>
        <v>14284</v>
      </c>
      <c r="E54" s="1">
        <v>1</v>
      </c>
    </row>
    <row r="55" spans="1:5">
      <c r="A55" s="1">
        <v>252</v>
      </c>
      <c r="B55" s="1">
        <v>2</v>
      </c>
      <c r="C55">
        <v>4</v>
      </c>
      <c r="D55">
        <f t="shared" si="2"/>
        <v>1008</v>
      </c>
      <c r="E55" s="1">
        <v>1</v>
      </c>
    </row>
    <row r="56" spans="1:5">
      <c r="A56" s="1">
        <v>2431</v>
      </c>
      <c r="B56" s="1">
        <v>27</v>
      </c>
      <c r="C56">
        <v>4</v>
      </c>
      <c r="D56">
        <f t="shared" si="2"/>
        <v>9724</v>
      </c>
      <c r="E56" s="1">
        <v>1</v>
      </c>
    </row>
    <row r="57" spans="1:5">
      <c r="A57" s="1">
        <v>3</v>
      </c>
      <c r="B57" s="1">
        <v>1</v>
      </c>
      <c r="C57">
        <v>4</v>
      </c>
      <c r="D57">
        <f t="shared" si="2"/>
        <v>12</v>
      </c>
      <c r="E57" s="1">
        <v>1</v>
      </c>
    </row>
    <row r="58" spans="1:5">
      <c r="A58" s="1">
        <v>142</v>
      </c>
      <c r="B58" s="1">
        <v>1</v>
      </c>
      <c r="C58">
        <v>3</v>
      </c>
      <c r="D58">
        <f t="shared" si="2"/>
        <v>426</v>
      </c>
      <c r="E58" s="1">
        <v>1</v>
      </c>
    </row>
    <row r="59" spans="1:5">
      <c r="A59" s="1">
        <v>323</v>
      </c>
      <c r="B59" s="1">
        <v>3</v>
      </c>
      <c r="C59">
        <v>3</v>
      </c>
      <c r="D59">
        <f t="shared" si="2"/>
        <v>969</v>
      </c>
      <c r="E59" s="1">
        <v>1</v>
      </c>
    </row>
    <row r="60" spans="1:5" s="9" customFormat="1">
      <c r="A60" s="7">
        <v>212</v>
      </c>
      <c r="B60" s="7">
        <v>21</v>
      </c>
      <c r="C60" s="9">
        <v>3</v>
      </c>
      <c r="D60" s="9">
        <f t="shared" si="2"/>
        <v>636</v>
      </c>
      <c r="E60" s="7">
        <v>1</v>
      </c>
    </row>
    <row r="61" spans="1:5">
      <c r="A61" s="1">
        <v>115</v>
      </c>
      <c r="B61" s="1">
        <v>1</v>
      </c>
      <c r="C61">
        <v>5</v>
      </c>
      <c r="D61">
        <f t="shared" si="2"/>
        <v>575</v>
      </c>
      <c r="E61" s="1">
        <v>1</v>
      </c>
    </row>
    <row r="62" spans="1:5">
      <c r="A62" s="1">
        <v>5008</v>
      </c>
      <c r="B62" s="1">
        <v>147</v>
      </c>
      <c r="C62">
        <v>5</v>
      </c>
      <c r="D62">
        <f t="shared" si="2"/>
        <v>25040</v>
      </c>
      <c r="E62" s="1">
        <v>1</v>
      </c>
    </row>
    <row r="63" spans="1:5">
      <c r="A63" s="1">
        <v>167</v>
      </c>
      <c r="B63" s="1">
        <v>5</v>
      </c>
      <c r="C63">
        <v>5</v>
      </c>
      <c r="D63">
        <f t="shared" si="2"/>
        <v>835</v>
      </c>
      <c r="E63" s="1">
        <v>1</v>
      </c>
    </row>
    <row r="64" spans="1:5">
      <c r="A64" s="1">
        <v>102</v>
      </c>
      <c r="B64" s="1">
        <v>1</v>
      </c>
      <c r="C64">
        <v>5</v>
      </c>
      <c r="D64">
        <f t="shared" si="2"/>
        <v>510</v>
      </c>
      <c r="E64" s="1">
        <v>1</v>
      </c>
    </row>
    <row r="65" spans="1:5">
      <c r="A65" s="1">
        <v>30</v>
      </c>
      <c r="B65" s="1">
        <v>1</v>
      </c>
      <c r="C65">
        <v>5</v>
      </c>
      <c r="D65">
        <f t="shared" si="2"/>
        <v>150</v>
      </c>
      <c r="E65" s="1">
        <v>1</v>
      </c>
    </row>
    <row r="66" spans="1:5">
      <c r="A66" s="1">
        <v>41</v>
      </c>
      <c r="B66" s="1">
        <v>1</v>
      </c>
      <c r="C66">
        <v>5</v>
      </c>
      <c r="D66">
        <f t="shared" si="2"/>
        <v>205</v>
      </c>
      <c r="E66" s="1">
        <v>1</v>
      </c>
    </row>
    <row r="67" spans="1:5">
      <c r="A67" s="1">
        <v>42</v>
      </c>
      <c r="B67" s="1">
        <v>1</v>
      </c>
      <c r="C67">
        <v>6</v>
      </c>
      <c r="D67">
        <f t="shared" si="2"/>
        <v>252</v>
      </c>
      <c r="E67" s="1">
        <v>1</v>
      </c>
    </row>
    <row r="68" spans="1:5">
      <c r="A68" s="1">
        <v>53</v>
      </c>
      <c r="B68" s="1">
        <v>1</v>
      </c>
      <c r="C68">
        <v>6</v>
      </c>
      <c r="D68">
        <f t="shared" si="2"/>
        <v>318</v>
      </c>
      <c r="E68" s="1">
        <v>1</v>
      </c>
    </row>
    <row r="69" spans="1:5">
      <c r="A69" s="1">
        <v>14</v>
      </c>
      <c r="B69" s="1">
        <v>1</v>
      </c>
      <c r="C69">
        <v>6</v>
      </c>
      <c r="D69">
        <f t="shared" si="2"/>
        <v>84</v>
      </c>
      <c r="E69" s="1">
        <v>1</v>
      </c>
    </row>
    <row r="70" spans="1:5">
      <c r="A70" s="1">
        <v>26</v>
      </c>
      <c r="B70" s="1">
        <v>1</v>
      </c>
      <c r="C70">
        <v>6</v>
      </c>
      <c r="D70">
        <f t="shared" si="2"/>
        <v>156</v>
      </c>
      <c r="E70" s="1">
        <v>1</v>
      </c>
    </row>
    <row r="71" spans="1:5">
      <c r="A71" s="1">
        <v>26</v>
      </c>
      <c r="B71" s="1">
        <v>1</v>
      </c>
      <c r="C71">
        <v>6</v>
      </c>
      <c r="D71">
        <f t="shared" si="2"/>
        <v>156</v>
      </c>
      <c r="E71" s="1">
        <v>1</v>
      </c>
    </row>
    <row r="72" spans="1:5">
      <c r="A72" s="1">
        <v>305</v>
      </c>
      <c r="B72" s="1">
        <v>3</v>
      </c>
      <c r="C72">
        <v>6</v>
      </c>
      <c r="D72">
        <f t="shared" si="2"/>
        <v>1830</v>
      </c>
      <c r="E72" s="1">
        <v>1</v>
      </c>
    </row>
    <row r="73" spans="1:5">
      <c r="A73" s="1">
        <v>280</v>
      </c>
      <c r="B73" s="1">
        <v>3</v>
      </c>
      <c r="C73" s="2">
        <v>7</v>
      </c>
      <c r="D73">
        <f t="shared" si="2"/>
        <v>1960</v>
      </c>
      <c r="E73" s="1">
        <v>1</v>
      </c>
    </row>
    <row r="74" spans="1:5">
      <c r="A74" s="1">
        <v>1</v>
      </c>
      <c r="B74" s="1">
        <v>1</v>
      </c>
      <c r="C74" s="2">
        <v>7</v>
      </c>
      <c r="D74">
        <f t="shared" si="2"/>
        <v>7</v>
      </c>
      <c r="E74" s="1">
        <v>1</v>
      </c>
    </row>
    <row r="75" spans="1:5" s="9" customFormat="1">
      <c r="A75" s="7">
        <v>803</v>
      </c>
      <c r="B75" s="7">
        <v>1</v>
      </c>
      <c r="C75" s="10">
        <v>7</v>
      </c>
      <c r="D75" s="9">
        <f t="shared" si="2"/>
        <v>5621</v>
      </c>
      <c r="E75" s="7">
        <v>1</v>
      </c>
    </row>
    <row r="76" spans="1:5" s="21" customFormat="1">
      <c r="A76" s="20">
        <v>142</v>
      </c>
      <c r="B76" s="20">
        <v>1</v>
      </c>
      <c r="C76" s="25">
        <v>8</v>
      </c>
      <c r="D76" s="21">
        <f t="shared" si="2"/>
        <v>1136</v>
      </c>
      <c r="E76" s="20">
        <v>1</v>
      </c>
    </row>
    <row r="77" spans="1:5" s="19" customFormat="1">
      <c r="A77" s="18">
        <v>212</v>
      </c>
      <c r="B77" s="18">
        <v>3</v>
      </c>
      <c r="C77" s="22">
        <v>8</v>
      </c>
      <c r="D77" s="19">
        <f t="shared" si="2"/>
        <v>1696</v>
      </c>
      <c r="E77" s="18">
        <v>1</v>
      </c>
    </row>
    <row r="78" spans="1:5" s="19" customFormat="1">
      <c r="A78" s="18">
        <v>165</v>
      </c>
      <c r="B78" s="18">
        <v>2</v>
      </c>
      <c r="C78" s="22">
        <v>8</v>
      </c>
      <c r="D78" s="19">
        <f t="shared" si="2"/>
        <v>1320</v>
      </c>
      <c r="E78" s="18">
        <v>1</v>
      </c>
    </row>
    <row r="79" spans="1:5" s="19" customFormat="1">
      <c r="A79" s="18">
        <v>390</v>
      </c>
      <c r="B79" s="18">
        <v>16</v>
      </c>
      <c r="C79" s="19">
        <v>10</v>
      </c>
      <c r="D79" s="19">
        <f t="shared" si="2"/>
        <v>3900</v>
      </c>
      <c r="E79" s="18">
        <v>1</v>
      </c>
    </row>
    <row r="80" spans="1:5" s="19" customFormat="1">
      <c r="A80" s="18">
        <v>4970</v>
      </c>
      <c r="B80" s="18">
        <v>244</v>
      </c>
      <c r="C80" s="19">
        <v>10</v>
      </c>
      <c r="D80" s="19">
        <f t="shared" ref="D80:D90" si="3">A80*C80</f>
        <v>49700</v>
      </c>
      <c r="E80" s="18">
        <v>1</v>
      </c>
    </row>
    <row r="81" spans="1:5" s="19" customFormat="1">
      <c r="A81" s="18">
        <v>374</v>
      </c>
      <c r="B81" s="18">
        <v>25</v>
      </c>
      <c r="C81" s="19">
        <v>10</v>
      </c>
      <c r="D81" s="19">
        <f t="shared" si="3"/>
        <v>3740</v>
      </c>
      <c r="E81" s="18">
        <v>1</v>
      </c>
    </row>
    <row r="82" spans="1:5" s="19" customFormat="1">
      <c r="A82" s="18">
        <v>303</v>
      </c>
      <c r="B82" s="18">
        <v>7</v>
      </c>
      <c r="C82" s="19">
        <v>8</v>
      </c>
      <c r="D82" s="19">
        <f t="shared" si="3"/>
        <v>2424</v>
      </c>
      <c r="E82" s="18">
        <v>1</v>
      </c>
    </row>
    <row r="83" spans="1:5" s="19" customFormat="1">
      <c r="A83" s="18">
        <v>992</v>
      </c>
      <c r="B83" s="18">
        <v>17</v>
      </c>
      <c r="C83" s="19">
        <v>8</v>
      </c>
      <c r="D83" s="19">
        <f t="shared" si="3"/>
        <v>7936</v>
      </c>
      <c r="E83" s="18">
        <v>1</v>
      </c>
    </row>
    <row r="84" spans="1:5" s="19" customFormat="1">
      <c r="A84" s="18">
        <v>4</v>
      </c>
      <c r="B84" s="18">
        <v>1</v>
      </c>
      <c r="C84" s="19">
        <v>8</v>
      </c>
      <c r="D84" s="19">
        <f t="shared" si="3"/>
        <v>32</v>
      </c>
      <c r="E84" s="18">
        <v>1</v>
      </c>
    </row>
    <row r="85" spans="1:5" s="19" customFormat="1">
      <c r="A85" s="18">
        <v>27</v>
      </c>
      <c r="B85" s="18">
        <v>1</v>
      </c>
      <c r="C85" s="19">
        <v>10</v>
      </c>
      <c r="D85" s="19">
        <f t="shared" si="3"/>
        <v>270</v>
      </c>
      <c r="E85" s="18">
        <v>1</v>
      </c>
    </row>
    <row r="86" spans="1:5" s="19" customFormat="1">
      <c r="A86" s="18">
        <v>4090</v>
      </c>
      <c r="B86" s="18">
        <v>63</v>
      </c>
      <c r="C86" s="19">
        <v>10</v>
      </c>
      <c r="D86" s="19">
        <f t="shared" si="3"/>
        <v>40900</v>
      </c>
      <c r="E86" s="18">
        <v>1</v>
      </c>
    </row>
    <row r="87" spans="1:5" s="19" customFormat="1">
      <c r="A87" s="18">
        <v>372</v>
      </c>
      <c r="B87" s="18">
        <v>2</v>
      </c>
      <c r="C87" s="19">
        <v>10</v>
      </c>
      <c r="D87" s="19">
        <f t="shared" si="3"/>
        <v>3720</v>
      </c>
      <c r="E87" s="18">
        <v>1</v>
      </c>
    </row>
    <row r="88" spans="1:5" s="19" customFormat="1">
      <c r="A88" s="18">
        <v>612</v>
      </c>
      <c r="B88" s="18">
        <v>8</v>
      </c>
      <c r="C88" s="19">
        <v>11</v>
      </c>
      <c r="D88" s="19">
        <f t="shared" si="3"/>
        <v>6732</v>
      </c>
      <c r="E88" s="18">
        <v>1</v>
      </c>
    </row>
    <row r="89" spans="1:5" s="19" customFormat="1">
      <c r="A89" s="18">
        <v>4297</v>
      </c>
      <c r="B89" s="18">
        <v>96</v>
      </c>
      <c r="C89" s="19">
        <v>11</v>
      </c>
      <c r="D89" s="19">
        <f t="shared" si="3"/>
        <v>47267</v>
      </c>
      <c r="E89" s="18">
        <v>1</v>
      </c>
    </row>
    <row r="90" spans="1:5" s="6" customFormat="1" ht="17" thickBot="1">
      <c r="A90" s="5">
        <v>28</v>
      </c>
      <c r="B90" s="5">
        <v>1</v>
      </c>
      <c r="C90" s="26">
        <v>11</v>
      </c>
      <c r="D90" s="6">
        <f t="shared" si="3"/>
        <v>308</v>
      </c>
      <c r="E90" s="5">
        <v>1</v>
      </c>
    </row>
    <row r="91" spans="1:5" ht="17" thickTop="1">
      <c r="A91" s="1">
        <v>1779</v>
      </c>
      <c r="B91" s="1">
        <v>23</v>
      </c>
      <c r="C91">
        <v>4</v>
      </c>
      <c r="D91">
        <f t="shared" si="0"/>
        <v>7116</v>
      </c>
      <c r="E91" s="1">
        <v>2</v>
      </c>
    </row>
    <row r="92" spans="1:5">
      <c r="A92" s="1">
        <v>687</v>
      </c>
      <c r="B92" s="1">
        <v>16</v>
      </c>
      <c r="C92" s="2">
        <v>3</v>
      </c>
      <c r="D92">
        <f t="shared" si="0"/>
        <v>2061</v>
      </c>
      <c r="E92" s="1">
        <v>2</v>
      </c>
    </row>
    <row r="93" spans="1:5">
      <c r="A93" s="1">
        <v>177</v>
      </c>
      <c r="B93" s="1">
        <v>2</v>
      </c>
      <c r="C93" s="2">
        <v>3</v>
      </c>
      <c r="D93">
        <f t="shared" si="0"/>
        <v>531</v>
      </c>
      <c r="E93" s="1">
        <v>2</v>
      </c>
    </row>
    <row r="94" spans="1:5">
      <c r="A94" s="1">
        <v>25450</v>
      </c>
      <c r="B94" s="1">
        <v>624</v>
      </c>
      <c r="C94">
        <v>4</v>
      </c>
      <c r="D94">
        <f t="shared" si="0"/>
        <v>101800</v>
      </c>
      <c r="E94" s="1">
        <v>2</v>
      </c>
    </row>
    <row r="95" spans="1:5">
      <c r="A95" s="1">
        <v>1</v>
      </c>
      <c r="B95" s="1">
        <v>1</v>
      </c>
      <c r="C95">
        <v>4</v>
      </c>
      <c r="D95">
        <f t="shared" si="0"/>
        <v>4</v>
      </c>
      <c r="E95" s="1">
        <v>2</v>
      </c>
    </row>
    <row r="96" spans="1:5">
      <c r="A96" s="1">
        <v>103</v>
      </c>
      <c r="B96" s="1">
        <v>1</v>
      </c>
      <c r="C96">
        <v>3</v>
      </c>
      <c r="D96">
        <f t="shared" si="0"/>
        <v>309</v>
      </c>
      <c r="E96" s="1">
        <v>2</v>
      </c>
    </row>
    <row r="97" spans="1:5">
      <c r="A97" s="1">
        <v>35</v>
      </c>
      <c r="B97" s="1">
        <v>1</v>
      </c>
      <c r="C97">
        <v>3</v>
      </c>
      <c r="D97">
        <f t="shared" si="0"/>
        <v>105</v>
      </c>
      <c r="E97" s="1">
        <v>2</v>
      </c>
    </row>
    <row r="98" spans="1:5">
      <c r="A98" s="1">
        <v>77</v>
      </c>
      <c r="B98" s="1">
        <v>2</v>
      </c>
      <c r="C98" s="2">
        <v>4</v>
      </c>
      <c r="D98">
        <f t="shared" si="0"/>
        <v>308</v>
      </c>
      <c r="E98" s="1">
        <v>2</v>
      </c>
    </row>
    <row r="99" spans="1:5">
      <c r="A99" s="1">
        <v>63</v>
      </c>
      <c r="B99" s="1">
        <v>1</v>
      </c>
      <c r="C99" s="4">
        <v>4</v>
      </c>
      <c r="D99">
        <f t="shared" si="0"/>
        <v>252</v>
      </c>
      <c r="E99" s="1">
        <v>2</v>
      </c>
    </row>
    <row r="100" spans="1:5">
      <c r="A100" s="1">
        <v>1987</v>
      </c>
      <c r="B100" s="1">
        <v>24</v>
      </c>
      <c r="C100">
        <v>4</v>
      </c>
      <c r="D100">
        <f t="shared" si="0"/>
        <v>7948</v>
      </c>
      <c r="E100" s="1">
        <v>2</v>
      </c>
    </row>
    <row r="101" spans="1:5" s="9" customFormat="1">
      <c r="A101" s="7">
        <v>1986</v>
      </c>
      <c r="B101" s="7">
        <v>73</v>
      </c>
      <c r="C101" s="7">
        <v>4</v>
      </c>
      <c r="D101" s="9">
        <f t="shared" si="0"/>
        <v>7944</v>
      </c>
      <c r="E101" s="7">
        <v>2</v>
      </c>
    </row>
    <row r="102" spans="1:5">
      <c r="A102" s="1">
        <v>1</v>
      </c>
      <c r="B102" s="1">
        <v>1</v>
      </c>
      <c r="C102">
        <v>5</v>
      </c>
      <c r="D102">
        <f t="shared" ref="D102:D133" si="4">A102*C102</f>
        <v>5</v>
      </c>
      <c r="E102" s="1">
        <v>2</v>
      </c>
    </row>
    <row r="103" spans="1:5">
      <c r="A103" s="1">
        <v>535</v>
      </c>
      <c r="B103" s="1">
        <v>8</v>
      </c>
      <c r="C103">
        <v>5</v>
      </c>
      <c r="D103">
        <f t="shared" si="4"/>
        <v>2675</v>
      </c>
      <c r="E103" s="1">
        <v>2</v>
      </c>
    </row>
    <row r="104" spans="1:5">
      <c r="A104" s="1">
        <v>21</v>
      </c>
      <c r="B104" s="1">
        <v>2</v>
      </c>
      <c r="C104">
        <v>6</v>
      </c>
      <c r="D104">
        <f t="shared" si="4"/>
        <v>126</v>
      </c>
      <c r="E104" s="1">
        <v>2</v>
      </c>
    </row>
    <row r="105" spans="1:5">
      <c r="A105" s="1">
        <v>2885</v>
      </c>
      <c r="B105" s="1">
        <v>195</v>
      </c>
      <c r="C105">
        <v>6</v>
      </c>
      <c r="D105">
        <f t="shared" si="4"/>
        <v>17310</v>
      </c>
      <c r="E105" s="1">
        <v>2</v>
      </c>
    </row>
    <row r="106" spans="1:5">
      <c r="A106" s="1">
        <v>3787</v>
      </c>
      <c r="B106" s="1">
        <v>382</v>
      </c>
      <c r="C106">
        <v>6</v>
      </c>
      <c r="D106">
        <f t="shared" si="4"/>
        <v>22722</v>
      </c>
      <c r="E106" s="1">
        <v>2</v>
      </c>
    </row>
    <row r="107" spans="1:5">
      <c r="A107" s="1">
        <v>36</v>
      </c>
      <c r="B107" s="1">
        <v>2</v>
      </c>
      <c r="C107">
        <v>6</v>
      </c>
      <c r="D107">
        <f t="shared" si="4"/>
        <v>216</v>
      </c>
      <c r="E107" s="1">
        <v>2</v>
      </c>
    </row>
    <row r="108" spans="1:5">
      <c r="A108" s="1">
        <v>87</v>
      </c>
      <c r="B108" s="1">
        <v>1</v>
      </c>
      <c r="C108" s="2">
        <v>7</v>
      </c>
      <c r="D108">
        <f t="shared" si="4"/>
        <v>609</v>
      </c>
      <c r="E108" s="1">
        <v>2</v>
      </c>
    </row>
    <row r="109" spans="1:5">
      <c r="A109" s="1">
        <v>10</v>
      </c>
      <c r="B109" s="1">
        <v>1</v>
      </c>
      <c r="C109" s="2">
        <v>7</v>
      </c>
      <c r="D109">
        <f t="shared" si="4"/>
        <v>70</v>
      </c>
      <c r="E109" s="1">
        <v>2</v>
      </c>
    </row>
    <row r="110" spans="1:5">
      <c r="A110" s="1">
        <v>33</v>
      </c>
      <c r="B110" s="1">
        <v>1</v>
      </c>
      <c r="C110" s="2">
        <v>8</v>
      </c>
      <c r="D110">
        <f t="shared" si="4"/>
        <v>264</v>
      </c>
      <c r="E110" s="1">
        <v>2</v>
      </c>
    </row>
    <row r="111" spans="1:5" s="9" customFormat="1">
      <c r="A111" s="7">
        <v>11</v>
      </c>
      <c r="B111" s="7">
        <v>1</v>
      </c>
      <c r="C111" s="10">
        <v>8</v>
      </c>
      <c r="D111" s="9">
        <f t="shared" si="4"/>
        <v>88</v>
      </c>
      <c r="E111" s="7">
        <v>2</v>
      </c>
    </row>
    <row r="112" spans="1:5">
      <c r="A112">
        <v>274</v>
      </c>
      <c r="B112">
        <v>82</v>
      </c>
      <c r="C112">
        <v>9</v>
      </c>
      <c r="D112">
        <f t="shared" si="4"/>
        <v>2466</v>
      </c>
      <c r="E112" s="1">
        <v>2</v>
      </c>
    </row>
    <row r="113" spans="1:5">
      <c r="A113">
        <v>63</v>
      </c>
      <c r="B113">
        <v>16</v>
      </c>
      <c r="C113">
        <v>9</v>
      </c>
      <c r="D113">
        <f t="shared" si="4"/>
        <v>567</v>
      </c>
      <c r="E113" s="1">
        <v>2</v>
      </c>
    </row>
    <row r="114" spans="1:5">
      <c r="A114">
        <v>964</v>
      </c>
      <c r="B114">
        <v>58</v>
      </c>
      <c r="C114">
        <v>10</v>
      </c>
      <c r="D114">
        <f t="shared" si="4"/>
        <v>9640</v>
      </c>
      <c r="E114" s="1">
        <v>2</v>
      </c>
    </row>
    <row r="115" spans="1:5">
      <c r="A115">
        <v>210</v>
      </c>
      <c r="B115">
        <v>13</v>
      </c>
      <c r="C115">
        <v>10</v>
      </c>
      <c r="D115">
        <f t="shared" si="4"/>
        <v>2100</v>
      </c>
      <c r="E115" s="1">
        <v>2</v>
      </c>
    </row>
    <row r="116" spans="1:5">
      <c r="A116">
        <v>1533</v>
      </c>
      <c r="B116">
        <v>27</v>
      </c>
      <c r="C116">
        <v>10</v>
      </c>
      <c r="D116">
        <f t="shared" si="4"/>
        <v>15330</v>
      </c>
      <c r="E116" s="1">
        <v>2</v>
      </c>
    </row>
    <row r="117" spans="1:5">
      <c r="A117">
        <v>1410</v>
      </c>
      <c r="B117">
        <v>67</v>
      </c>
      <c r="C117">
        <v>10</v>
      </c>
      <c r="D117">
        <f t="shared" si="4"/>
        <v>14100</v>
      </c>
      <c r="E117" s="1">
        <v>2</v>
      </c>
    </row>
    <row r="118" spans="1:5">
      <c r="A118">
        <v>1762</v>
      </c>
      <c r="B118">
        <v>41</v>
      </c>
      <c r="C118">
        <v>12</v>
      </c>
      <c r="D118">
        <f t="shared" si="4"/>
        <v>21144</v>
      </c>
      <c r="E118" s="1">
        <v>2</v>
      </c>
    </row>
    <row r="119" spans="1:5">
      <c r="A119">
        <v>1556</v>
      </c>
      <c r="B119">
        <v>42</v>
      </c>
      <c r="C119">
        <v>12</v>
      </c>
      <c r="D119">
        <f t="shared" si="4"/>
        <v>18672</v>
      </c>
      <c r="E119" s="1">
        <v>2</v>
      </c>
    </row>
    <row r="120" spans="1:5">
      <c r="A120">
        <v>392</v>
      </c>
      <c r="B120">
        <v>352</v>
      </c>
      <c r="C120">
        <v>12</v>
      </c>
      <c r="D120">
        <f t="shared" si="4"/>
        <v>4704</v>
      </c>
      <c r="E120" s="1">
        <v>2</v>
      </c>
    </row>
    <row r="121" spans="1:5" s="9" customFormat="1">
      <c r="A121" s="9">
        <v>44</v>
      </c>
      <c r="B121" s="9">
        <v>22</v>
      </c>
      <c r="C121" s="9">
        <v>12</v>
      </c>
      <c r="D121" s="9">
        <f t="shared" si="4"/>
        <v>528</v>
      </c>
      <c r="E121" s="7">
        <v>2</v>
      </c>
    </row>
    <row r="122" spans="1:5">
      <c r="A122" s="1">
        <v>491</v>
      </c>
      <c r="B122" s="1">
        <v>10</v>
      </c>
      <c r="C122">
        <v>3</v>
      </c>
      <c r="D122">
        <f t="shared" si="4"/>
        <v>1473</v>
      </c>
      <c r="E122" s="1">
        <v>2</v>
      </c>
    </row>
    <row r="123" spans="1:5">
      <c r="A123" s="1">
        <v>10369</v>
      </c>
      <c r="B123" s="1">
        <v>353</v>
      </c>
      <c r="C123">
        <v>3</v>
      </c>
      <c r="D123">
        <f t="shared" si="4"/>
        <v>31107</v>
      </c>
      <c r="E123" s="1">
        <v>2</v>
      </c>
    </row>
    <row r="124" spans="1:5">
      <c r="A124" s="1">
        <v>41</v>
      </c>
      <c r="B124" s="1">
        <v>2</v>
      </c>
      <c r="C124">
        <v>3</v>
      </c>
      <c r="D124">
        <f t="shared" si="4"/>
        <v>123</v>
      </c>
      <c r="E124" s="1">
        <v>2</v>
      </c>
    </row>
    <row r="125" spans="1:5">
      <c r="A125" s="1">
        <v>41</v>
      </c>
      <c r="B125" s="1">
        <v>1</v>
      </c>
      <c r="C125">
        <v>3</v>
      </c>
      <c r="D125">
        <f t="shared" si="4"/>
        <v>123</v>
      </c>
      <c r="E125" s="1">
        <v>2</v>
      </c>
    </row>
    <row r="126" spans="1:5">
      <c r="A126" s="1">
        <v>7878</v>
      </c>
      <c r="B126" s="1">
        <v>244</v>
      </c>
      <c r="C126" s="2">
        <v>4</v>
      </c>
      <c r="D126">
        <f t="shared" si="4"/>
        <v>31512</v>
      </c>
      <c r="E126" s="1">
        <v>2</v>
      </c>
    </row>
    <row r="127" spans="1:5">
      <c r="A127" s="1">
        <v>58561</v>
      </c>
      <c r="B127" s="1">
        <v>1492</v>
      </c>
      <c r="C127" s="2">
        <v>4</v>
      </c>
      <c r="D127">
        <f t="shared" si="4"/>
        <v>234244</v>
      </c>
      <c r="E127" s="1">
        <v>2</v>
      </c>
    </row>
    <row r="128" spans="1:5">
      <c r="A128" s="1">
        <v>59</v>
      </c>
      <c r="B128" s="1">
        <v>2</v>
      </c>
      <c r="C128">
        <v>4</v>
      </c>
      <c r="D128">
        <f t="shared" si="4"/>
        <v>236</v>
      </c>
      <c r="E128" s="1">
        <v>2</v>
      </c>
    </row>
    <row r="129" spans="1:5">
      <c r="A129" s="1">
        <v>20546</v>
      </c>
      <c r="B129" s="1">
        <v>619</v>
      </c>
      <c r="C129">
        <v>4</v>
      </c>
      <c r="D129">
        <f t="shared" si="4"/>
        <v>82184</v>
      </c>
      <c r="E129" s="1">
        <v>2</v>
      </c>
    </row>
    <row r="130" spans="1:5">
      <c r="A130" s="1">
        <v>70</v>
      </c>
      <c r="B130" s="1">
        <v>1</v>
      </c>
      <c r="C130">
        <v>3</v>
      </c>
      <c r="D130">
        <f t="shared" si="4"/>
        <v>210</v>
      </c>
      <c r="E130" s="1">
        <v>2</v>
      </c>
    </row>
    <row r="131" spans="1:5" s="9" customFormat="1">
      <c r="A131" s="7">
        <v>18</v>
      </c>
      <c r="B131" s="7">
        <v>1</v>
      </c>
      <c r="C131" s="9">
        <v>3</v>
      </c>
      <c r="D131" s="9">
        <f t="shared" si="4"/>
        <v>54</v>
      </c>
      <c r="E131" s="7">
        <v>2</v>
      </c>
    </row>
    <row r="132" spans="1:5">
      <c r="A132" s="1">
        <v>3322</v>
      </c>
      <c r="B132" s="1">
        <v>139</v>
      </c>
      <c r="C132">
        <v>5</v>
      </c>
      <c r="D132">
        <f t="shared" si="4"/>
        <v>16610</v>
      </c>
      <c r="E132" s="1">
        <v>2</v>
      </c>
    </row>
    <row r="133" spans="1:5">
      <c r="A133" s="1">
        <v>115</v>
      </c>
      <c r="B133" s="1">
        <v>9</v>
      </c>
      <c r="C133">
        <v>5</v>
      </c>
      <c r="D133">
        <f t="shared" si="4"/>
        <v>575</v>
      </c>
      <c r="E133" s="1">
        <v>2</v>
      </c>
    </row>
    <row r="134" spans="1:5">
      <c r="A134" s="1">
        <v>9</v>
      </c>
      <c r="B134" s="1">
        <v>1</v>
      </c>
      <c r="C134">
        <v>5</v>
      </c>
      <c r="D134">
        <f t="shared" ref="D134:D151" si="5">A134*C134</f>
        <v>45</v>
      </c>
      <c r="E134" s="1">
        <v>2</v>
      </c>
    </row>
    <row r="135" spans="1:5">
      <c r="A135" s="1">
        <v>2</v>
      </c>
      <c r="B135" s="1">
        <v>1</v>
      </c>
      <c r="C135">
        <v>5</v>
      </c>
      <c r="D135">
        <f t="shared" si="5"/>
        <v>10</v>
      </c>
      <c r="E135" s="1">
        <v>2</v>
      </c>
    </row>
    <row r="136" spans="1:5">
      <c r="A136" s="1">
        <v>18</v>
      </c>
      <c r="B136" s="1">
        <v>1</v>
      </c>
      <c r="C136">
        <v>6</v>
      </c>
      <c r="D136">
        <f t="shared" si="5"/>
        <v>108</v>
      </c>
      <c r="E136" s="1">
        <v>2</v>
      </c>
    </row>
    <row r="137" spans="1:5">
      <c r="A137" s="1">
        <v>13</v>
      </c>
      <c r="B137" s="1">
        <v>1</v>
      </c>
      <c r="C137">
        <v>6</v>
      </c>
      <c r="D137">
        <f t="shared" si="5"/>
        <v>78</v>
      </c>
      <c r="E137" s="1">
        <v>2</v>
      </c>
    </row>
    <row r="138" spans="1:5">
      <c r="A138" s="1">
        <v>1</v>
      </c>
      <c r="B138" s="1">
        <v>1</v>
      </c>
      <c r="C138">
        <v>6</v>
      </c>
      <c r="D138">
        <f t="shared" si="5"/>
        <v>6</v>
      </c>
      <c r="E138" s="1">
        <v>2</v>
      </c>
    </row>
    <row r="139" spans="1:5">
      <c r="A139" s="1">
        <v>61</v>
      </c>
      <c r="B139" s="1">
        <v>2</v>
      </c>
      <c r="C139">
        <v>6</v>
      </c>
      <c r="D139">
        <f t="shared" si="5"/>
        <v>366</v>
      </c>
      <c r="E139" s="1">
        <v>2</v>
      </c>
    </row>
    <row r="140" spans="1:5">
      <c r="A140" s="1">
        <v>10</v>
      </c>
      <c r="B140" s="1">
        <v>1</v>
      </c>
      <c r="C140" s="4">
        <v>7</v>
      </c>
      <c r="D140">
        <f t="shared" si="5"/>
        <v>70</v>
      </c>
      <c r="E140" s="1">
        <v>2</v>
      </c>
    </row>
    <row r="141" spans="1:5" s="9" customFormat="1">
      <c r="A141" s="7">
        <v>428</v>
      </c>
      <c r="B141" s="7">
        <v>14</v>
      </c>
      <c r="C141" s="10">
        <v>7</v>
      </c>
      <c r="D141" s="9">
        <f t="shared" si="5"/>
        <v>2996</v>
      </c>
      <c r="E141" s="7">
        <v>2</v>
      </c>
    </row>
    <row r="142" spans="1:5">
      <c r="A142" s="1">
        <v>180</v>
      </c>
      <c r="B142" s="1">
        <v>2</v>
      </c>
      <c r="C142" s="2">
        <v>8</v>
      </c>
      <c r="D142">
        <f t="shared" si="5"/>
        <v>1440</v>
      </c>
      <c r="E142" s="1">
        <v>2</v>
      </c>
    </row>
    <row r="143" spans="1:5">
      <c r="A143" s="1">
        <v>12</v>
      </c>
      <c r="B143" s="1">
        <v>1</v>
      </c>
      <c r="C143" s="2">
        <v>8</v>
      </c>
      <c r="D143">
        <f t="shared" si="5"/>
        <v>96</v>
      </c>
      <c r="E143" s="1">
        <v>2</v>
      </c>
    </row>
    <row r="144" spans="1:5">
      <c r="A144" s="1">
        <v>262</v>
      </c>
      <c r="B144" s="1">
        <v>13</v>
      </c>
      <c r="C144">
        <v>10</v>
      </c>
      <c r="D144">
        <f t="shared" si="5"/>
        <v>2620</v>
      </c>
      <c r="E144" s="1">
        <v>2</v>
      </c>
    </row>
    <row r="145" spans="1:5">
      <c r="A145" s="1">
        <v>454</v>
      </c>
      <c r="B145" s="1">
        <v>317</v>
      </c>
      <c r="C145">
        <v>10</v>
      </c>
      <c r="D145">
        <f t="shared" si="5"/>
        <v>4540</v>
      </c>
      <c r="E145" s="1">
        <v>2</v>
      </c>
    </row>
    <row r="146" spans="1:5">
      <c r="A146" s="1">
        <v>737</v>
      </c>
      <c r="B146" s="1">
        <v>28</v>
      </c>
      <c r="C146" s="1">
        <v>8</v>
      </c>
      <c r="D146">
        <f t="shared" si="5"/>
        <v>5896</v>
      </c>
      <c r="E146" s="1">
        <v>2</v>
      </c>
    </row>
    <row r="147" spans="1:5">
      <c r="A147" s="1">
        <v>303</v>
      </c>
      <c r="B147" s="1">
        <v>72</v>
      </c>
      <c r="C147">
        <v>8</v>
      </c>
      <c r="D147">
        <f t="shared" si="5"/>
        <v>2424</v>
      </c>
      <c r="E147" s="1">
        <v>2</v>
      </c>
    </row>
    <row r="148" spans="1:5">
      <c r="A148" s="1">
        <v>64</v>
      </c>
      <c r="B148" s="1">
        <v>1</v>
      </c>
      <c r="C148" s="1">
        <v>10</v>
      </c>
      <c r="D148">
        <f t="shared" si="5"/>
        <v>640</v>
      </c>
      <c r="E148" s="1">
        <v>2</v>
      </c>
    </row>
    <row r="149" spans="1:5">
      <c r="A149" s="1">
        <v>12</v>
      </c>
      <c r="B149" s="1">
        <v>1</v>
      </c>
      <c r="C149">
        <v>10</v>
      </c>
      <c r="D149">
        <f t="shared" si="5"/>
        <v>120</v>
      </c>
      <c r="E149" s="1">
        <v>2</v>
      </c>
    </row>
    <row r="150" spans="1:5">
      <c r="A150" s="1">
        <v>193</v>
      </c>
      <c r="B150" s="1">
        <v>10</v>
      </c>
      <c r="C150">
        <v>11</v>
      </c>
      <c r="D150">
        <f t="shared" si="5"/>
        <v>2123</v>
      </c>
      <c r="E150" s="1">
        <v>2</v>
      </c>
    </row>
    <row r="151" spans="1:5" s="6" customFormat="1" ht="17" thickBot="1">
      <c r="A151" s="5">
        <v>90</v>
      </c>
      <c r="B151" s="5">
        <v>5</v>
      </c>
      <c r="C151" s="6">
        <v>11</v>
      </c>
      <c r="D151" s="6">
        <f t="shared" si="5"/>
        <v>990</v>
      </c>
      <c r="E151" s="5">
        <v>2</v>
      </c>
    </row>
    <row r="152" spans="1:5" ht="17" thickTop="1">
      <c r="A152" s="1">
        <v>1120</v>
      </c>
      <c r="B152" s="1">
        <v>14</v>
      </c>
      <c r="C152" s="2">
        <v>3</v>
      </c>
      <c r="D152">
        <f t="shared" si="0"/>
        <v>3360</v>
      </c>
      <c r="E152" s="1">
        <v>3</v>
      </c>
    </row>
    <row r="153" spans="1:5">
      <c r="A153" s="1">
        <v>3573</v>
      </c>
      <c r="B153" s="1">
        <v>42</v>
      </c>
      <c r="C153">
        <v>4</v>
      </c>
      <c r="D153">
        <f t="shared" si="0"/>
        <v>14292</v>
      </c>
      <c r="E153" s="1">
        <v>3</v>
      </c>
    </row>
    <row r="154" spans="1:5">
      <c r="A154" s="1">
        <v>236</v>
      </c>
      <c r="B154" s="1">
        <v>6</v>
      </c>
      <c r="C154">
        <v>3</v>
      </c>
      <c r="D154">
        <f t="shared" si="0"/>
        <v>708</v>
      </c>
      <c r="E154" s="1">
        <v>3</v>
      </c>
    </row>
    <row r="155" spans="1:5">
      <c r="A155" s="1">
        <v>298</v>
      </c>
      <c r="B155" s="1">
        <v>3</v>
      </c>
      <c r="C155" s="2">
        <v>4</v>
      </c>
      <c r="D155">
        <f t="shared" si="0"/>
        <v>1192</v>
      </c>
      <c r="E155" s="1">
        <v>3</v>
      </c>
    </row>
    <row r="156" spans="1:5" s="9" customFormat="1">
      <c r="A156" s="7">
        <v>2056</v>
      </c>
      <c r="B156" s="7">
        <v>25</v>
      </c>
      <c r="C156" s="9">
        <v>4</v>
      </c>
      <c r="D156" s="9">
        <f t="shared" si="0"/>
        <v>8224</v>
      </c>
      <c r="E156" s="7">
        <v>3</v>
      </c>
    </row>
    <row r="157" spans="1:5">
      <c r="A157" s="1">
        <v>136</v>
      </c>
      <c r="B157" s="1">
        <v>1</v>
      </c>
      <c r="C157">
        <v>5</v>
      </c>
      <c r="D157">
        <f t="shared" si="0"/>
        <v>680</v>
      </c>
      <c r="E157" s="1">
        <v>3</v>
      </c>
    </row>
    <row r="158" spans="1:5">
      <c r="A158" s="1">
        <v>1552</v>
      </c>
      <c r="B158" s="1">
        <v>97</v>
      </c>
      <c r="C158">
        <v>6</v>
      </c>
      <c r="D158">
        <f t="shared" si="0"/>
        <v>9312</v>
      </c>
      <c r="E158" s="1">
        <v>3</v>
      </c>
    </row>
    <row r="159" spans="1:5">
      <c r="A159" s="1">
        <v>3918</v>
      </c>
      <c r="B159" s="1">
        <v>299</v>
      </c>
      <c r="C159">
        <v>6</v>
      </c>
      <c r="D159">
        <f t="shared" si="0"/>
        <v>23508</v>
      </c>
      <c r="E159" s="1">
        <v>3</v>
      </c>
    </row>
    <row r="160" spans="1:5">
      <c r="A160" s="1">
        <v>202</v>
      </c>
      <c r="B160" s="1">
        <v>4</v>
      </c>
      <c r="C160" s="2">
        <v>7</v>
      </c>
      <c r="D160">
        <f t="shared" si="0"/>
        <v>1414</v>
      </c>
      <c r="E160" s="1">
        <v>3</v>
      </c>
    </row>
    <row r="161" spans="1:5" ht="17" thickBot="1">
      <c r="A161" s="5">
        <v>4881</v>
      </c>
      <c r="B161" s="5">
        <v>96</v>
      </c>
      <c r="C161" s="2">
        <v>8</v>
      </c>
      <c r="D161">
        <f t="shared" si="0"/>
        <v>39048</v>
      </c>
      <c r="E161" s="5">
        <v>3</v>
      </c>
    </row>
    <row r="162" spans="1:5" ht="17" thickTop="1">
      <c r="A162" s="1">
        <v>384</v>
      </c>
      <c r="B162" s="1">
        <v>13</v>
      </c>
      <c r="C162">
        <v>9</v>
      </c>
      <c r="D162">
        <f t="shared" ref="D162:D171" si="6">A162*C162</f>
        <v>3456</v>
      </c>
      <c r="E162" s="1">
        <v>3</v>
      </c>
    </row>
    <row r="163" spans="1:5">
      <c r="A163">
        <v>6616</v>
      </c>
      <c r="B163">
        <v>120</v>
      </c>
      <c r="C163">
        <v>10</v>
      </c>
      <c r="D163">
        <f t="shared" si="6"/>
        <v>66160</v>
      </c>
      <c r="E163" s="1">
        <v>3</v>
      </c>
    </row>
    <row r="164" spans="1:5">
      <c r="A164">
        <v>19500</v>
      </c>
      <c r="B164">
        <v>433</v>
      </c>
      <c r="C164">
        <v>10</v>
      </c>
      <c r="D164">
        <f t="shared" si="6"/>
        <v>195000</v>
      </c>
      <c r="E164" s="1">
        <v>3</v>
      </c>
    </row>
    <row r="165" spans="1:5">
      <c r="A165" s="2">
        <v>1287</v>
      </c>
      <c r="B165" s="2">
        <v>24</v>
      </c>
      <c r="C165" s="2">
        <v>12</v>
      </c>
      <c r="D165">
        <f t="shared" si="6"/>
        <v>15444</v>
      </c>
      <c r="E165" s="1">
        <v>3</v>
      </c>
    </row>
    <row r="166" spans="1:5" ht="17" thickBot="1">
      <c r="A166" s="17">
        <v>2352</v>
      </c>
      <c r="B166" s="17">
        <v>64</v>
      </c>
      <c r="C166">
        <v>12</v>
      </c>
      <c r="D166">
        <f t="shared" si="6"/>
        <v>28224</v>
      </c>
      <c r="E166" s="1">
        <v>3</v>
      </c>
    </row>
    <row r="167" spans="1:5">
      <c r="A167" s="1">
        <v>586</v>
      </c>
      <c r="B167" s="1">
        <v>14</v>
      </c>
      <c r="C167">
        <v>3</v>
      </c>
      <c r="D167">
        <f t="shared" si="6"/>
        <v>1758</v>
      </c>
      <c r="E167" s="1">
        <v>3</v>
      </c>
    </row>
    <row r="168" spans="1:5">
      <c r="A168" s="1">
        <v>1114</v>
      </c>
      <c r="B168" s="1">
        <v>59</v>
      </c>
      <c r="C168">
        <v>3</v>
      </c>
      <c r="D168">
        <f t="shared" si="6"/>
        <v>3342</v>
      </c>
      <c r="E168" s="1">
        <v>3</v>
      </c>
    </row>
    <row r="169" spans="1:5">
      <c r="A169" s="1">
        <v>8261</v>
      </c>
      <c r="B169" s="1">
        <v>331</v>
      </c>
      <c r="C169" s="2">
        <v>4</v>
      </c>
      <c r="D169">
        <f t="shared" si="6"/>
        <v>33044</v>
      </c>
      <c r="E169" s="1">
        <v>3</v>
      </c>
    </row>
    <row r="170" spans="1:5">
      <c r="A170" s="1">
        <v>5318</v>
      </c>
      <c r="B170" s="1">
        <v>100</v>
      </c>
      <c r="C170">
        <v>4</v>
      </c>
      <c r="D170">
        <f t="shared" si="6"/>
        <v>21272</v>
      </c>
      <c r="E170" s="1">
        <v>3</v>
      </c>
    </row>
    <row r="171" spans="1:5" ht="17" thickBot="1">
      <c r="A171" s="5">
        <v>167</v>
      </c>
      <c r="B171" s="5">
        <v>3</v>
      </c>
      <c r="C171">
        <v>3</v>
      </c>
      <c r="D171">
        <f t="shared" si="6"/>
        <v>501</v>
      </c>
      <c r="E171" s="1">
        <v>3</v>
      </c>
    </row>
    <row r="172" spans="1:5" ht="17" thickTop="1">
      <c r="A172" s="1">
        <v>5266</v>
      </c>
      <c r="B172" s="1">
        <v>5635</v>
      </c>
      <c r="C172">
        <v>5</v>
      </c>
      <c r="D172">
        <f t="shared" ref="D172:D181" si="7">A172*C172</f>
        <v>26330</v>
      </c>
      <c r="E172" s="1">
        <v>3</v>
      </c>
    </row>
    <row r="173" spans="1:5">
      <c r="A173" s="1">
        <v>90</v>
      </c>
      <c r="B173" s="1">
        <v>1</v>
      </c>
      <c r="C173">
        <v>5</v>
      </c>
      <c r="D173">
        <f t="shared" si="7"/>
        <v>450</v>
      </c>
      <c r="E173" s="1">
        <v>3</v>
      </c>
    </row>
    <row r="174" spans="1:5">
      <c r="A174" s="1">
        <v>31</v>
      </c>
      <c r="B174" s="1">
        <v>1</v>
      </c>
      <c r="C174">
        <v>6</v>
      </c>
      <c r="D174">
        <f t="shared" si="7"/>
        <v>186</v>
      </c>
      <c r="E174" s="1">
        <v>3</v>
      </c>
    </row>
    <row r="175" spans="1:5">
      <c r="A175" s="1">
        <v>598</v>
      </c>
      <c r="B175" s="1">
        <v>15</v>
      </c>
      <c r="C175">
        <v>6</v>
      </c>
      <c r="D175">
        <f t="shared" si="7"/>
        <v>3588</v>
      </c>
      <c r="E175" s="1">
        <v>3</v>
      </c>
    </row>
    <row r="176" spans="1:5" ht="17" thickBot="1">
      <c r="A176" s="5">
        <v>879</v>
      </c>
      <c r="B176" s="5">
        <v>13</v>
      </c>
      <c r="C176" s="2">
        <v>7</v>
      </c>
      <c r="D176">
        <f t="shared" si="7"/>
        <v>6153</v>
      </c>
      <c r="E176" s="1">
        <v>3</v>
      </c>
    </row>
    <row r="177" spans="1:5" ht="17" thickTop="1">
      <c r="A177" s="1">
        <v>170</v>
      </c>
      <c r="B177" s="1">
        <v>3</v>
      </c>
      <c r="C177" s="2">
        <v>8</v>
      </c>
      <c r="D177">
        <f t="shared" si="7"/>
        <v>1360</v>
      </c>
      <c r="E177" s="1">
        <v>3</v>
      </c>
    </row>
    <row r="178" spans="1:5">
      <c r="A178" s="1">
        <v>1637</v>
      </c>
      <c r="B178" s="1">
        <v>2533</v>
      </c>
      <c r="C178">
        <v>10</v>
      </c>
      <c r="D178">
        <f t="shared" si="7"/>
        <v>16370</v>
      </c>
      <c r="E178" s="1">
        <v>3</v>
      </c>
    </row>
    <row r="179" spans="1:5">
      <c r="A179" s="1">
        <v>1078</v>
      </c>
      <c r="B179" s="1">
        <v>32</v>
      </c>
      <c r="C179">
        <v>8</v>
      </c>
      <c r="D179">
        <f t="shared" si="7"/>
        <v>8624</v>
      </c>
      <c r="E179" s="1">
        <v>3</v>
      </c>
    </row>
    <row r="180" spans="1:5">
      <c r="A180" s="1">
        <v>4000</v>
      </c>
      <c r="B180" s="1">
        <v>3</v>
      </c>
      <c r="C180">
        <v>10</v>
      </c>
      <c r="D180">
        <f t="shared" si="7"/>
        <v>40000</v>
      </c>
      <c r="E180" s="1">
        <v>3</v>
      </c>
    </row>
    <row r="181" spans="1:5">
      <c r="A181" s="1">
        <v>4627</v>
      </c>
      <c r="B181" s="1">
        <v>112</v>
      </c>
      <c r="C181">
        <v>11</v>
      </c>
      <c r="D181">
        <f t="shared" si="7"/>
        <v>50897</v>
      </c>
      <c r="E181" s="1">
        <v>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82"/>
  <sheetViews>
    <sheetView workbookViewId="0">
      <selection activeCell="A181" sqref="A181:XFD181"/>
    </sheetView>
  </sheetViews>
  <sheetFormatPr baseColWidth="10" defaultRowHeight="16"/>
  <cols>
    <col min="1" max="1" width="10.83203125" style="1"/>
    <col min="2" max="2" width="14.6640625" style="1" customWidth="1"/>
    <col min="4" max="4" width="26.33203125" customWidth="1"/>
    <col min="5" max="5" width="18.83203125" customWidth="1"/>
    <col min="6" max="6" width="17.83203125" customWidth="1"/>
  </cols>
  <sheetData>
    <row r="1" spans="1:7">
      <c r="A1" s="1" t="s">
        <v>66</v>
      </c>
      <c r="B1" s="1" t="s">
        <v>23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</row>
    <row r="2" spans="1:7">
      <c r="A2" s="1">
        <v>1</v>
      </c>
      <c r="B2" s="1">
        <v>0.66669999999999996</v>
      </c>
      <c r="C2">
        <v>0</v>
      </c>
      <c r="D2">
        <f>AVERAGEIFS(B2:B181,A2:A181,0,C2:C181,0)</f>
        <v>1</v>
      </c>
      <c r="E2">
        <f t="array" ref="E2">_xlfn.STDEV.S(IF(A2:A181=0,IF(C2:C181=0,B2:B181)))</f>
        <v>0</v>
      </c>
      <c r="F2">
        <f>AVERAGEIFS(B2:B181,A2:A181,1,C2:C181,0)</f>
        <v>0.88597105263157894</v>
      </c>
      <c r="G2">
        <f t="array" ref="G2">_xlfn.STDEV.S(IF(C2:C181=0,IF(A2:A181=1,B2:B181)))</f>
        <v>0.21955257931836863</v>
      </c>
    </row>
    <row r="3" spans="1:7">
      <c r="A3" s="1">
        <v>1</v>
      </c>
      <c r="B3" s="1">
        <v>1</v>
      </c>
      <c r="C3">
        <v>0</v>
      </c>
      <c r="D3" t="s">
        <v>81</v>
      </c>
      <c r="E3" t="s">
        <v>82</v>
      </c>
      <c r="F3" t="s">
        <v>83</v>
      </c>
      <c r="G3" t="s">
        <v>84</v>
      </c>
    </row>
    <row r="4" spans="1:7">
      <c r="A4" s="1">
        <v>1</v>
      </c>
      <c r="B4" s="1">
        <v>1</v>
      </c>
      <c r="C4">
        <v>0</v>
      </c>
      <c r="D4">
        <f>AVERAGEIFS(B2:B181,A2:A181,0,C2:C181,1)</f>
        <v>0.99319523809523802</v>
      </c>
      <c r="E4">
        <f t="array" ref="E4">_xlfn.STDEV.S(IF(A2:A181=0,IF(C2:C181=1,B2:B181)))</f>
        <v>3.1183336514723315E-2</v>
      </c>
      <c r="F4">
        <f t="array" ref="F4">AVERAGEIFS(B2:B181,C2:C181,1,A2:A181,1)</f>
        <v>0.88547777777777781</v>
      </c>
      <c r="G4">
        <f t="array" ref="G4">_xlfn.STDEV.S(IF(C2:C181=1,IF(A2:A181=1,B2:B181)))</f>
        <v>7.4017899486843342E-2</v>
      </c>
    </row>
    <row r="5" spans="1:7">
      <c r="A5" s="1">
        <v>0</v>
      </c>
      <c r="B5" s="1">
        <v>1</v>
      </c>
      <c r="C5">
        <v>0</v>
      </c>
    </row>
    <row r="6" spans="1:7">
      <c r="A6" s="1">
        <v>0</v>
      </c>
      <c r="B6" s="1">
        <v>1</v>
      </c>
      <c r="C6">
        <v>0</v>
      </c>
    </row>
    <row r="7" spans="1:7">
      <c r="A7" s="1">
        <v>1</v>
      </c>
      <c r="B7" s="1">
        <v>0.5</v>
      </c>
      <c r="C7">
        <v>0</v>
      </c>
      <c r="D7" t="s">
        <v>85</v>
      </c>
      <c r="E7" t="s">
        <v>86</v>
      </c>
      <c r="F7" t="s">
        <v>87</v>
      </c>
      <c r="G7" t="s">
        <v>88</v>
      </c>
    </row>
    <row r="8" spans="1:7">
      <c r="A8" s="1">
        <v>0</v>
      </c>
      <c r="B8" s="1">
        <v>1</v>
      </c>
      <c r="C8">
        <v>0</v>
      </c>
      <c r="D8">
        <f>AVERAGEIF(A2:A181,0,B2:B181)</f>
        <v>0.99892556390977449</v>
      </c>
      <c r="E8">
        <f t="array" ref="E8">_xlfn.STDEV.S(IF(A2:A181=0,B2:B181))</f>
        <v>1.2391001464499677E-2</v>
      </c>
      <c r="F8">
        <f>AVERAGEIF(A2:A181,1,B2:B181)</f>
        <v>0.88587659574468092</v>
      </c>
      <c r="G8">
        <f t="array" ref="G8">_xlfn.STDEV.S(IF(A2:A181=1,B2:B181))</f>
        <v>0.19931155228715547</v>
      </c>
    </row>
    <row r="9" spans="1:7">
      <c r="A9" s="1">
        <v>0</v>
      </c>
      <c r="B9" s="1">
        <v>1</v>
      </c>
      <c r="C9">
        <v>0</v>
      </c>
    </row>
    <row r="10" spans="1:7">
      <c r="A10" s="1">
        <v>1</v>
      </c>
      <c r="B10" s="1">
        <v>1</v>
      </c>
      <c r="C10">
        <v>0</v>
      </c>
    </row>
    <row r="11" spans="1:7">
      <c r="A11" s="1">
        <v>1</v>
      </c>
      <c r="B11" s="1">
        <v>0.66669999999999996</v>
      </c>
      <c r="C11">
        <v>0</v>
      </c>
    </row>
    <row r="12" spans="1:7">
      <c r="A12" s="1">
        <v>1</v>
      </c>
      <c r="B12" s="1">
        <v>1</v>
      </c>
      <c r="C12">
        <v>0</v>
      </c>
    </row>
    <row r="13" spans="1:7">
      <c r="A13" s="1">
        <v>1</v>
      </c>
      <c r="B13" s="1">
        <v>1</v>
      </c>
      <c r="C13">
        <v>0</v>
      </c>
    </row>
    <row r="14" spans="1:7">
      <c r="A14" s="1">
        <v>0</v>
      </c>
      <c r="B14" s="1">
        <v>1</v>
      </c>
      <c r="C14">
        <v>0</v>
      </c>
    </row>
    <row r="15" spans="1:7">
      <c r="A15" s="1">
        <v>0</v>
      </c>
      <c r="B15" s="1">
        <v>1</v>
      </c>
      <c r="C15">
        <v>0</v>
      </c>
    </row>
    <row r="16" spans="1:7">
      <c r="A16" s="1">
        <v>0</v>
      </c>
      <c r="B16" s="1">
        <v>1</v>
      </c>
      <c r="C16">
        <v>0</v>
      </c>
    </row>
    <row r="17" spans="1:3">
      <c r="A17" s="1">
        <v>1</v>
      </c>
      <c r="B17" s="1">
        <v>1</v>
      </c>
      <c r="C17">
        <v>0</v>
      </c>
    </row>
    <row r="18" spans="1:3">
      <c r="A18" s="1">
        <v>1</v>
      </c>
      <c r="B18" s="1">
        <v>0.66669999999999996</v>
      </c>
      <c r="C18">
        <v>0</v>
      </c>
    </row>
    <row r="19" spans="1:3">
      <c r="A19" s="1">
        <v>0</v>
      </c>
      <c r="B19" s="1">
        <v>1</v>
      </c>
      <c r="C19">
        <v>0</v>
      </c>
    </row>
    <row r="20" spans="1:3">
      <c r="A20" s="1">
        <v>0</v>
      </c>
      <c r="B20" s="1">
        <v>1</v>
      </c>
      <c r="C20">
        <v>0</v>
      </c>
    </row>
    <row r="21" spans="1:3">
      <c r="A21" s="1">
        <v>0</v>
      </c>
      <c r="B21" s="1">
        <v>1</v>
      </c>
      <c r="C21">
        <v>0</v>
      </c>
    </row>
    <row r="22" spans="1:3">
      <c r="A22" s="1">
        <v>0</v>
      </c>
      <c r="B22" s="1">
        <v>1</v>
      </c>
      <c r="C22">
        <v>0</v>
      </c>
    </row>
    <row r="23" spans="1:3">
      <c r="A23" s="1">
        <v>1</v>
      </c>
      <c r="B23" s="1">
        <v>1</v>
      </c>
      <c r="C23">
        <v>0</v>
      </c>
    </row>
    <row r="24" spans="1:3">
      <c r="A24" s="1">
        <v>1</v>
      </c>
      <c r="B24" s="1">
        <v>0.66669999999999996</v>
      </c>
      <c r="C24">
        <v>0</v>
      </c>
    </row>
    <row r="25" spans="1:3">
      <c r="A25" s="1">
        <v>0</v>
      </c>
      <c r="B25" s="1">
        <v>1</v>
      </c>
      <c r="C25">
        <v>0</v>
      </c>
    </row>
    <row r="26" spans="1:3">
      <c r="A26" s="1">
        <v>0</v>
      </c>
      <c r="B26" s="1">
        <v>1</v>
      </c>
      <c r="C26">
        <v>0</v>
      </c>
    </row>
    <row r="27" spans="1:3">
      <c r="A27" s="1">
        <v>1</v>
      </c>
      <c r="B27" s="1">
        <v>0.8</v>
      </c>
      <c r="C27">
        <v>1</v>
      </c>
    </row>
    <row r="28" spans="1:3">
      <c r="A28" s="1">
        <v>0</v>
      </c>
      <c r="B28" s="1">
        <v>1</v>
      </c>
      <c r="C28">
        <v>1</v>
      </c>
    </row>
    <row r="29" spans="1:3">
      <c r="A29" s="1">
        <v>0</v>
      </c>
      <c r="B29" s="1">
        <v>1</v>
      </c>
      <c r="C29">
        <v>1</v>
      </c>
    </row>
    <row r="30" spans="1:3">
      <c r="A30" s="1">
        <v>1</v>
      </c>
      <c r="B30" s="1">
        <v>0.8</v>
      </c>
      <c r="C30">
        <v>1</v>
      </c>
    </row>
    <row r="31" spans="1:3" s="9" customFormat="1">
      <c r="A31" s="7">
        <v>0</v>
      </c>
      <c r="B31" s="7">
        <v>1</v>
      </c>
      <c r="C31" s="9">
        <v>1</v>
      </c>
    </row>
    <row r="32" spans="1:3">
      <c r="A32" s="1">
        <v>0</v>
      </c>
      <c r="B32" s="1">
        <v>1</v>
      </c>
      <c r="C32" s="11">
        <v>0</v>
      </c>
    </row>
    <row r="33" spans="1:3">
      <c r="A33" s="1">
        <v>0</v>
      </c>
      <c r="B33" s="1">
        <v>1</v>
      </c>
      <c r="C33" s="11">
        <v>0</v>
      </c>
    </row>
    <row r="34" spans="1:3">
      <c r="A34" s="1">
        <v>0</v>
      </c>
      <c r="B34" s="3">
        <v>1</v>
      </c>
      <c r="C34" s="11">
        <v>0</v>
      </c>
    </row>
    <row r="35" spans="1:3">
      <c r="A35" s="1">
        <v>0</v>
      </c>
      <c r="B35" s="1">
        <v>1</v>
      </c>
      <c r="C35" s="11">
        <v>0</v>
      </c>
    </row>
    <row r="36" spans="1:3">
      <c r="A36" s="1">
        <v>0</v>
      </c>
      <c r="B36" s="1">
        <v>1</v>
      </c>
      <c r="C36" s="11">
        <v>0</v>
      </c>
    </row>
    <row r="37" spans="1:3">
      <c r="A37" s="1">
        <v>0</v>
      </c>
      <c r="B37" s="3">
        <v>1</v>
      </c>
      <c r="C37" s="11">
        <v>0</v>
      </c>
    </row>
    <row r="38" spans="1:3">
      <c r="A38" s="1">
        <v>0</v>
      </c>
      <c r="B38" s="1">
        <v>1</v>
      </c>
      <c r="C38" s="11">
        <v>0</v>
      </c>
    </row>
    <row r="39" spans="1:3">
      <c r="A39" s="1">
        <v>0</v>
      </c>
      <c r="B39" s="1">
        <v>1</v>
      </c>
      <c r="C39" s="11">
        <v>0</v>
      </c>
    </row>
    <row r="40" spans="1:3">
      <c r="A40" s="1">
        <v>0</v>
      </c>
      <c r="B40" s="3">
        <v>1</v>
      </c>
      <c r="C40" s="11">
        <v>0</v>
      </c>
    </row>
    <row r="41" spans="1:3">
      <c r="A41" s="1">
        <v>1</v>
      </c>
      <c r="B41" s="1">
        <v>0.66669999999999996</v>
      </c>
      <c r="C41" s="11">
        <v>0</v>
      </c>
    </row>
    <row r="42" spans="1:3">
      <c r="A42" s="1">
        <v>1</v>
      </c>
      <c r="B42" s="1">
        <v>0.5</v>
      </c>
      <c r="C42" s="11">
        <v>0</v>
      </c>
    </row>
    <row r="43" spans="1:3">
      <c r="A43" s="1">
        <v>1</v>
      </c>
      <c r="B43" s="3">
        <v>1</v>
      </c>
      <c r="C43" s="11">
        <v>0</v>
      </c>
    </row>
    <row r="44" spans="1:3">
      <c r="A44" s="1">
        <v>1</v>
      </c>
      <c r="B44" s="1">
        <v>1</v>
      </c>
      <c r="C44" s="11">
        <v>0</v>
      </c>
    </row>
    <row r="45" spans="1:3">
      <c r="A45" s="1">
        <v>1</v>
      </c>
      <c r="B45" s="1">
        <v>1</v>
      </c>
      <c r="C45" s="11">
        <v>0</v>
      </c>
    </row>
    <row r="46" spans="1:3">
      <c r="A46" s="1">
        <v>1</v>
      </c>
      <c r="B46" s="3">
        <v>1</v>
      </c>
      <c r="C46" s="11">
        <v>0</v>
      </c>
    </row>
    <row r="47" spans="1:3">
      <c r="A47" s="1">
        <v>0</v>
      </c>
      <c r="B47" s="1">
        <v>1</v>
      </c>
      <c r="C47" s="11">
        <v>0</v>
      </c>
    </row>
    <row r="48" spans="1:3">
      <c r="A48" s="1">
        <v>0</v>
      </c>
      <c r="B48" s="1">
        <v>1</v>
      </c>
      <c r="C48" s="11">
        <v>0</v>
      </c>
    </row>
    <row r="49" spans="1:3">
      <c r="A49" s="1">
        <v>0</v>
      </c>
      <c r="B49" s="1">
        <v>1</v>
      </c>
      <c r="C49" s="11">
        <v>0</v>
      </c>
    </row>
    <row r="50" spans="1:3">
      <c r="A50" s="1">
        <v>0</v>
      </c>
      <c r="B50" s="1">
        <v>1</v>
      </c>
      <c r="C50" s="11">
        <v>0</v>
      </c>
    </row>
    <row r="51" spans="1:3">
      <c r="A51" s="1">
        <v>0</v>
      </c>
      <c r="B51" s="1">
        <v>1</v>
      </c>
      <c r="C51" s="11">
        <v>0</v>
      </c>
    </row>
    <row r="52" spans="1:3">
      <c r="A52" s="1">
        <v>0</v>
      </c>
      <c r="B52" s="1">
        <v>1</v>
      </c>
      <c r="C52" s="11">
        <v>0</v>
      </c>
    </row>
    <row r="53" spans="1:3">
      <c r="A53" s="1">
        <v>1</v>
      </c>
      <c r="B53" s="1">
        <v>0.66669999999999996</v>
      </c>
      <c r="C53" s="11">
        <v>0</v>
      </c>
    </row>
    <row r="54" spans="1:3">
      <c r="A54" s="1">
        <v>1</v>
      </c>
      <c r="B54" s="1">
        <v>0</v>
      </c>
      <c r="C54" s="11">
        <v>0</v>
      </c>
    </row>
    <row r="55" spans="1:3">
      <c r="A55" s="1">
        <v>1</v>
      </c>
      <c r="B55" s="1">
        <v>1</v>
      </c>
      <c r="C55" s="11">
        <v>0</v>
      </c>
    </row>
    <row r="56" spans="1:3">
      <c r="A56" s="1">
        <v>1</v>
      </c>
      <c r="B56" s="1">
        <v>1</v>
      </c>
      <c r="C56" s="11">
        <v>0</v>
      </c>
    </row>
    <row r="57" spans="1:3">
      <c r="A57" s="1">
        <v>0</v>
      </c>
      <c r="B57" s="3">
        <v>1</v>
      </c>
      <c r="C57">
        <v>1</v>
      </c>
    </row>
    <row r="58" spans="1:3">
      <c r="A58" s="1">
        <v>0</v>
      </c>
      <c r="B58" s="3">
        <v>1</v>
      </c>
      <c r="C58">
        <v>1</v>
      </c>
    </row>
    <row r="59" spans="1:3">
      <c r="A59" s="1">
        <v>0</v>
      </c>
      <c r="B59" s="3">
        <v>1</v>
      </c>
      <c r="C59">
        <v>1</v>
      </c>
    </row>
    <row r="60" spans="1:3">
      <c r="A60" s="1">
        <v>1</v>
      </c>
      <c r="B60" s="3">
        <v>0.85709999999999997</v>
      </c>
      <c r="C60">
        <v>1</v>
      </c>
    </row>
    <row r="61" spans="1:3" s="9" customFormat="1">
      <c r="A61" s="7">
        <v>1</v>
      </c>
      <c r="B61" s="8">
        <v>0.88890000000000002</v>
      </c>
      <c r="C61" s="9">
        <v>1</v>
      </c>
    </row>
    <row r="62" spans="1:3">
      <c r="A62" s="1">
        <v>0</v>
      </c>
      <c r="B62" s="1">
        <v>1</v>
      </c>
      <c r="C62" s="11">
        <v>0</v>
      </c>
    </row>
    <row r="63" spans="1:3">
      <c r="A63" s="1">
        <v>0</v>
      </c>
      <c r="B63" s="1">
        <v>1</v>
      </c>
      <c r="C63" s="11">
        <v>0</v>
      </c>
    </row>
    <row r="64" spans="1:3">
      <c r="A64" s="1">
        <v>0</v>
      </c>
      <c r="B64" s="3">
        <v>1</v>
      </c>
      <c r="C64" s="11">
        <v>0</v>
      </c>
    </row>
    <row r="65" spans="1:3">
      <c r="A65" s="1">
        <v>0</v>
      </c>
      <c r="B65" s="1">
        <v>1</v>
      </c>
      <c r="C65" s="11">
        <v>0</v>
      </c>
    </row>
    <row r="66" spans="1:3">
      <c r="A66" s="1">
        <v>0</v>
      </c>
      <c r="B66" s="1">
        <v>1</v>
      </c>
      <c r="C66" s="11">
        <v>0</v>
      </c>
    </row>
    <row r="67" spans="1:3" s="2" customFormat="1">
      <c r="A67" s="1">
        <v>1</v>
      </c>
      <c r="B67" s="3">
        <v>1</v>
      </c>
      <c r="C67" s="11">
        <v>0</v>
      </c>
    </row>
    <row r="68" spans="1:3">
      <c r="A68" s="1">
        <v>0</v>
      </c>
      <c r="B68" s="1">
        <v>1</v>
      </c>
      <c r="C68" s="11">
        <v>0</v>
      </c>
    </row>
    <row r="69" spans="1:3">
      <c r="A69" s="1">
        <v>0</v>
      </c>
      <c r="B69" s="1">
        <v>1</v>
      </c>
      <c r="C69" s="11">
        <v>0</v>
      </c>
    </row>
    <row r="70" spans="1:3">
      <c r="A70" s="1">
        <v>0</v>
      </c>
      <c r="B70" s="3">
        <v>1</v>
      </c>
      <c r="C70" s="11">
        <v>0</v>
      </c>
    </row>
    <row r="71" spans="1:3">
      <c r="A71" s="1">
        <v>0</v>
      </c>
      <c r="B71" s="1">
        <v>1</v>
      </c>
      <c r="C71" s="11">
        <v>0</v>
      </c>
    </row>
    <row r="72" spans="1:3">
      <c r="A72" s="1">
        <v>0</v>
      </c>
      <c r="B72" s="1">
        <v>1</v>
      </c>
      <c r="C72" s="11">
        <v>0</v>
      </c>
    </row>
    <row r="73" spans="1:3">
      <c r="A73" s="1">
        <v>0</v>
      </c>
      <c r="B73" s="3">
        <v>1</v>
      </c>
      <c r="C73" s="11">
        <v>0</v>
      </c>
    </row>
    <row r="74" spans="1:3">
      <c r="A74" s="1">
        <v>0</v>
      </c>
      <c r="B74" s="1">
        <v>1</v>
      </c>
      <c r="C74" s="11">
        <v>0</v>
      </c>
    </row>
    <row r="75" spans="1:3">
      <c r="A75" s="1">
        <v>0</v>
      </c>
      <c r="B75" s="1">
        <v>1</v>
      </c>
      <c r="C75" s="11">
        <v>0</v>
      </c>
    </row>
    <row r="76" spans="1:3">
      <c r="A76" s="1">
        <v>0</v>
      </c>
      <c r="B76" s="3">
        <v>1</v>
      </c>
      <c r="C76" s="11">
        <v>0</v>
      </c>
    </row>
    <row r="77" spans="1:3">
      <c r="A77" s="1">
        <v>0</v>
      </c>
      <c r="B77" s="1">
        <v>1</v>
      </c>
      <c r="C77" s="11">
        <v>0</v>
      </c>
    </row>
    <row r="78" spans="1:3">
      <c r="A78" s="1">
        <v>0</v>
      </c>
      <c r="B78" s="1">
        <v>1</v>
      </c>
      <c r="C78" s="11">
        <v>0</v>
      </c>
    </row>
    <row r="79" spans="1:3">
      <c r="A79" s="1">
        <v>0</v>
      </c>
      <c r="B79" s="1">
        <v>1</v>
      </c>
      <c r="C79" s="11">
        <v>0</v>
      </c>
    </row>
    <row r="80" spans="1:3">
      <c r="A80" s="1">
        <v>0</v>
      </c>
      <c r="B80" s="1">
        <v>1</v>
      </c>
      <c r="C80" s="11">
        <v>0</v>
      </c>
    </row>
    <row r="81" spans="1:3">
      <c r="A81" s="1">
        <v>0</v>
      </c>
      <c r="B81" s="1">
        <v>1</v>
      </c>
      <c r="C81" s="11">
        <v>0</v>
      </c>
    </row>
    <row r="82" spans="1:3">
      <c r="A82" s="1">
        <v>0</v>
      </c>
      <c r="B82" s="1">
        <v>1</v>
      </c>
      <c r="C82" s="11">
        <v>0</v>
      </c>
    </row>
    <row r="83" spans="1:3">
      <c r="A83" s="1">
        <v>0</v>
      </c>
      <c r="B83" s="1">
        <v>1</v>
      </c>
      <c r="C83" s="11">
        <v>0</v>
      </c>
    </row>
    <row r="84" spans="1:3">
      <c r="A84" s="1">
        <v>0</v>
      </c>
      <c r="B84" s="1">
        <v>1</v>
      </c>
      <c r="C84" s="11">
        <v>0</v>
      </c>
    </row>
    <row r="85" spans="1:3">
      <c r="A85" s="1">
        <v>0</v>
      </c>
      <c r="B85" s="1">
        <v>1</v>
      </c>
      <c r="C85" s="11">
        <v>0</v>
      </c>
    </row>
    <row r="86" spans="1:3">
      <c r="A86" s="1">
        <v>0</v>
      </c>
      <c r="B86" s="1">
        <v>1</v>
      </c>
      <c r="C86" s="11">
        <v>0</v>
      </c>
    </row>
    <row r="87" spans="1:3">
      <c r="A87" s="1">
        <v>0</v>
      </c>
      <c r="B87" s="3">
        <v>1</v>
      </c>
      <c r="C87" s="11">
        <v>1</v>
      </c>
    </row>
    <row r="88" spans="1:3" s="1" customFormat="1">
      <c r="A88" s="1">
        <v>0</v>
      </c>
      <c r="B88" s="3">
        <v>1</v>
      </c>
      <c r="C88" s="12">
        <v>1</v>
      </c>
    </row>
    <row r="89" spans="1:3" s="1" customFormat="1">
      <c r="A89" s="1">
        <v>1</v>
      </c>
      <c r="B89" s="3">
        <v>0.90910000000000002</v>
      </c>
      <c r="C89" s="12">
        <v>1</v>
      </c>
    </row>
    <row r="90" spans="1:3" s="2" customFormat="1">
      <c r="A90" s="1">
        <v>1</v>
      </c>
      <c r="B90" s="3">
        <v>0.85709999999999997</v>
      </c>
      <c r="C90" s="11">
        <v>1</v>
      </c>
    </row>
    <row r="91" spans="1:3" s="6" customFormat="1" ht="17" thickBot="1">
      <c r="A91" s="5">
        <v>0</v>
      </c>
      <c r="B91" s="27">
        <v>1</v>
      </c>
      <c r="C91" s="11">
        <v>1</v>
      </c>
    </row>
    <row r="92" spans="1:3" ht="17" thickTop="1">
      <c r="A92" s="1">
        <v>0</v>
      </c>
      <c r="B92" s="1">
        <v>1</v>
      </c>
      <c r="C92" s="11">
        <v>0</v>
      </c>
    </row>
    <row r="93" spans="1:3">
      <c r="A93" s="1">
        <v>0</v>
      </c>
      <c r="B93" s="1">
        <v>1</v>
      </c>
      <c r="C93" s="11">
        <v>0</v>
      </c>
    </row>
    <row r="94" spans="1:3">
      <c r="A94" s="1">
        <v>0</v>
      </c>
      <c r="B94" s="3">
        <v>1</v>
      </c>
      <c r="C94" s="11">
        <v>0</v>
      </c>
    </row>
    <row r="95" spans="1:3">
      <c r="A95" s="1">
        <v>0</v>
      </c>
      <c r="B95" s="1">
        <v>1</v>
      </c>
      <c r="C95" s="11">
        <v>0</v>
      </c>
    </row>
    <row r="96" spans="1:3">
      <c r="A96" s="1">
        <v>0</v>
      </c>
      <c r="B96" s="1">
        <v>1</v>
      </c>
      <c r="C96" s="11">
        <v>0</v>
      </c>
    </row>
    <row r="97" spans="1:3">
      <c r="A97" s="1">
        <v>0</v>
      </c>
      <c r="B97" s="3">
        <v>1</v>
      </c>
      <c r="C97" s="11">
        <v>0</v>
      </c>
    </row>
    <row r="98" spans="1:3">
      <c r="A98" s="1">
        <v>1</v>
      </c>
      <c r="B98" s="1">
        <v>1</v>
      </c>
      <c r="C98" s="11">
        <v>0</v>
      </c>
    </row>
    <row r="99" spans="1:3">
      <c r="A99" s="1">
        <v>1</v>
      </c>
      <c r="B99" s="1">
        <v>1</v>
      </c>
      <c r="C99" s="11">
        <v>0</v>
      </c>
    </row>
    <row r="100" spans="1:3">
      <c r="A100" s="1">
        <v>1</v>
      </c>
      <c r="B100" s="3">
        <v>1</v>
      </c>
      <c r="C100" s="11">
        <v>0</v>
      </c>
    </row>
    <row r="101" spans="1:3">
      <c r="A101" s="1">
        <v>0</v>
      </c>
      <c r="B101" s="1">
        <v>1</v>
      </c>
      <c r="C101" s="11">
        <v>0</v>
      </c>
    </row>
    <row r="102" spans="1:3">
      <c r="A102" s="1">
        <v>0</v>
      </c>
      <c r="B102" s="1">
        <v>1</v>
      </c>
      <c r="C102" s="11">
        <v>0</v>
      </c>
    </row>
    <row r="103" spans="1:3">
      <c r="A103" s="1">
        <v>0</v>
      </c>
      <c r="B103" s="3">
        <v>1</v>
      </c>
      <c r="C103" s="11">
        <v>0</v>
      </c>
    </row>
    <row r="104" spans="1:3">
      <c r="A104" s="1">
        <v>0</v>
      </c>
      <c r="B104" s="1">
        <v>1</v>
      </c>
      <c r="C104" s="11">
        <v>0</v>
      </c>
    </row>
    <row r="105" spans="1:3">
      <c r="A105" s="1">
        <v>0</v>
      </c>
      <c r="B105" s="1">
        <v>1</v>
      </c>
      <c r="C105" s="11">
        <v>0</v>
      </c>
    </row>
    <row r="106" spans="1:3" s="1" customFormat="1">
      <c r="A106" s="1">
        <v>0</v>
      </c>
      <c r="B106" s="3">
        <v>1</v>
      </c>
      <c r="C106" s="12">
        <v>0</v>
      </c>
    </row>
    <row r="107" spans="1:3">
      <c r="A107" s="1">
        <v>0</v>
      </c>
      <c r="B107" s="1">
        <v>1</v>
      </c>
      <c r="C107" s="11">
        <v>0</v>
      </c>
    </row>
    <row r="108" spans="1:3">
      <c r="A108" s="1">
        <v>0</v>
      </c>
      <c r="B108" s="1">
        <v>1</v>
      </c>
      <c r="C108" s="11">
        <v>0</v>
      </c>
    </row>
    <row r="109" spans="1:3">
      <c r="A109" s="1">
        <v>0</v>
      </c>
      <c r="B109" s="1">
        <v>1</v>
      </c>
      <c r="C109" s="11">
        <v>0</v>
      </c>
    </row>
    <row r="110" spans="1:3">
      <c r="A110" s="1">
        <v>0</v>
      </c>
      <c r="B110" s="1">
        <v>1</v>
      </c>
      <c r="C110" s="11">
        <v>0</v>
      </c>
    </row>
    <row r="111" spans="1:3">
      <c r="A111" s="1">
        <v>1</v>
      </c>
      <c r="B111" s="1">
        <v>1</v>
      </c>
      <c r="C111" s="11">
        <v>0</v>
      </c>
    </row>
    <row r="112" spans="1:3">
      <c r="A112" s="1">
        <v>1</v>
      </c>
      <c r="B112" s="1">
        <v>1</v>
      </c>
      <c r="C112" s="11">
        <v>0</v>
      </c>
    </row>
    <row r="113" spans="1:3">
      <c r="A113" s="1">
        <v>0</v>
      </c>
      <c r="B113" s="1">
        <v>1</v>
      </c>
      <c r="C113" s="11">
        <v>0</v>
      </c>
    </row>
    <row r="114" spans="1:3">
      <c r="A114" s="1">
        <v>0</v>
      </c>
      <c r="B114" s="1">
        <v>1</v>
      </c>
      <c r="C114" s="11">
        <v>0</v>
      </c>
    </row>
    <row r="115" spans="1:3">
      <c r="A115" s="1">
        <v>0</v>
      </c>
      <c r="B115" s="1">
        <v>1</v>
      </c>
      <c r="C115" s="11">
        <v>0</v>
      </c>
    </row>
    <row r="116" spans="1:3">
      <c r="A116" s="1">
        <v>0</v>
      </c>
      <c r="B116" s="1">
        <v>1</v>
      </c>
      <c r="C116" s="11">
        <v>0</v>
      </c>
    </row>
    <row r="117" spans="1:3">
      <c r="A117" s="1">
        <v>0</v>
      </c>
      <c r="B117" s="3">
        <v>1</v>
      </c>
      <c r="C117">
        <v>1</v>
      </c>
    </row>
    <row r="118" spans="1:3">
      <c r="A118" s="1">
        <v>0</v>
      </c>
      <c r="B118" s="3">
        <v>1</v>
      </c>
      <c r="C118">
        <v>1</v>
      </c>
    </row>
    <row r="119" spans="1:3">
      <c r="A119" s="1">
        <v>1</v>
      </c>
      <c r="B119" s="3">
        <v>1</v>
      </c>
      <c r="C119">
        <v>1</v>
      </c>
    </row>
    <row r="120" spans="1:3">
      <c r="A120" s="1">
        <v>0</v>
      </c>
      <c r="B120" s="3">
        <v>1</v>
      </c>
      <c r="C120">
        <v>1</v>
      </c>
    </row>
    <row r="121" spans="1:3" s="9" customFormat="1">
      <c r="A121" s="7">
        <v>0</v>
      </c>
      <c r="B121" s="8">
        <v>1</v>
      </c>
      <c r="C121">
        <v>1</v>
      </c>
    </row>
    <row r="122" spans="1:3">
      <c r="A122" s="1">
        <v>0</v>
      </c>
      <c r="B122" s="1">
        <v>1</v>
      </c>
      <c r="C122">
        <v>0</v>
      </c>
    </row>
    <row r="123" spans="1:3">
      <c r="A123" s="1">
        <v>0</v>
      </c>
      <c r="B123" s="1">
        <v>1</v>
      </c>
      <c r="C123">
        <v>0</v>
      </c>
    </row>
    <row r="124" spans="1:3">
      <c r="A124" s="1">
        <v>0</v>
      </c>
      <c r="B124" s="3">
        <v>1</v>
      </c>
      <c r="C124">
        <v>0</v>
      </c>
    </row>
    <row r="125" spans="1:3">
      <c r="A125" s="1">
        <v>0</v>
      </c>
      <c r="B125" s="3">
        <v>1</v>
      </c>
      <c r="C125">
        <v>0</v>
      </c>
    </row>
    <row r="126" spans="1:3">
      <c r="A126" s="1">
        <v>0</v>
      </c>
      <c r="B126" s="1">
        <v>1</v>
      </c>
      <c r="C126">
        <v>0</v>
      </c>
    </row>
    <row r="127" spans="1:3">
      <c r="A127" s="1">
        <v>0</v>
      </c>
      <c r="B127" s="1">
        <v>1</v>
      </c>
      <c r="C127">
        <v>0</v>
      </c>
    </row>
    <row r="128" spans="1:3">
      <c r="A128" s="1">
        <v>0</v>
      </c>
      <c r="B128" s="1">
        <v>1</v>
      </c>
      <c r="C128">
        <v>0</v>
      </c>
    </row>
    <row r="129" spans="1:3">
      <c r="A129" s="1">
        <v>0</v>
      </c>
      <c r="B129" s="1">
        <v>1</v>
      </c>
      <c r="C129">
        <v>0</v>
      </c>
    </row>
    <row r="130" spans="1:3">
      <c r="A130" s="1">
        <v>0</v>
      </c>
      <c r="B130" s="3">
        <v>1</v>
      </c>
      <c r="C130">
        <v>0</v>
      </c>
    </row>
    <row r="131" spans="1:3">
      <c r="A131" s="1">
        <v>0</v>
      </c>
      <c r="B131" s="1">
        <v>1</v>
      </c>
      <c r="C131">
        <v>0</v>
      </c>
    </row>
    <row r="132" spans="1:3">
      <c r="A132" s="1">
        <v>0</v>
      </c>
      <c r="B132" s="1">
        <v>1</v>
      </c>
      <c r="C132">
        <v>0</v>
      </c>
    </row>
    <row r="133" spans="1:3">
      <c r="A133" s="1">
        <v>0</v>
      </c>
      <c r="B133" s="3">
        <v>1</v>
      </c>
      <c r="C133">
        <v>0</v>
      </c>
    </row>
    <row r="134" spans="1:3">
      <c r="A134" s="1">
        <v>1</v>
      </c>
      <c r="B134" s="1">
        <v>0.66669999999999996</v>
      </c>
      <c r="C134">
        <v>0</v>
      </c>
    </row>
    <row r="135" spans="1:3">
      <c r="A135" s="1">
        <v>1</v>
      </c>
      <c r="B135" s="1">
        <v>1</v>
      </c>
      <c r="C135">
        <v>0</v>
      </c>
    </row>
    <row r="136" spans="1:3">
      <c r="A136" s="1">
        <v>1</v>
      </c>
      <c r="B136" s="3">
        <v>1</v>
      </c>
      <c r="C136">
        <v>0</v>
      </c>
    </row>
    <row r="137" spans="1:3">
      <c r="A137" s="1">
        <v>0</v>
      </c>
      <c r="B137" s="1">
        <v>1</v>
      </c>
      <c r="C137">
        <v>0</v>
      </c>
    </row>
    <row r="138" spans="1:3">
      <c r="A138" s="1">
        <v>0</v>
      </c>
      <c r="B138" s="1">
        <v>1</v>
      </c>
      <c r="C138">
        <v>0</v>
      </c>
    </row>
    <row r="139" spans="1:3">
      <c r="A139" s="1">
        <v>0</v>
      </c>
      <c r="B139" s="1">
        <v>1</v>
      </c>
      <c r="C139">
        <v>0</v>
      </c>
    </row>
    <row r="140" spans="1:3">
      <c r="A140" s="1">
        <v>0</v>
      </c>
      <c r="B140" s="1">
        <v>1</v>
      </c>
      <c r="C140">
        <v>0</v>
      </c>
    </row>
    <row r="141" spans="1:3">
      <c r="A141" s="1">
        <v>0</v>
      </c>
      <c r="B141" s="1">
        <v>1</v>
      </c>
      <c r="C141">
        <v>0</v>
      </c>
    </row>
    <row r="142" spans="1:3">
      <c r="A142" s="1">
        <v>0</v>
      </c>
      <c r="B142" s="1">
        <v>1</v>
      </c>
      <c r="C142">
        <v>0</v>
      </c>
    </row>
    <row r="143" spans="1:3">
      <c r="A143" s="1">
        <v>0</v>
      </c>
      <c r="B143" s="1">
        <v>1</v>
      </c>
      <c r="C143">
        <v>0</v>
      </c>
    </row>
    <row r="144" spans="1:3">
      <c r="A144" s="1">
        <v>0</v>
      </c>
      <c r="B144" s="1">
        <v>1</v>
      </c>
      <c r="C144">
        <v>0</v>
      </c>
    </row>
    <row r="145" spans="1:3">
      <c r="A145" s="1">
        <v>1</v>
      </c>
      <c r="B145" s="1">
        <v>1</v>
      </c>
      <c r="C145">
        <v>0</v>
      </c>
    </row>
    <row r="146" spans="1:3">
      <c r="A146" s="1">
        <v>1</v>
      </c>
      <c r="B146" s="1">
        <v>1</v>
      </c>
      <c r="C146">
        <v>0</v>
      </c>
    </row>
    <row r="147" spans="1:3">
      <c r="A147" s="1">
        <v>0</v>
      </c>
      <c r="B147" s="3">
        <v>1</v>
      </c>
      <c r="C147">
        <v>1</v>
      </c>
    </row>
    <row r="148" spans="1:3">
      <c r="A148" s="1">
        <v>0</v>
      </c>
      <c r="B148" s="3">
        <v>1</v>
      </c>
      <c r="C148">
        <v>1</v>
      </c>
    </row>
    <row r="149" spans="1:3">
      <c r="A149" s="1">
        <v>0</v>
      </c>
      <c r="B149" s="3">
        <v>1</v>
      </c>
      <c r="C149">
        <v>1</v>
      </c>
    </row>
    <row r="150" spans="1:3">
      <c r="A150" s="1">
        <v>0</v>
      </c>
      <c r="B150" s="3">
        <v>1</v>
      </c>
      <c r="C150">
        <v>1</v>
      </c>
    </row>
    <row r="151" spans="1:3" s="9" customFormat="1">
      <c r="A151" s="7">
        <v>1</v>
      </c>
      <c r="B151" s="8">
        <v>0.85709999999999997</v>
      </c>
      <c r="C151">
        <v>1</v>
      </c>
    </row>
    <row r="152" spans="1:3">
      <c r="A152" s="1">
        <v>1</v>
      </c>
      <c r="B152" s="1">
        <v>1</v>
      </c>
      <c r="C152">
        <v>0</v>
      </c>
    </row>
    <row r="153" spans="1:3">
      <c r="A153" s="1">
        <v>1</v>
      </c>
      <c r="B153" s="1">
        <v>1</v>
      </c>
      <c r="C153">
        <v>0</v>
      </c>
    </row>
    <row r="154" spans="1:3">
      <c r="A154" s="1">
        <v>1</v>
      </c>
      <c r="B154" s="3">
        <v>1</v>
      </c>
      <c r="C154">
        <v>0</v>
      </c>
    </row>
    <row r="155" spans="1:3">
      <c r="A155" s="1">
        <v>0</v>
      </c>
      <c r="B155" s="1">
        <v>1</v>
      </c>
      <c r="C155">
        <v>0</v>
      </c>
    </row>
    <row r="156" spans="1:3">
      <c r="A156" s="1">
        <v>0</v>
      </c>
      <c r="B156" s="1">
        <v>1</v>
      </c>
      <c r="C156">
        <v>0</v>
      </c>
    </row>
    <row r="157" spans="1:3">
      <c r="A157" s="1">
        <v>0</v>
      </c>
      <c r="B157" s="3">
        <v>1</v>
      </c>
      <c r="C157">
        <v>0</v>
      </c>
    </row>
    <row r="158" spans="1:3">
      <c r="A158" s="1">
        <v>0</v>
      </c>
      <c r="B158" s="1">
        <v>1</v>
      </c>
      <c r="C158">
        <v>0</v>
      </c>
    </row>
    <row r="159" spans="1:3">
      <c r="A159" s="1">
        <v>0</v>
      </c>
      <c r="B159" s="1">
        <v>1</v>
      </c>
      <c r="C159">
        <v>0</v>
      </c>
    </row>
    <row r="160" spans="1:3">
      <c r="A160" s="1">
        <v>0</v>
      </c>
      <c r="B160" s="3">
        <v>1</v>
      </c>
      <c r="C160">
        <v>0</v>
      </c>
    </row>
    <row r="161" spans="1:3">
      <c r="A161" s="1">
        <v>0</v>
      </c>
      <c r="B161" s="1">
        <v>1</v>
      </c>
      <c r="C161">
        <v>0</v>
      </c>
    </row>
    <row r="162" spans="1:3">
      <c r="A162" s="1">
        <v>0</v>
      </c>
      <c r="B162" s="1">
        <v>1</v>
      </c>
      <c r="C162">
        <v>0</v>
      </c>
    </row>
    <row r="163" spans="1:3">
      <c r="A163" s="1">
        <v>0</v>
      </c>
      <c r="B163" s="3">
        <v>1</v>
      </c>
      <c r="C163">
        <v>0</v>
      </c>
    </row>
    <row r="164" spans="1:3">
      <c r="A164" s="1">
        <v>0</v>
      </c>
      <c r="B164" s="1">
        <v>1</v>
      </c>
      <c r="C164">
        <v>0</v>
      </c>
    </row>
    <row r="165" spans="1:3">
      <c r="A165" s="1">
        <v>0</v>
      </c>
      <c r="B165" s="1">
        <v>1</v>
      </c>
      <c r="C165">
        <v>0</v>
      </c>
    </row>
    <row r="166" spans="1:3" s="1" customFormat="1">
      <c r="A166" s="1">
        <v>0</v>
      </c>
      <c r="B166" s="3">
        <v>1</v>
      </c>
      <c r="C166">
        <v>0</v>
      </c>
    </row>
    <row r="167" spans="1:3">
      <c r="A167" s="1">
        <v>1</v>
      </c>
      <c r="B167" s="1">
        <v>1</v>
      </c>
      <c r="C167">
        <v>0</v>
      </c>
    </row>
    <row r="168" spans="1:3">
      <c r="A168" s="1">
        <v>1</v>
      </c>
      <c r="B168" s="1">
        <v>1</v>
      </c>
      <c r="C168">
        <v>0</v>
      </c>
    </row>
    <row r="169" spans="1:3">
      <c r="A169" s="1">
        <v>0</v>
      </c>
      <c r="B169" s="1">
        <v>1</v>
      </c>
      <c r="C169">
        <v>0</v>
      </c>
    </row>
    <row r="170" spans="1:3">
      <c r="A170" s="1">
        <v>0</v>
      </c>
      <c r="B170" s="1">
        <v>1</v>
      </c>
      <c r="C170">
        <v>0</v>
      </c>
    </row>
    <row r="171" spans="1:3">
      <c r="A171" s="1">
        <v>0</v>
      </c>
      <c r="B171" s="1">
        <v>1</v>
      </c>
      <c r="C171">
        <v>0</v>
      </c>
    </row>
    <row r="172" spans="1:3">
      <c r="A172" s="1">
        <v>0</v>
      </c>
      <c r="B172" s="1">
        <v>1</v>
      </c>
      <c r="C172">
        <v>0</v>
      </c>
    </row>
    <row r="173" spans="1:3">
      <c r="A173" s="1">
        <v>0</v>
      </c>
      <c r="B173" s="1">
        <v>1</v>
      </c>
      <c r="C173">
        <v>0</v>
      </c>
    </row>
    <row r="174" spans="1:3">
      <c r="A174" s="1">
        <v>0</v>
      </c>
      <c r="B174" s="1">
        <v>1</v>
      </c>
      <c r="C174">
        <v>0</v>
      </c>
    </row>
    <row r="175" spans="1:3" s="1" customFormat="1">
      <c r="A175" s="1">
        <v>0</v>
      </c>
      <c r="B175" s="1">
        <v>1</v>
      </c>
      <c r="C175" s="1">
        <v>0</v>
      </c>
    </row>
    <row r="176" spans="1:3">
      <c r="A176" s="1">
        <v>0</v>
      </c>
      <c r="B176" s="1">
        <v>1</v>
      </c>
      <c r="C176">
        <v>0</v>
      </c>
    </row>
    <row r="177" spans="1:3">
      <c r="A177" s="1">
        <v>1</v>
      </c>
      <c r="B177" s="3">
        <v>1</v>
      </c>
      <c r="C177">
        <v>1</v>
      </c>
    </row>
    <row r="178" spans="1:3">
      <c r="A178" s="1">
        <v>0</v>
      </c>
      <c r="B178" s="3">
        <v>1</v>
      </c>
      <c r="C178">
        <v>1</v>
      </c>
    </row>
    <row r="179" spans="1:3">
      <c r="A179" s="1">
        <v>0</v>
      </c>
      <c r="B179" s="3">
        <v>1</v>
      </c>
      <c r="C179">
        <v>1</v>
      </c>
    </row>
    <row r="180" spans="1:3">
      <c r="A180" s="1">
        <v>0</v>
      </c>
      <c r="B180" s="3">
        <v>1</v>
      </c>
      <c r="C180">
        <v>1</v>
      </c>
    </row>
    <row r="181" spans="1:3" s="26" customFormat="1" ht="17" thickBot="1">
      <c r="A181" s="26">
        <v>0</v>
      </c>
      <c r="B181" s="28">
        <v>0.85709999999999997</v>
      </c>
      <c r="C181" s="26">
        <v>1</v>
      </c>
    </row>
    <row r="182" spans="1:3" ht="17" thickTop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H61"/>
  <sheetViews>
    <sheetView topLeftCell="AA23" workbookViewId="0">
      <selection activeCell="AH51" sqref="AH51:AH55"/>
    </sheetView>
  </sheetViews>
  <sheetFormatPr baseColWidth="10" defaultRowHeight="16"/>
  <cols>
    <col min="6" max="6" width="10.83203125" style="33"/>
    <col min="7" max="7" width="14" style="33" customWidth="1"/>
    <col min="8" max="8" width="12" style="33" customWidth="1"/>
    <col min="9" max="9" width="16.33203125" customWidth="1"/>
    <col min="10" max="10" width="22.1640625" customWidth="1"/>
    <col min="11" max="11" width="21.5" customWidth="1"/>
    <col min="12" max="12" width="16.33203125" style="29" customWidth="1"/>
    <col min="13" max="13" width="22.1640625" style="29" customWidth="1"/>
    <col min="14" max="14" width="21.5" style="29" customWidth="1"/>
    <col min="15" max="15" width="14.5" customWidth="1"/>
    <col min="16" max="16" width="14.83203125" style="43" customWidth="1"/>
    <col min="17" max="17" width="12.1640625" style="43" customWidth="1"/>
    <col min="18" max="18" width="14.83203125" style="43" customWidth="1"/>
    <col min="19" max="19" width="12.1640625" style="43" customWidth="1"/>
    <col min="20" max="21" width="12.1640625" style="49" customWidth="1"/>
    <col min="22" max="22" width="16.5" customWidth="1"/>
    <col min="27" max="27" width="16" customWidth="1"/>
  </cols>
  <sheetData>
    <row r="1" spans="1:34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162</v>
      </c>
      <c r="T1" s="49" t="s">
        <v>200</v>
      </c>
      <c r="U1" s="49" t="s">
        <v>201</v>
      </c>
      <c r="V1" t="s">
        <v>14</v>
      </c>
      <c r="W1" t="s">
        <v>0</v>
      </c>
      <c r="X1" t="s">
        <v>1</v>
      </c>
      <c r="Y1" t="s">
        <v>2</v>
      </c>
      <c r="Z1" t="s">
        <v>70</v>
      </c>
      <c r="AA1" s="1" t="s">
        <v>110</v>
      </c>
      <c r="AB1" s="1" t="s">
        <v>109</v>
      </c>
      <c r="AC1" t="s">
        <v>199</v>
      </c>
      <c r="AD1" t="s">
        <v>172</v>
      </c>
      <c r="AE1" t="s">
        <v>177</v>
      </c>
      <c r="AF1" t="s">
        <v>178</v>
      </c>
      <c r="AG1" t="s">
        <v>221</v>
      </c>
      <c r="AH1" t="s">
        <v>223</v>
      </c>
    </row>
    <row r="2" spans="1:34">
      <c r="A2">
        <v>1</v>
      </c>
      <c r="B2">
        <v>1</v>
      </c>
      <c r="C2">
        <v>0</v>
      </c>
      <c r="D2" t="s">
        <v>15</v>
      </c>
      <c r="E2">
        <v>95</v>
      </c>
      <c r="F2" s="33">
        <v>1</v>
      </c>
      <c r="G2" s="33">
        <v>1</v>
      </c>
      <c r="H2" s="33">
        <v>1</v>
      </c>
      <c r="I2">
        <v>1</v>
      </c>
      <c r="J2">
        <v>0.5</v>
      </c>
      <c r="K2">
        <v>0.33329999999999999</v>
      </c>
      <c r="L2" s="29">
        <v>1</v>
      </c>
      <c r="M2" s="29">
        <v>1</v>
      </c>
      <c r="N2" s="29">
        <v>1</v>
      </c>
      <c r="O2">
        <v>19614</v>
      </c>
      <c r="P2" s="43">
        <v>2</v>
      </c>
      <c r="Q2" s="43">
        <v>2</v>
      </c>
      <c r="R2" s="43">
        <v>2</v>
      </c>
      <c r="S2" s="43">
        <v>2</v>
      </c>
      <c r="T2" s="49">
        <v>2</v>
      </c>
      <c r="U2" s="49">
        <v>2</v>
      </c>
      <c r="V2">
        <v>1</v>
      </c>
      <c r="W2">
        <v>3</v>
      </c>
      <c r="X2">
        <v>1</v>
      </c>
      <c r="Y2">
        <v>17</v>
      </c>
      <c r="Z2">
        <v>0</v>
      </c>
      <c r="AA2" s="2">
        <f>(1/P2*2)/(1+1/P2)</f>
        <v>0.66666666666666663</v>
      </c>
      <c r="AB2" s="2">
        <f>(1/Q2*2)/(1+1/Q2)</f>
        <v>0.66666666666666663</v>
      </c>
      <c r="AC2" s="2">
        <f t="shared" ref="AC2:AF16" si="0">(1/R2*2)/(1+1/R2)</f>
        <v>0.66666666666666663</v>
      </c>
      <c r="AD2" s="2">
        <f t="shared" si="0"/>
        <v>0.66666666666666663</v>
      </c>
      <c r="AE2" s="2">
        <f t="shared" si="0"/>
        <v>0.66666666666666663</v>
      </c>
      <c r="AF2" s="2">
        <f t="shared" si="0"/>
        <v>0.66666666666666663</v>
      </c>
      <c r="AG2">
        <v>0</v>
      </c>
      <c r="AH2">
        <v>0.66666999999999998</v>
      </c>
    </row>
    <row r="3" spans="1:34">
      <c r="A3">
        <v>1</v>
      </c>
      <c r="B3">
        <v>1</v>
      </c>
      <c r="C3">
        <v>1</v>
      </c>
      <c r="D3" t="s">
        <v>16</v>
      </c>
      <c r="E3">
        <v>672</v>
      </c>
      <c r="F3" s="33">
        <v>12</v>
      </c>
      <c r="G3" s="33">
        <v>1</v>
      </c>
      <c r="H3" s="33">
        <v>1</v>
      </c>
      <c r="I3">
        <v>1</v>
      </c>
      <c r="J3">
        <v>0.5</v>
      </c>
      <c r="K3">
        <v>0.33329999999999999</v>
      </c>
      <c r="L3" s="29">
        <v>1</v>
      </c>
      <c r="M3" s="29">
        <v>1</v>
      </c>
      <c r="N3" s="29">
        <v>1</v>
      </c>
      <c r="O3">
        <v>19614</v>
      </c>
      <c r="P3" s="43">
        <v>2</v>
      </c>
      <c r="Q3" s="43">
        <v>2</v>
      </c>
      <c r="R3" s="43">
        <v>2</v>
      </c>
      <c r="S3" s="43">
        <v>3</v>
      </c>
      <c r="T3" s="49">
        <v>2</v>
      </c>
      <c r="U3" s="49">
        <v>3</v>
      </c>
      <c r="V3">
        <v>1</v>
      </c>
      <c r="W3">
        <v>3</v>
      </c>
      <c r="X3">
        <v>1</v>
      </c>
      <c r="Y3">
        <v>17</v>
      </c>
      <c r="Z3">
        <v>0</v>
      </c>
      <c r="AA3" s="2">
        <f t="shared" ref="AA3:AA16" si="1">(1/P3*2)/(1+1/P3)</f>
        <v>0.66666666666666663</v>
      </c>
      <c r="AB3" s="2">
        <f t="shared" ref="AB3:AB16" si="2">(1/Q3*2)/(1+1/Q3)</f>
        <v>0.66666666666666663</v>
      </c>
      <c r="AC3" s="2">
        <f t="shared" si="0"/>
        <v>0.66666666666666663</v>
      </c>
      <c r="AD3" s="2">
        <f t="shared" si="0"/>
        <v>0.5</v>
      </c>
      <c r="AE3" s="2">
        <f t="shared" si="0"/>
        <v>0.66666666666666663</v>
      </c>
      <c r="AF3" s="2">
        <f t="shared" si="0"/>
        <v>0.5</v>
      </c>
      <c r="AG3">
        <v>0.5</v>
      </c>
      <c r="AH3">
        <v>0.5</v>
      </c>
    </row>
    <row r="4" spans="1:34" s="1" customFormat="1">
      <c r="A4">
        <v>1</v>
      </c>
      <c r="B4">
        <v>1</v>
      </c>
      <c r="C4" s="1">
        <v>5</v>
      </c>
      <c r="D4" s="1" t="s">
        <v>22</v>
      </c>
      <c r="E4" s="1">
        <v>491</v>
      </c>
      <c r="F4" s="35">
        <v>9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19614</v>
      </c>
      <c r="P4" s="44">
        <v>2</v>
      </c>
      <c r="Q4" s="44">
        <v>2</v>
      </c>
      <c r="R4" s="44">
        <v>2</v>
      </c>
      <c r="S4" s="44">
        <v>2</v>
      </c>
      <c r="T4" s="50">
        <v>2</v>
      </c>
      <c r="U4" s="50">
        <v>4</v>
      </c>
      <c r="V4">
        <v>1</v>
      </c>
      <c r="W4">
        <v>3</v>
      </c>
      <c r="X4">
        <v>1</v>
      </c>
      <c r="Y4">
        <v>17</v>
      </c>
      <c r="Z4" s="1">
        <v>0</v>
      </c>
      <c r="AA4" s="2">
        <f t="shared" si="1"/>
        <v>0.66666666666666663</v>
      </c>
      <c r="AB4" s="2">
        <f t="shared" si="2"/>
        <v>0.66666666666666663</v>
      </c>
      <c r="AC4" s="2">
        <f t="shared" si="0"/>
        <v>0.66666666666666663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0.4</v>
      </c>
      <c r="AG4" s="1">
        <v>0</v>
      </c>
      <c r="AH4" s="1">
        <v>0.66666700000000001</v>
      </c>
    </row>
    <row r="5" spans="1:34">
      <c r="A5">
        <v>2</v>
      </c>
      <c r="B5">
        <v>1</v>
      </c>
      <c r="C5">
        <v>0</v>
      </c>
      <c r="D5" t="s">
        <v>15</v>
      </c>
      <c r="E5">
        <v>41</v>
      </c>
      <c r="F5" s="33">
        <v>1</v>
      </c>
      <c r="G5" s="33">
        <v>1</v>
      </c>
      <c r="H5" s="33">
        <v>1</v>
      </c>
      <c r="I5">
        <v>1</v>
      </c>
      <c r="J5">
        <v>0.5</v>
      </c>
      <c r="K5">
        <v>0.33329999999999999</v>
      </c>
      <c r="L5" s="29">
        <v>1</v>
      </c>
      <c r="M5" s="29">
        <v>1</v>
      </c>
      <c r="N5" s="29">
        <v>1</v>
      </c>
      <c r="O5">
        <v>19119</v>
      </c>
      <c r="P5" s="43">
        <v>3</v>
      </c>
      <c r="Q5" s="43">
        <v>3</v>
      </c>
      <c r="R5" s="43">
        <v>3</v>
      </c>
      <c r="S5" s="43">
        <v>3</v>
      </c>
      <c r="T5" s="49">
        <v>1</v>
      </c>
      <c r="U5" s="49">
        <v>1</v>
      </c>
      <c r="V5">
        <v>1</v>
      </c>
      <c r="W5">
        <v>3</v>
      </c>
      <c r="X5">
        <v>1</v>
      </c>
      <c r="Y5">
        <v>17</v>
      </c>
      <c r="Z5" s="1">
        <v>0</v>
      </c>
      <c r="AA5" s="2">
        <f t="shared" si="1"/>
        <v>0.5</v>
      </c>
      <c r="AB5" s="2">
        <f t="shared" si="2"/>
        <v>0.5</v>
      </c>
      <c r="AC5" s="2">
        <f t="shared" si="0"/>
        <v>0.5</v>
      </c>
      <c r="AD5" s="2">
        <f t="shared" si="0"/>
        <v>0.5</v>
      </c>
      <c r="AE5" s="2">
        <f t="shared" si="0"/>
        <v>1</v>
      </c>
      <c r="AF5" s="2">
        <f t="shared" si="0"/>
        <v>1</v>
      </c>
      <c r="AG5" s="1">
        <v>0</v>
      </c>
      <c r="AH5" s="1">
        <v>1</v>
      </c>
    </row>
    <row r="6" spans="1:34">
      <c r="A6">
        <v>2</v>
      </c>
      <c r="B6">
        <v>1</v>
      </c>
      <c r="C6">
        <v>1</v>
      </c>
      <c r="D6" t="s">
        <v>16</v>
      </c>
      <c r="E6">
        <v>683</v>
      </c>
      <c r="F6" s="33">
        <v>11</v>
      </c>
      <c r="G6" s="33">
        <v>1</v>
      </c>
      <c r="H6" s="33">
        <v>1</v>
      </c>
      <c r="I6">
        <v>4</v>
      </c>
      <c r="J6">
        <v>0.5</v>
      </c>
      <c r="K6">
        <v>0.33329999999999999</v>
      </c>
      <c r="L6" s="29">
        <v>4</v>
      </c>
      <c r="M6" s="29">
        <v>1</v>
      </c>
      <c r="N6" s="29">
        <v>1</v>
      </c>
      <c r="O6">
        <v>19119</v>
      </c>
      <c r="P6" s="43">
        <v>1</v>
      </c>
      <c r="Q6" s="43">
        <v>1</v>
      </c>
      <c r="R6" s="43">
        <v>1</v>
      </c>
      <c r="S6" s="43">
        <v>3</v>
      </c>
      <c r="T6" s="49">
        <v>1</v>
      </c>
      <c r="U6" s="49">
        <v>1</v>
      </c>
      <c r="V6">
        <v>1</v>
      </c>
      <c r="W6">
        <v>3</v>
      </c>
      <c r="X6">
        <v>1</v>
      </c>
      <c r="Y6">
        <v>17</v>
      </c>
      <c r="Z6" s="1">
        <v>0</v>
      </c>
      <c r="AA6" s="2">
        <f t="shared" si="1"/>
        <v>1</v>
      </c>
      <c r="AB6" s="2">
        <f t="shared" si="2"/>
        <v>1</v>
      </c>
      <c r="AC6" s="2">
        <f t="shared" si="0"/>
        <v>1</v>
      </c>
      <c r="AD6" s="2">
        <f t="shared" si="0"/>
        <v>0.5</v>
      </c>
      <c r="AE6" s="2">
        <f t="shared" si="0"/>
        <v>1</v>
      </c>
      <c r="AF6" s="2">
        <f t="shared" si="0"/>
        <v>1</v>
      </c>
      <c r="AG6" s="1">
        <v>0.5</v>
      </c>
      <c r="AH6" s="1">
        <v>0.5</v>
      </c>
    </row>
    <row r="7" spans="1:34" s="1" customFormat="1">
      <c r="A7">
        <v>2</v>
      </c>
      <c r="B7">
        <v>1</v>
      </c>
      <c r="C7" s="1">
        <v>5</v>
      </c>
      <c r="D7" s="1" t="s">
        <v>22</v>
      </c>
      <c r="E7" s="1">
        <v>41</v>
      </c>
      <c r="F7" s="35">
        <v>1</v>
      </c>
      <c r="G7" s="46">
        <v>1</v>
      </c>
      <c r="H7" s="46">
        <v>1</v>
      </c>
      <c r="I7" s="1">
        <v>1</v>
      </c>
      <c r="J7" s="1">
        <v>0.5</v>
      </c>
      <c r="K7" s="1">
        <v>0.33329999999999999</v>
      </c>
      <c r="L7" s="31">
        <v>1</v>
      </c>
      <c r="M7" s="31">
        <v>1</v>
      </c>
      <c r="N7" s="31">
        <v>1</v>
      </c>
      <c r="O7">
        <v>19119</v>
      </c>
      <c r="P7" s="44">
        <v>4</v>
      </c>
      <c r="Q7" s="44">
        <v>4</v>
      </c>
      <c r="R7" s="44">
        <v>4</v>
      </c>
      <c r="S7" s="44">
        <v>4</v>
      </c>
      <c r="T7" s="50">
        <v>1</v>
      </c>
      <c r="U7" s="50">
        <v>2</v>
      </c>
      <c r="V7">
        <v>1</v>
      </c>
      <c r="W7">
        <v>3</v>
      </c>
      <c r="X7">
        <v>1</v>
      </c>
      <c r="Y7">
        <v>17</v>
      </c>
      <c r="Z7" s="1">
        <v>0</v>
      </c>
      <c r="AA7" s="2">
        <f t="shared" si="1"/>
        <v>0.4</v>
      </c>
      <c r="AB7" s="2">
        <f t="shared" si="2"/>
        <v>0.4</v>
      </c>
      <c r="AC7" s="2">
        <f t="shared" si="0"/>
        <v>0.4</v>
      </c>
      <c r="AD7" s="2">
        <f t="shared" si="0"/>
        <v>0.4</v>
      </c>
      <c r="AE7" s="2">
        <f t="shared" si="0"/>
        <v>1</v>
      </c>
      <c r="AF7" s="2">
        <f t="shared" si="0"/>
        <v>0.66666666666666663</v>
      </c>
      <c r="AG7" s="1">
        <v>0</v>
      </c>
      <c r="AH7" s="1">
        <v>1</v>
      </c>
    </row>
    <row r="8" spans="1:34" s="2" customFormat="1">
      <c r="A8" s="2">
        <v>3</v>
      </c>
      <c r="B8" s="2">
        <v>1</v>
      </c>
      <c r="C8" s="2">
        <v>0</v>
      </c>
      <c r="D8" s="2" t="s">
        <v>15</v>
      </c>
      <c r="E8" s="2">
        <v>2496</v>
      </c>
      <c r="F8" s="34">
        <v>25</v>
      </c>
      <c r="G8" s="34">
        <v>1</v>
      </c>
      <c r="H8" s="34">
        <v>1</v>
      </c>
      <c r="I8" s="2">
        <v>1</v>
      </c>
      <c r="J8" s="2">
        <v>0.66669999999999996</v>
      </c>
      <c r="K8" s="2">
        <v>0.5</v>
      </c>
      <c r="L8" s="30">
        <v>2</v>
      </c>
      <c r="M8" s="30">
        <v>1</v>
      </c>
      <c r="N8" s="30">
        <v>1</v>
      </c>
      <c r="O8" s="2">
        <v>121317</v>
      </c>
      <c r="P8" s="45">
        <v>1</v>
      </c>
      <c r="Q8" s="45">
        <v>1</v>
      </c>
      <c r="R8" s="45">
        <v>1</v>
      </c>
      <c r="S8" s="45">
        <v>1</v>
      </c>
      <c r="T8" s="51">
        <v>1</v>
      </c>
      <c r="U8" s="51">
        <v>1</v>
      </c>
      <c r="V8" s="2">
        <v>1</v>
      </c>
      <c r="W8" s="2">
        <v>4</v>
      </c>
      <c r="X8" s="2">
        <v>2</v>
      </c>
      <c r="Y8" s="2">
        <v>10</v>
      </c>
      <c r="Z8" s="2">
        <v>1</v>
      </c>
      <c r="AA8" s="2">
        <f t="shared" si="1"/>
        <v>1</v>
      </c>
      <c r="AB8" s="2">
        <f t="shared" si="2"/>
        <v>1</v>
      </c>
      <c r="AC8" s="2">
        <f t="shared" si="0"/>
        <v>1</v>
      </c>
      <c r="AD8" s="2">
        <f t="shared" si="0"/>
        <v>1</v>
      </c>
      <c r="AE8" s="2">
        <f t="shared" si="0"/>
        <v>1</v>
      </c>
      <c r="AF8" s="2">
        <f t="shared" si="0"/>
        <v>1</v>
      </c>
      <c r="AG8" s="2">
        <v>0</v>
      </c>
      <c r="AH8" s="2">
        <v>1</v>
      </c>
    </row>
    <row r="9" spans="1:34" s="2" customFormat="1">
      <c r="A9" s="2">
        <v>3</v>
      </c>
      <c r="B9" s="2">
        <v>1</v>
      </c>
      <c r="C9" s="2">
        <v>1</v>
      </c>
      <c r="D9" s="2" t="s">
        <v>16</v>
      </c>
      <c r="E9" s="2">
        <v>6342</v>
      </c>
      <c r="F9" s="34">
        <v>181</v>
      </c>
      <c r="G9" s="34">
        <v>1</v>
      </c>
      <c r="H9" s="34">
        <v>1</v>
      </c>
      <c r="I9" s="2">
        <v>5</v>
      </c>
      <c r="J9" s="2">
        <v>0.5</v>
      </c>
      <c r="K9" s="2">
        <v>0.33329999999999999</v>
      </c>
      <c r="L9" s="30">
        <v>5</v>
      </c>
      <c r="M9" s="30">
        <v>1</v>
      </c>
      <c r="N9" s="30">
        <v>1</v>
      </c>
      <c r="O9" s="2">
        <v>121317</v>
      </c>
      <c r="P9" s="45">
        <v>1</v>
      </c>
      <c r="Q9" s="45">
        <v>3</v>
      </c>
      <c r="R9" s="45">
        <v>1</v>
      </c>
      <c r="S9" s="45">
        <v>4</v>
      </c>
      <c r="T9" s="51">
        <v>4</v>
      </c>
      <c r="U9" s="51">
        <v>1</v>
      </c>
      <c r="V9" s="2">
        <v>1</v>
      </c>
      <c r="W9" s="2">
        <v>4</v>
      </c>
      <c r="X9" s="2">
        <v>2</v>
      </c>
      <c r="Y9" s="2">
        <v>10</v>
      </c>
      <c r="Z9" s="2">
        <v>1</v>
      </c>
      <c r="AA9" s="2">
        <f t="shared" si="1"/>
        <v>1</v>
      </c>
      <c r="AB9" s="2">
        <f t="shared" si="2"/>
        <v>0.5</v>
      </c>
      <c r="AC9" s="2">
        <f t="shared" si="0"/>
        <v>1</v>
      </c>
      <c r="AD9" s="2">
        <f t="shared" si="0"/>
        <v>0.4</v>
      </c>
      <c r="AE9" s="2">
        <f t="shared" si="0"/>
        <v>0.4</v>
      </c>
      <c r="AF9" s="2">
        <f t="shared" si="0"/>
        <v>1</v>
      </c>
      <c r="AG9" s="2">
        <v>1</v>
      </c>
      <c r="AH9" s="2">
        <v>0.4</v>
      </c>
    </row>
    <row r="10" spans="1:34" s="2" customFormat="1">
      <c r="A10" s="2">
        <v>3</v>
      </c>
      <c r="B10" s="2">
        <v>1</v>
      </c>
      <c r="C10" s="2">
        <v>5</v>
      </c>
      <c r="D10" s="2" t="s">
        <v>22</v>
      </c>
      <c r="E10" s="2">
        <v>3571</v>
      </c>
      <c r="F10" s="34">
        <v>94</v>
      </c>
      <c r="G10" s="42">
        <v>1</v>
      </c>
      <c r="H10" s="42">
        <v>1</v>
      </c>
      <c r="I10" s="2">
        <v>3</v>
      </c>
      <c r="J10" s="2">
        <v>0.66669999999999996</v>
      </c>
      <c r="K10" s="2">
        <v>0.5</v>
      </c>
      <c r="L10" s="30">
        <v>3</v>
      </c>
      <c r="M10" s="30">
        <v>1</v>
      </c>
      <c r="N10" s="30">
        <v>1</v>
      </c>
      <c r="O10" s="2">
        <v>121317</v>
      </c>
      <c r="P10" s="45">
        <v>4</v>
      </c>
      <c r="Q10" s="45">
        <v>4</v>
      </c>
      <c r="R10" s="45">
        <v>4</v>
      </c>
      <c r="S10" s="45">
        <v>4</v>
      </c>
      <c r="T10" s="51">
        <v>4</v>
      </c>
      <c r="U10" s="51">
        <v>4</v>
      </c>
      <c r="V10" s="2">
        <v>1</v>
      </c>
      <c r="W10" s="2">
        <v>4</v>
      </c>
      <c r="X10" s="2">
        <v>2</v>
      </c>
      <c r="Y10" s="2">
        <v>10</v>
      </c>
      <c r="Z10" s="2">
        <v>1</v>
      </c>
      <c r="AA10" s="2">
        <f t="shared" si="1"/>
        <v>0.4</v>
      </c>
      <c r="AB10" s="2">
        <f t="shared" si="2"/>
        <v>0.4</v>
      </c>
      <c r="AC10" s="2">
        <f t="shared" si="0"/>
        <v>0.4</v>
      </c>
      <c r="AD10" s="2">
        <f t="shared" si="0"/>
        <v>0.4</v>
      </c>
      <c r="AE10" s="2">
        <f t="shared" si="0"/>
        <v>0.4</v>
      </c>
      <c r="AF10" s="2">
        <f t="shared" si="0"/>
        <v>0.4</v>
      </c>
      <c r="AG10" s="2">
        <v>0</v>
      </c>
      <c r="AH10" s="2">
        <v>0.4</v>
      </c>
    </row>
    <row r="11" spans="1:34">
      <c r="A11">
        <v>4</v>
      </c>
      <c r="B11">
        <v>1</v>
      </c>
      <c r="C11">
        <v>0</v>
      </c>
      <c r="D11" t="s">
        <v>15</v>
      </c>
      <c r="E11">
        <v>252</v>
      </c>
      <c r="F11" s="33">
        <v>2</v>
      </c>
      <c r="G11" s="33">
        <v>1</v>
      </c>
      <c r="H11" s="33">
        <v>1</v>
      </c>
      <c r="I11">
        <v>1</v>
      </c>
      <c r="J11">
        <v>0.66669999999999996</v>
      </c>
      <c r="K11">
        <v>0.5</v>
      </c>
      <c r="L11" s="29">
        <v>1</v>
      </c>
      <c r="M11" s="29">
        <v>1</v>
      </c>
      <c r="N11" s="29">
        <v>1</v>
      </c>
      <c r="O11">
        <v>31465</v>
      </c>
      <c r="P11" s="43">
        <v>2</v>
      </c>
      <c r="Q11" s="43">
        <v>2</v>
      </c>
      <c r="R11" s="43">
        <v>2</v>
      </c>
      <c r="S11" s="43">
        <v>2</v>
      </c>
      <c r="T11" s="49">
        <v>2</v>
      </c>
      <c r="U11" s="49">
        <v>3</v>
      </c>
      <c r="V11">
        <v>1</v>
      </c>
      <c r="W11">
        <v>4</v>
      </c>
      <c r="X11">
        <v>2</v>
      </c>
      <c r="Y11">
        <v>25</v>
      </c>
      <c r="Z11" s="2">
        <v>0</v>
      </c>
      <c r="AA11" s="2">
        <f t="shared" si="1"/>
        <v>0.66666666666666663</v>
      </c>
      <c r="AB11" s="2">
        <f t="shared" si="2"/>
        <v>0.66666666666666663</v>
      </c>
      <c r="AC11" s="2">
        <f t="shared" si="0"/>
        <v>0.66666666666666663</v>
      </c>
      <c r="AD11" s="2">
        <f t="shared" si="0"/>
        <v>0.66666666666666663</v>
      </c>
      <c r="AE11" s="2">
        <f t="shared" si="0"/>
        <v>0.66666666666666663</v>
      </c>
      <c r="AF11" s="2">
        <f t="shared" si="0"/>
        <v>0.5</v>
      </c>
      <c r="AG11" s="2">
        <v>0</v>
      </c>
      <c r="AH11" s="2">
        <v>0.66669999999999996</v>
      </c>
    </row>
    <row r="12" spans="1:34">
      <c r="A12">
        <v>4</v>
      </c>
      <c r="B12">
        <v>1</v>
      </c>
      <c r="C12">
        <v>1</v>
      </c>
      <c r="D12" t="s">
        <v>16</v>
      </c>
      <c r="E12">
        <v>2431</v>
      </c>
      <c r="F12" s="33">
        <v>27</v>
      </c>
      <c r="G12" s="33">
        <v>1</v>
      </c>
      <c r="H12" s="33">
        <v>1</v>
      </c>
      <c r="I12">
        <v>2</v>
      </c>
      <c r="J12">
        <v>0.66669999999999996</v>
      </c>
      <c r="K12">
        <v>0.5</v>
      </c>
      <c r="L12" s="29">
        <v>2</v>
      </c>
      <c r="M12" s="29">
        <v>1</v>
      </c>
      <c r="N12" s="29">
        <v>1</v>
      </c>
      <c r="O12">
        <v>31465</v>
      </c>
      <c r="P12" s="43">
        <v>4</v>
      </c>
      <c r="Q12" s="43">
        <v>4</v>
      </c>
      <c r="R12" s="43">
        <v>4</v>
      </c>
      <c r="S12" s="43">
        <v>4</v>
      </c>
      <c r="T12" s="49">
        <v>1</v>
      </c>
      <c r="U12" s="49">
        <v>3</v>
      </c>
      <c r="V12">
        <v>1</v>
      </c>
      <c r="W12">
        <v>4</v>
      </c>
      <c r="X12">
        <v>2</v>
      </c>
      <c r="Y12">
        <v>25</v>
      </c>
      <c r="Z12" s="2">
        <v>0</v>
      </c>
      <c r="AA12" s="2">
        <f t="shared" si="1"/>
        <v>0.4</v>
      </c>
      <c r="AB12" s="2">
        <f t="shared" si="2"/>
        <v>0.4</v>
      </c>
      <c r="AC12" s="2">
        <f t="shared" si="0"/>
        <v>0.4</v>
      </c>
      <c r="AD12" s="2">
        <f t="shared" si="0"/>
        <v>0.4</v>
      </c>
      <c r="AE12" s="2">
        <f t="shared" si="0"/>
        <v>1</v>
      </c>
      <c r="AF12" s="2">
        <f t="shared" si="0"/>
        <v>0.5</v>
      </c>
      <c r="AG12" s="2">
        <v>0</v>
      </c>
      <c r="AH12" s="2">
        <v>1</v>
      </c>
    </row>
    <row r="13" spans="1:34" s="1" customFormat="1">
      <c r="A13">
        <v>4</v>
      </c>
      <c r="B13">
        <v>1</v>
      </c>
      <c r="C13" s="1">
        <v>5</v>
      </c>
      <c r="D13" s="1" t="s">
        <v>22</v>
      </c>
      <c r="E13" s="1">
        <v>3</v>
      </c>
      <c r="F13" s="35">
        <v>1</v>
      </c>
      <c r="G13" s="46">
        <v>1</v>
      </c>
      <c r="H13" s="46">
        <v>1</v>
      </c>
      <c r="I13" s="1">
        <v>1</v>
      </c>
      <c r="J13" s="1">
        <v>0.66669999999999996</v>
      </c>
      <c r="K13" s="1">
        <v>0.5</v>
      </c>
      <c r="L13" s="31">
        <v>1</v>
      </c>
      <c r="M13" s="31">
        <v>1</v>
      </c>
      <c r="N13" s="31">
        <v>1</v>
      </c>
      <c r="O13">
        <v>31465</v>
      </c>
      <c r="P13" s="44">
        <v>1</v>
      </c>
      <c r="Q13" s="44">
        <v>1</v>
      </c>
      <c r="R13" s="44">
        <v>1</v>
      </c>
      <c r="S13" s="44">
        <v>1</v>
      </c>
      <c r="T13" s="50">
        <v>1</v>
      </c>
      <c r="U13" s="50">
        <v>4</v>
      </c>
      <c r="V13" s="1">
        <v>1</v>
      </c>
      <c r="W13">
        <v>4</v>
      </c>
      <c r="X13">
        <v>2</v>
      </c>
      <c r="Y13">
        <v>25</v>
      </c>
      <c r="Z13" s="2">
        <v>0</v>
      </c>
      <c r="AA13" s="2">
        <f t="shared" si="1"/>
        <v>1</v>
      </c>
      <c r="AB13" s="2">
        <f t="shared" si="2"/>
        <v>1</v>
      </c>
      <c r="AC13" s="2">
        <f t="shared" si="0"/>
        <v>1</v>
      </c>
      <c r="AD13" s="2">
        <f t="shared" si="0"/>
        <v>1</v>
      </c>
      <c r="AE13" s="2">
        <f t="shared" si="0"/>
        <v>1</v>
      </c>
      <c r="AF13" s="2">
        <f t="shared" si="0"/>
        <v>0.4</v>
      </c>
      <c r="AG13" s="2">
        <v>0</v>
      </c>
      <c r="AH13" s="2">
        <v>1</v>
      </c>
    </row>
    <row r="14" spans="1:34">
      <c r="A14">
        <v>5</v>
      </c>
      <c r="B14">
        <v>1</v>
      </c>
      <c r="C14">
        <v>0</v>
      </c>
      <c r="D14" t="s">
        <v>15</v>
      </c>
      <c r="E14">
        <v>142</v>
      </c>
      <c r="F14" s="33">
        <v>1</v>
      </c>
      <c r="G14" s="33">
        <v>1</v>
      </c>
      <c r="H14" s="33">
        <v>1</v>
      </c>
      <c r="I14">
        <v>1</v>
      </c>
      <c r="J14">
        <v>0.66669999999999996</v>
      </c>
      <c r="K14">
        <v>0.5</v>
      </c>
      <c r="L14" s="29">
        <v>1</v>
      </c>
      <c r="M14" s="29">
        <v>1</v>
      </c>
      <c r="N14" s="29">
        <v>1</v>
      </c>
      <c r="O14">
        <v>504</v>
      </c>
      <c r="P14" s="43">
        <v>3</v>
      </c>
      <c r="Q14" s="43">
        <v>3</v>
      </c>
      <c r="R14" s="43">
        <v>3</v>
      </c>
      <c r="S14" s="43">
        <v>3</v>
      </c>
      <c r="T14" s="49">
        <v>3</v>
      </c>
      <c r="U14" s="49">
        <v>2</v>
      </c>
      <c r="V14">
        <v>1</v>
      </c>
      <c r="W14">
        <v>3</v>
      </c>
      <c r="X14">
        <v>2</v>
      </c>
      <c r="Y14">
        <v>25</v>
      </c>
      <c r="Z14" s="2">
        <v>0</v>
      </c>
      <c r="AA14" s="2">
        <f t="shared" si="1"/>
        <v>0.5</v>
      </c>
      <c r="AB14" s="2">
        <f t="shared" si="2"/>
        <v>0.5</v>
      </c>
      <c r="AC14" s="2">
        <f t="shared" si="0"/>
        <v>0.5</v>
      </c>
      <c r="AD14" s="2">
        <f t="shared" si="0"/>
        <v>0.5</v>
      </c>
      <c r="AE14" s="2">
        <f t="shared" si="0"/>
        <v>0.5</v>
      </c>
      <c r="AF14" s="2">
        <f t="shared" si="0"/>
        <v>0.66666666666666663</v>
      </c>
      <c r="AG14" s="2">
        <v>0</v>
      </c>
      <c r="AH14" s="2">
        <v>1</v>
      </c>
    </row>
    <row r="15" spans="1:34">
      <c r="A15">
        <v>5</v>
      </c>
      <c r="B15">
        <v>1</v>
      </c>
      <c r="C15">
        <v>1</v>
      </c>
      <c r="D15" t="s">
        <v>16</v>
      </c>
      <c r="E15">
        <v>323</v>
      </c>
      <c r="F15" s="33">
        <v>3</v>
      </c>
      <c r="G15" s="33">
        <v>1</v>
      </c>
      <c r="H15" s="33">
        <v>1</v>
      </c>
      <c r="I15">
        <v>1</v>
      </c>
      <c r="J15">
        <v>0.5</v>
      </c>
      <c r="K15">
        <v>0.33329999999999999</v>
      </c>
      <c r="L15" s="29">
        <v>1</v>
      </c>
      <c r="M15" s="29">
        <v>1</v>
      </c>
      <c r="N15" s="29">
        <v>1</v>
      </c>
      <c r="O15">
        <v>504</v>
      </c>
      <c r="P15" s="43">
        <v>2</v>
      </c>
      <c r="Q15" s="43">
        <v>2</v>
      </c>
      <c r="R15" s="43">
        <v>2</v>
      </c>
      <c r="S15" s="43">
        <v>2</v>
      </c>
      <c r="T15" s="49">
        <v>3</v>
      </c>
      <c r="U15" s="49">
        <v>2</v>
      </c>
      <c r="V15">
        <v>1</v>
      </c>
      <c r="W15">
        <v>3</v>
      </c>
      <c r="X15">
        <v>2</v>
      </c>
      <c r="Y15">
        <v>25</v>
      </c>
      <c r="Z15" s="2">
        <v>0</v>
      </c>
      <c r="AA15" s="2">
        <f t="shared" si="1"/>
        <v>0.66666666666666663</v>
      </c>
      <c r="AB15" s="2">
        <f t="shared" si="2"/>
        <v>0.66666666666666663</v>
      </c>
      <c r="AC15" s="2">
        <f t="shared" si="0"/>
        <v>0.66666666666666663</v>
      </c>
      <c r="AD15" s="2">
        <f t="shared" si="0"/>
        <v>0.66666666666666663</v>
      </c>
      <c r="AE15" s="2">
        <f t="shared" si="0"/>
        <v>0.5</v>
      </c>
      <c r="AF15" s="2">
        <f t="shared" si="0"/>
        <v>0.66666666666666663</v>
      </c>
      <c r="AG15" s="2">
        <v>1</v>
      </c>
      <c r="AH15" s="2">
        <v>0.66669999999999996</v>
      </c>
    </row>
    <row r="16" spans="1:34" s="1" customFormat="1">
      <c r="A16">
        <v>5</v>
      </c>
      <c r="B16">
        <v>1</v>
      </c>
      <c r="C16" s="1">
        <v>5</v>
      </c>
      <c r="D16" s="1" t="s">
        <v>22</v>
      </c>
      <c r="E16" s="1">
        <v>212</v>
      </c>
      <c r="F16" s="35">
        <v>21</v>
      </c>
      <c r="G16" s="46">
        <v>1</v>
      </c>
      <c r="H16" s="46">
        <v>1</v>
      </c>
      <c r="I16" s="1">
        <v>1</v>
      </c>
      <c r="J16" s="1">
        <v>0.4</v>
      </c>
      <c r="K16" s="1">
        <v>0.25</v>
      </c>
      <c r="L16" s="31">
        <v>1</v>
      </c>
      <c r="M16" s="31">
        <v>1</v>
      </c>
      <c r="N16" s="31">
        <v>1</v>
      </c>
      <c r="O16">
        <v>504</v>
      </c>
      <c r="P16" s="44">
        <v>2</v>
      </c>
      <c r="Q16" s="44">
        <v>3</v>
      </c>
      <c r="R16" s="44">
        <v>2</v>
      </c>
      <c r="S16" s="44">
        <v>3</v>
      </c>
      <c r="T16" s="50">
        <v>3</v>
      </c>
      <c r="U16" s="50">
        <v>2</v>
      </c>
      <c r="V16" s="1">
        <v>1</v>
      </c>
      <c r="W16">
        <v>3</v>
      </c>
      <c r="X16">
        <v>2</v>
      </c>
      <c r="Y16">
        <v>25</v>
      </c>
      <c r="Z16" s="2">
        <v>0</v>
      </c>
      <c r="AA16" s="2">
        <f t="shared" si="1"/>
        <v>0.66666666666666663</v>
      </c>
      <c r="AB16" s="2">
        <f t="shared" si="2"/>
        <v>0.5</v>
      </c>
      <c r="AC16" s="2">
        <f t="shared" si="0"/>
        <v>0.66666666666666663</v>
      </c>
      <c r="AD16" s="2">
        <f t="shared" si="0"/>
        <v>0.5</v>
      </c>
      <c r="AE16" s="2">
        <f t="shared" si="0"/>
        <v>0.5</v>
      </c>
      <c r="AF16" s="2">
        <f t="shared" si="0"/>
        <v>0.66666666666666663</v>
      </c>
      <c r="AG16" s="2">
        <v>1</v>
      </c>
      <c r="AH16" s="2">
        <v>0.5</v>
      </c>
    </row>
    <row r="17" spans="1:34">
      <c r="F17" s="33" t="s">
        <v>47</v>
      </c>
      <c r="G17" s="33" t="s">
        <v>47</v>
      </c>
      <c r="J17" t="s">
        <v>47</v>
      </c>
      <c r="L17" s="29" t="s">
        <v>182</v>
      </c>
      <c r="M17" s="29" t="s">
        <v>47</v>
      </c>
      <c r="V17" t="s">
        <v>47</v>
      </c>
      <c r="AA17" t="s">
        <v>47</v>
      </c>
      <c r="AB17" t="s">
        <v>47</v>
      </c>
      <c r="AC17" t="s">
        <v>182</v>
      </c>
      <c r="AD17" t="s">
        <v>182</v>
      </c>
      <c r="AE17" t="s">
        <v>182</v>
      </c>
      <c r="AF17" t="s">
        <v>182</v>
      </c>
    </row>
    <row r="18" spans="1:34">
      <c r="F18" s="33">
        <f>AVERAGE(F2:F16)</f>
        <v>26</v>
      </c>
      <c r="G18" s="33">
        <f>AVERAGE(G2:G16)</f>
        <v>1</v>
      </c>
      <c r="J18">
        <f>AVERAGE(J2:J16)</f>
        <v>0.59334666666666658</v>
      </c>
      <c r="L18" s="29">
        <f>AVERAGE(L2:L16)</f>
        <v>1.7333333333333334</v>
      </c>
      <c r="M18" s="29">
        <f>AVERAGE(M2:M16)</f>
        <v>1</v>
      </c>
      <c r="V18">
        <v>1</v>
      </c>
      <c r="AA18" s="2">
        <f>AVERAGE(AA2:AA16)</f>
        <v>0.67999999999999994</v>
      </c>
      <c r="AB18" s="2">
        <f>AVERAGE(AB2:AB16)</f>
        <v>0.63555555555555554</v>
      </c>
      <c r="AC18" s="2">
        <f t="shared" ref="AC18:AF18" si="3">AVERAGE(AC2:AC16)</f>
        <v>0.67999999999999994</v>
      </c>
      <c r="AD18" s="2">
        <f t="shared" si="3"/>
        <v>0.58444444444444454</v>
      </c>
      <c r="AE18" s="2">
        <f t="shared" si="3"/>
        <v>0.73111111111111127</v>
      </c>
      <c r="AF18" s="2">
        <f t="shared" si="3"/>
        <v>0.66888888888888876</v>
      </c>
    </row>
    <row r="19" spans="1:34">
      <c r="F19" s="33" t="s">
        <v>44</v>
      </c>
      <c r="G19" s="33" t="s">
        <v>44</v>
      </c>
      <c r="J19" t="s">
        <v>44</v>
      </c>
      <c r="L19" s="29" t="s">
        <v>119</v>
      </c>
      <c r="M19" s="29" t="s">
        <v>44</v>
      </c>
      <c r="V19" t="s">
        <v>44</v>
      </c>
      <c r="AA19" t="s">
        <v>44</v>
      </c>
      <c r="AB19" t="s">
        <v>44</v>
      </c>
      <c r="AC19" t="s">
        <v>119</v>
      </c>
      <c r="AD19" t="s">
        <v>119</v>
      </c>
      <c r="AE19" t="s">
        <v>119</v>
      </c>
      <c r="AF19" t="s">
        <v>119</v>
      </c>
    </row>
    <row r="20" spans="1:34">
      <c r="F20" s="33">
        <f>STDEV(F2:F16)</f>
        <v>49.001457704264851</v>
      </c>
      <c r="G20" s="33">
        <f>STDEV(G2:G16)</f>
        <v>0</v>
      </c>
      <c r="J20">
        <f>STDEV(J2:J16)</f>
        <v>0.14541304159760526</v>
      </c>
      <c r="L20" s="29">
        <f>STDEV(L2:L16)</f>
        <v>1.2798809468443688</v>
      </c>
      <c r="M20" s="29">
        <f>STDEV(M2:M16)</f>
        <v>0</v>
      </c>
      <c r="V20">
        <v>1</v>
      </c>
      <c r="AA20">
        <f>STDEV(AA2:AA16)</f>
        <v>0.22530402739832434</v>
      </c>
      <c r="AB20">
        <f>STDEV(AB2:AB16)</f>
        <v>0.21435272320894361</v>
      </c>
      <c r="AC20">
        <f t="shared" ref="AC20:AF20" si="4">STDEV(AC2:AC16)</f>
        <v>0.22530402739832434</v>
      </c>
      <c r="AD20">
        <f t="shared" si="4"/>
        <v>0.1971489915463045</v>
      </c>
      <c r="AE20">
        <f t="shared" si="4"/>
        <v>0.24347571394375891</v>
      </c>
      <c r="AF20">
        <f t="shared" si="4"/>
        <v>0.23006785288522408</v>
      </c>
    </row>
    <row r="21" spans="1:34">
      <c r="Z21" s="1"/>
    </row>
    <row r="22" spans="1:34">
      <c r="Z22" s="1"/>
    </row>
    <row r="23" spans="1:34">
      <c r="Z23" s="1"/>
    </row>
    <row r="24" spans="1:34"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>
      <c r="A29">
        <v>1</v>
      </c>
      <c r="B29">
        <v>2</v>
      </c>
      <c r="C29">
        <v>2</v>
      </c>
      <c r="D29" t="s">
        <v>17</v>
      </c>
      <c r="E29">
        <v>491</v>
      </c>
      <c r="F29" s="33">
        <v>10</v>
      </c>
      <c r="G29" s="33">
        <v>1</v>
      </c>
      <c r="H29" s="33">
        <v>1</v>
      </c>
      <c r="I29">
        <v>1</v>
      </c>
      <c r="J29">
        <v>1</v>
      </c>
      <c r="K29">
        <v>1</v>
      </c>
      <c r="L29" s="29">
        <v>1</v>
      </c>
      <c r="M29" s="29">
        <v>1</v>
      </c>
      <c r="N29" s="29">
        <v>1</v>
      </c>
      <c r="O29">
        <v>19614</v>
      </c>
      <c r="P29" s="43">
        <v>2</v>
      </c>
      <c r="Q29" s="43">
        <v>2</v>
      </c>
      <c r="R29" s="43">
        <v>2</v>
      </c>
      <c r="S29" s="43">
        <v>2</v>
      </c>
      <c r="T29" s="49">
        <v>2</v>
      </c>
      <c r="U29" s="49">
        <v>3</v>
      </c>
      <c r="V29">
        <v>1</v>
      </c>
      <c r="W29">
        <v>3</v>
      </c>
      <c r="X29">
        <v>1</v>
      </c>
      <c r="Y29">
        <v>17</v>
      </c>
      <c r="Z29">
        <v>0</v>
      </c>
      <c r="AA29" s="2">
        <f>(1/P29*2)/(1+1/P29)</f>
        <v>0.66666666666666663</v>
      </c>
      <c r="AB29" s="2">
        <f t="shared" ref="AB29:AF29" si="5">(1/Q29*2)/(1+1/Q29)</f>
        <v>0.66666666666666663</v>
      </c>
      <c r="AC29" s="2">
        <f t="shared" si="5"/>
        <v>0.66666666666666663</v>
      </c>
      <c r="AD29" s="2">
        <f t="shared" si="5"/>
        <v>0.66666666666666663</v>
      </c>
      <c r="AE29" s="2">
        <f t="shared" si="5"/>
        <v>0.66666666666666663</v>
      </c>
      <c r="AF29" s="2">
        <f t="shared" si="5"/>
        <v>0.5</v>
      </c>
      <c r="AG29">
        <v>0</v>
      </c>
      <c r="AH29">
        <v>0.66666700000000001</v>
      </c>
    </row>
    <row r="30" spans="1:34">
      <c r="A30">
        <v>1</v>
      </c>
      <c r="B30">
        <v>2</v>
      </c>
      <c r="C30">
        <v>3</v>
      </c>
      <c r="D30" t="s">
        <v>18</v>
      </c>
      <c r="E30">
        <v>10369</v>
      </c>
      <c r="F30" s="33">
        <v>353</v>
      </c>
      <c r="G30" s="33">
        <v>1</v>
      </c>
      <c r="H30" s="33">
        <v>1</v>
      </c>
      <c r="I30">
        <v>7</v>
      </c>
      <c r="J30">
        <v>0</v>
      </c>
      <c r="K30">
        <v>0</v>
      </c>
      <c r="L30" s="29">
        <v>6</v>
      </c>
      <c r="M30" s="29">
        <v>1</v>
      </c>
      <c r="N30" s="29">
        <v>1</v>
      </c>
      <c r="O30">
        <v>19614</v>
      </c>
      <c r="P30" s="43">
        <v>0</v>
      </c>
      <c r="Q30" s="43">
        <v>0</v>
      </c>
      <c r="R30" s="43">
        <v>0</v>
      </c>
      <c r="S30" s="43">
        <v>0</v>
      </c>
      <c r="T30" s="49">
        <v>0</v>
      </c>
      <c r="U30" s="49">
        <v>0</v>
      </c>
      <c r="V30">
        <v>1</v>
      </c>
      <c r="W30">
        <v>3</v>
      </c>
      <c r="X30">
        <v>1</v>
      </c>
      <c r="Y30">
        <v>17</v>
      </c>
      <c r="Z30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>
        <v>2</v>
      </c>
      <c r="C31">
        <v>2</v>
      </c>
      <c r="D31" t="s">
        <v>17</v>
      </c>
      <c r="E31">
        <v>41</v>
      </c>
      <c r="F31" s="33">
        <v>2</v>
      </c>
      <c r="G31" s="33">
        <v>1</v>
      </c>
      <c r="H31" s="33">
        <v>1</v>
      </c>
      <c r="I31">
        <v>1</v>
      </c>
      <c r="J31">
        <v>0.5</v>
      </c>
      <c r="K31">
        <v>0.33329999999999999</v>
      </c>
      <c r="L31" s="29">
        <v>1</v>
      </c>
      <c r="M31" s="29">
        <v>1</v>
      </c>
      <c r="N31" s="29">
        <v>1</v>
      </c>
      <c r="O31">
        <v>19119</v>
      </c>
      <c r="P31" s="43">
        <v>3</v>
      </c>
      <c r="Q31" s="43">
        <v>3</v>
      </c>
      <c r="R31" s="43">
        <v>3</v>
      </c>
      <c r="S31" s="43">
        <v>3</v>
      </c>
      <c r="T31" s="49">
        <v>1</v>
      </c>
      <c r="U31" s="49">
        <v>1</v>
      </c>
      <c r="V31">
        <v>1</v>
      </c>
      <c r="W31">
        <v>3</v>
      </c>
      <c r="X31">
        <v>1</v>
      </c>
      <c r="Y31">
        <v>17</v>
      </c>
      <c r="Z31">
        <v>0</v>
      </c>
      <c r="AA31" s="2">
        <f>(1/P31*2)/(1+1/P31)</f>
        <v>0.5</v>
      </c>
      <c r="AB31" s="2">
        <f t="shared" ref="AB31:AF31" si="6">(1/Q31*2)/(1+1/Q31)</f>
        <v>0.5</v>
      </c>
      <c r="AC31" s="2">
        <f t="shared" si="6"/>
        <v>0.5</v>
      </c>
      <c r="AD31" s="2">
        <f t="shared" si="6"/>
        <v>0.5</v>
      </c>
      <c r="AE31" s="2">
        <f t="shared" si="6"/>
        <v>1</v>
      </c>
      <c r="AF31" s="2">
        <f t="shared" si="6"/>
        <v>1</v>
      </c>
      <c r="AG31">
        <v>0</v>
      </c>
      <c r="AH31">
        <v>1</v>
      </c>
    </row>
    <row r="32" spans="1:34">
      <c r="A32">
        <v>2</v>
      </c>
      <c r="B32">
        <v>2</v>
      </c>
      <c r="C32">
        <v>3</v>
      </c>
      <c r="D32" t="s">
        <v>18</v>
      </c>
      <c r="E32">
        <v>41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19119</v>
      </c>
      <c r="P32" s="43">
        <v>0</v>
      </c>
      <c r="Q32" s="43">
        <v>0</v>
      </c>
      <c r="R32" s="43">
        <v>0</v>
      </c>
      <c r="S32" s="43">
        <v>0</v>
      </c>
      <c r="T32" s="49">
        <v>0</v>
      </c>
      <c r="U32" s="49">
        <v>0</v>
      </c>
      <c r="V32">
        <v>1</v>
      </c>
      <c r="W32">
        <v>3</v>
      </c>
      <c r="X32">
        <v>1</v>
      </c>
      <c r="Y32">
        <v>17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s="2" customFormat="1">
      <c r="A33" s="2">
        <v>3</v>
      </c>
      <c r="B33" s="2">
        <v>2</v>
      </c>
      <c r="C33" s="2">
        <v>2</v>
      </c>
      <c r="D33" s="2" t="s">
        <v>17</v>
      </c>
      <c r="E33" s="2">
        <v>7878</v>
      </c>
      <c r="F33" s="34">
        <v>244</v>
      </c>
      <c r="G33" s="34">
        <v>1</v>
      </c>
      <c r="H33" s="34">
        <v>1</v>
      </c>
      <c r="I33" s="2">
        <v>6</v>
      </c>
      <c r="J33" s="2">
        <v>0.66669999999999996</v>
      </c>
      <c r="K33" s="2">
        <v>0.5</v>
      </c>
      <c r="L33" s="30">
        <v>6</v>
      </c>
      <c r="M33" s="30">
        <v>1</v>
      </c>
      <c r="N33" s="30">
        <v>1</v>
      </c>
      <c r="O33" s="2">
        <v>121317</v>
      </c>
      <c r="P33" s="45">
        <v>4</v>
      </c>
      <c r="Q33" s="45">
        <v>4</v>
      </c>
      <c r="R33" s="45">
        <v>4</v>
      </c>
      <c r="S33" s="45">
        <v>4</v>
      </c>
      <c r="T33" s="51">
        <v>1</v>
      </c>
      <c r="U33" s="51">
        <v>3</v>
      </c>
      <c r="V33" s="2">
        <v>1</v>
      </c>
      <c r="W33" s="2">
        <v>4</v>
      </c>
      <c r="X33" s="2">
        <v>2</v>
      </c>
      <c r="Y33" s="2">
        <v>10</v>
      </c>
      <c r="Z33" s="2">
        <v>1</v>
      </c>
      <c r="AA33" s="2">
        <f>(1/P33*2)/(1+1/P33)</f>
        <v>0.4</v>
      </c>
      <c r="AB33" s="2">
        <f t="shared" ref="AB33:AF33" si="7">(1/Q33*2)/(1+1/Q33)</f>
        <v>0.4</v>
      </c>
      <c r="AC33" s="2">
        <f t="shared" si="7"/>
        <v>0.4</v>
      </c>
      <c r="AD33" s="2">
        <f t="shared" si="7"/>
        <v>0.4</v>
      </c>
      <c r="AE33" s="2">
        <f t="shared" si="7"/>
        <v>1</v>
      </c>
      <c r="AF33" s="2">
        <f t="shared" si="7"/>
        <v>0.5</v>
      </c>
      <c r="AG33" s="2">
        <v>0</v>
      </c>
      <c r="AH33" s="2">
        <v>1</v>
      </c>
    </row>
    <row r="34" spans="1:34" s="2" customFormat="1">
      <c r="A34" s="2">
        <v>3</v>
      </c>
      <c r="B34" s="2">
        <v>2</v>
      </c>
      <c r="C34" s="2">
        <v>3</v>
      </c>
      <c r="D34" s="2" t="s">
        <v>18</v>
      </c>
      <c r="E34" s="2">
        <v>58561</v>
      </c>
      <c r="F34" s="34">
        <v>1492</v>
      </c>
      <c r="G34" s="34">
        <v>1</v>
      </c>
      <c r="H34" s="34">
        <v>1</v>
      </c>
      <c r="I34" s="2">
        <v>27</v>
      </c>
      <c r="J34" s="2">
        <v>0</v>
      </c>
      <c r="K34" s="2">
        <v>0</v>
      </c>
      <c r="L34" s="30">
        <v>31</v>
      </c>
      <c r="M34" s="30">
        <v>1</v>
      </c>
      <c r="N34" s="30">
        <v>1</v>
      </c>
      <c r="O34" s="2">
        <v>121317</v>
      </c>
      <c r="P34" s="45">
        <v>0</v>
      </c>
      <c r="Q34" s="45">
        <v>0</v>
      </c>
      <c r="R34" s="45">
        <v>0</v>
      </c>
      <c r="S34" s="45">
        <v>0</v>
      </c>
      <c r="T34" s="51">
        <v>0</v>
      </c>
      <c r="U34" s="51">
        <v>0</v>
      </c>
      <c r="V34" s="2">
        <v>1</v>
      </c>
      <c r="W34" s="2">
        <v>4</v>
      </c>
      <c r="X34" s="2">
        <v>2</v>
      </c>
      <c r="Y34" s="2">
        <v>10</v>
      </c>
      <c r="Z34" s="2">
        <v>1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>
      <c r="A35">
        <v>4</v>
      </c>
      <c r="B35">
        <v>2</v>
      </c>
      <c r="C35">
        <v>2</v>
      </c>
      <c r="D35" t="s">
        <v>17</v>
      </c>
      <c r="E35">
        <v>59</v>
      </c>
      <c r="F35" s="33">
        <v>2</v>
      </c>
      <c r="G35" s="33">
        <v>1</v>
      </c>
      <c r="H35" s="33">
        <v>1</v>
      </c>
      <c r="I35">
        <v>6</v>
      </c>
      <c r="J35">
        <v>0.66669999999999996</v>
      </c>
      <c r="K35">
        <v>0.5</v>
      </c>
      <c r="L35" s="29">
        <v>1</v>
      </c>
      <c r="M35" s="29">
        <v>1</v>
      </c>
      <c r="N35" s="29">
        <v>1</v>
      </c>
      <c r="O35">
        <v>31465</v>
      </c>
      <c r="P35" s="43">
        <v>4</v>
      </c>
      <c r="Q35" s="43">
        <v>4</v>
      </c>
      <c r="R35" s="43">
        <v>4</v>
      </c>
      <c r="S35" s="43">
        <v>4</v>
      </c>
      <c r="T35" s="49">
        <v>4</v>
      </c>
      <c r="U35" s="49">
        <v>3</v>
      </c>
      <c r="V35">
        <v>1</v>
      </c>
      <c r="W35">
        <v>4</v>
      </c>
      <c r="X35">
        <v>2</v>
      </c>
      <c r="Y35">
        <v>25</v>
      </c>
      <c r="Z35">
        <v>0</v>
      </c>
      <c r="AA35" s="2">
        <f>(1/P35*2)/(1+1/P35)</f>
        <v>0.4</v>
      </c>
      <c r="AB35" s="2">
        <f t="shared" ref="AB35:AF35" si="8">(1/Q35*2)/(1+1/Q35)</f>
        <v>0.4</v>
      </c>
      <c r="AC35" s="2">
        <f t="shared" si="8"/>
        <v>0.4</v>
      </c>
      <c r="AD35" s="2">
        <f t="shared" si="8"/>
        <v>0.4</v>
      </c>
      <c r="AE35" s="2">
        <f t="shared" si="8"/>
        <v>0.4</v>
      </c>
      <c r="AF35" s="2">
        <f t="shared" si="8"/>
        <v>0.5</v>
      </c>
      <c r="AG35" s="2">
        <v>0</v>
      </c>
      <c r="AH35" s="2">
        <v>0.4</v>
      </c>
    </row>
    <row r="36" spans="1:34">
      <c r="A36">
        <v>4</v>
      </c>
      <c r="B36">
        <v>2</v>
      </c>
      <c r="C36">
        <v>3</v>
      </c>
      <c r="D36" t="s">
        <v>18</v>
      </c>
      <c r="E36">
        <v>20546</v>
      </c>
      <c r="F36" s="33">
        <v>619</v>
      </c>
      <c r="G36" s="33">
        <v>1</v>
      </c>
      <c r="H36" s="33">
        <v>1</v>
      </c>
      <c r="I36">
        <v>8</v>
      </c>
      <c r="J36">
        <v>0</v>
      </c>
      <c r="K36">
        <v>0</v>
      </c>
      <c r="L36" s="29">
        <v>9</v>
      </c>
      <c r="M36" s="29">
        <v>1</v>
      </c>
      <c r="N36" s="29">
        <v>1</v>
      </c>
      <c r="O36">
        <v>31465</v>
      </c>
      <c r="P36" s="43">
        <v>0</v>
      </c>
      <c r="Q36" s="43">
        <v>0</v>
      </c>
      <c r="R36" s="43">
        <v>0</v>
      </c>
      <c r="S36" s="43">
        <v>0</v>
      </c>
      <c r="T36" s="49">
        <v>0</v>
      </c>
      <c r="U36" s="49">
        <v>0</v>
      </c>
      <c r="V36">
        <v>1</v>
      </c>
      <c r="W36">
        <v>4</v>
      </c>
      <c r="X36">
        <v>2</v>
      </c>
      <c r="Y36">
        <v>25</v>
      </c>
      <c r="Z36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>
        <v>2</v>
      </c>
      <c r="C37">
        <v>2</v>
      </c>
      <c r="D37" t="s">
        <v>17</v>
      </c>
      <c r="E37">
        <v>70</v>
      </c>
      <c r="F37" s="33">
        <v>1</v>
      </c>
      <c r="G37" s="33">
        <v>1</v>
      </c>
      <c r="H37" s="33">
        <v>1</v>
      </c>
      <c r="I37">
        <v>1</v>
      </c>
      <c r="J37">
        <v>0.66669999999999996</v>
      </c>
      <c r="K37">
        <v>0.5</v>
      </c>
      <c r="L37" s="29">
        <v>1</v>
      </c>
      <c r="M37" s="29">
        <v>1</v>
      </c>
      <c r="N37" s="29">
        <v>1</v>
      </c>
      <c r="O37">
        <v>504</v>
      </c>
      <c r="P37" s="43">
        <v>2</v>
      </c>
      <c r="Q37" s="43">
        <v>2</v>
      </c>
      <c r="R37" s="43">
        <v>2</v>
      </c>
      <c r="S37" s="43">
        <v>3</v>
      </c>
      <c r="T37" s="49">
        <v>3</v>
      </c>
      <c r="U37" s="49">
        <v>1</v>
      </c>
      <c r="V37">
        <v>1</v>
      </c>
      <c r="W37">
        <v>3</v>
      </c>
      <c r="X37">
        <v>2</v>
      </c>
      <c r="Y37">
        <v>25</v>
      </c>
      <c r="Z37">
        <v>0</v>
      </c>
      <c r="AA37" s="2">
        <f>(1/P37*2)/(1+1/P37)</f>
        <v>0.66666666666666663</v>
      </c>
      <c r="AB37" s="2">
        <f t="shared" ref="AB37:AD37" si="9">(1/Q37*2)/(1+1/Q37)</f>
        <v>0.66666666666666663</v>
      </c>
      <c r="AC37" s="2">
        <f t="shared" si="9"/>
        <v>0.66666666666666663</v>
      </c>
      <c r="AD37" s="2">
        <f t="shared" si="9"/>
        <v>0.5</v>
      </c>
      <c r="AE37" s="2">
        <f>(1/T37*2)/(1+1/T37)</f>
        <v>0.5</v>
      </c>
      <c r="AF37" s="2">
        <f t="shared" ref="AF37" si="10">(1/U37*2)/(1+1/U37)</f>
        <v>1</v>
      </c>
      <c r="AG37" s="2">
        <v>0.5</v>
      </c>
      <c r="AH37" s="2">
        <v>0.66666700000000001</v>
      </c>
    </row>
    <row r="38" spans="1:34">
      <c r="A38">
        <v>5</v>
      </c>
      <c r="B38">
        <v>2</v>
      </c>
      <c r="C38">
        <v>3</v>
      </c>
      <c r="D38" t="s">
        <v>18</v>
      </c>
      <c r="E38">
        <v>18</v>
      </c>
      <c r="F38" s="33">
        <v>1</v>
      </c>
      <c r="G38" s="33">
        <v>1</v>
      </c>
      <c r="H38" s="33">
        <v>1</v>
      </c>
      <c r="I38">
        <v>1</v>
      </c>
      <c r="J38">
        <v>0</v>
      </c>
      <c r="K38">
        <v>0</v>
      </c>
      <c r="L38" s="29">
        <v>1</v>
      </c>
      <c r="M38" s="29">
        <v>1</v>
      </c>
      <c r="N38" s="29">
        <v>1</v>
      </c>
      <c r="O38">
        <v>504</v>
      </c>
      <c r="P38" s="43">
        <v>0</v>
      </c>
      <c r="Q38" s="43">
        <v>0</v>
      </c>
      <c r="R38" s="43">
        <v>0</v>
      </c>
      <c r="S38" s="43">
        <v>0</v>
      </c>
      <c r="T38" s="49">
        <v>0</v>
      </c>
      <c r="U38" s="49">
        <v>0</v>
      </c>
      <c r="V38">
        <v>1</v>
      </c>
      <c r="W38">
        <v>3</v>
      </c>
      <c r="X38">
        <v>2</v>
      </c>
      <c r="Y38">
        <v>25</v>
      </c>
      <c r="Z38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G39" s="33" t="s">
        <v>47</v>
      </c>
      <c r="L39" s="29" t="s">
        <v>203</v>
      </c>
      <c r="M39" s="29" t="s">
        <v>182</v>
      </c>
    </row>
    <row r="40" spans="1:34">
      <c r="G40" s="33">
        <f>AVERAGE(G29:G38)</f>
        <v>1</v>
      </c>
      <c r="L40" s="29">
        <f>AVERAGE(L29:L38)</f>
        <v>5.8</v>
      </c>
      <c r="M40" s="29">
        <f>AVERAGE(M29:M38)</f>
        <v>1</v>
      </c>
    </row>
    <row r="41" spans="1:34">
      <c r="G41" s="33" t="s">
        <v>44</v>
      </c>
      <c r="L41" s="29" t="s">
        <v>119</v>
      </c>
      <c r="M41" s="29" t="s">
        <v>119</v>
      </c>
    </row>
    <row r="42" spans="1:34">
      <c r="G42" s="33">
        <f>STDEV(G29:G38)</f>
        <v>0</v>
      </c>
      <c r="L42" s="29">
        <f>STDEV(L29:L38)</f>
        <v>9.3309520771819781</v>
      </c>
      <c r="M42" s="29">
        <f>STDEV(M29:M38)</f>
        <v>0</v>
      </c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 s="1" customFormat="1">
      <c r="A51">
        <v>1</v>
      </c>
      <c r="B51">
        <v>3</v>
      </c>
      <c r="C51" s="1">
        <v>4</v>
      </c>
      <c r="D51" s="1" t="s">
        <v>19</v>
      </c>
      <c r="E51" s="1">
        <v>586</v>
      </c>
      <c r="F51" s="35">
        <v>14</v>
      </c>
      <c r="G51" s="46">
        <v>1</v>
      </c>
      <c r="H51" s="46">
        <v>1</v>
      </c>
      <c r="I51" s="1">
        <v>1</v>
      </c>
      <c r="J51" s="1">
        <v>0.8</v>
      </c>
      <c r="K51" s="1">
        <v>0.66669999999999996</v>
      </c>
      <c r="L51" s="31">
        <v>1</v>
      </c>
      <c r="M51" s="31">
        <v>1</v>
      </c>
      <c r="N51" s="31">
        <v>1</v>
      </c>
      <c r="O51">
        <v>19614</v>
      </c>
      <c r="P51" s="44" t="s">
        <v>21</v>
      </c>
      <c r="Q51" s="44" t="s">
        <v>20</v>
      </c>
      <c r="R51" s="44" t="s">
        <v>20</v>
      </c>
      <c r="S51" s="44" t="s">
        <v>20</v>
      </c>
      <c r="T51" s="50" t="s">
        <v>20</v>
      </c>
      <c r="U51" s="50" t="s">
        <v>20</v>
      </c>
      <c r="V51">
        <v>1</v>
      </c>
      <c r="W51">
        <v>3</v>
      </c>
      <c r="X51">
        <v>1</v>
      </c>
      <c r="Y51">
        <v>17</v>
      </c>
      <c r="Z51" s="1">
        <v>0</v>
      </c>
      <c r="AA51" s="2">
        <v>0.75</v>
      </c>
      <c r="AB51" s="2">
        <v>0.58330000000000004</v>
      </c>
      <c r="AC51" s="1">
        <v>0.58330000000000004</v>
      </c>
      <c r="AD51" s="1">
        <v>0.58330000000000004</v>
      </c>
      <c r="AE51" s="1">
        <v>0.58330000000000004</v>
      </c>
      <c r="AF51" s="1">
        <v>0.58330000000000004</v>
      </c>
      <c r="AG51" s="1">
        <v>0.75</v>
      </c>
      <c r="AH51" s="1">
        <v>0.58333299999999999</v>
      </c>
    </row>
    <row r="52" spans="1:34" s="1" customFormat="1">
      <c r="A52">
        <v>2</v>
      </c>
      <c r="B52">
        <v>3</v>
      </c>
      <c r="C52" s="1">
        <v>4</v>
      </c>
      <c r="D52" s="1" t="s">
        <v>19</v>
      </c>
      <c r="E52" s="1">
        <v>1114</v>
      </c>
      <c r="F52" s="35">
        <v>59</v>
      </c>
      <c r="G52" s="46">
        <v>1</v>
      </c>
      <c r="H52" s="46">
        <v>1</v>
      </c>
      <c r="I52" s="1">
        <v>1</v>
      </c>
      <c r="J52" s="1">
        <v>0.8</v>
      </c>
      <c r="K52" s="1">
        <v>0.66669999999999996</v>
      </c>
      <c r="L52" s="31">
        <v>6</v>
      </c>
      <c r="M52" s="31">
        <v>1</v>
      </c>
      <c r="N52" s="31">
        <v>1</v>
      </c>
      <c r="O52">
        <v>19119</v>
      </c>
      <c r="P52" s="44" t="s">
        <v>25</v>
      </c>
      <c r="Q52" s="44" t="s">
        <v>25</v>
      </c>
      <c r="R52" s="44" t="s">
        <v>25</v>
      </c>
      <c r="S52" s="44" t="s">
        <v>20</v>
      </c>
      <c r="T52" s="50" t="s">
        <v>202</v>
      </c>
      <c r="U52" s="50" t="s">
        <v>202</v>
      </c>
      <c r="V52">
        <v>1</v>
      </c>
      <c r="W52">
        <v>3</v>
      </c>
      <c r="X52">
        <v>1</v>
      </c>
      <c r="Y52">
        <v>17</v>
      </c>
      <c r="Z52" s="1">
        <v>0</v>
      </c>
      <c r="AA52" s="1">
        <v>0.83330000000000004</v>
      </c>
      <c r="AB52" s="1">
        <v>0.83330000000000004</v>
      </c>
      <c r="AC52" s="1">
        <v>0.83330000000000004</v>
      </c>
      <c r="AD52" s="1">
        <v>0.83330000000000004</v>
      </c>
      <c r="AE52" s="1">
        <v>0.83330000000000004</v>
      </c>
      <c r="AF52" s="1">
        <v>0.83330000000000004</v>
      </c>
      <c r="AG52" s="1">
        <v>0.58330000000000004</v>
      </c>
      <c r="AH52" s="1">
        <v>0.58333299999999999</v>
      </c>
    </row>
    <row r="53" spans="1:34" s="2" customFormat="1">
      <c r="A53" s="2">
        <v>3</v>
      </c>
      <c r="B53" s="2">
        <v>3</v>
      </c>
      <c r="C53" s="2">
        <v>4</v>
      </c>
      <c r="D53" s="2" t="s">
        <v>19</v>
      </c>
      <c r="E53" s="2">
        <v>8261</v>
      </c>
      <c r="F53" s="34">
        <v>331</v>
      </c>
      <c r="G53" s="42">
        <v>1</v>
      </c>
      <c r="H53" s="42">
        <v>1</v>
      </c>
      <c r="I53" s="2">
        <v>6</v>
      </c>
      <c r="J53" s="2">
        <v>0.66669999999999996</v>
      </c>
      <c r="K53" s="2">
        <v>0.5</v>
      </c>
      <c r="L53" s="30">
        <v>6</v>
      </c>
      <c r="M53" s="30">
        <v>1</v>
      </c>
      <c r="N53" s="30">
        <v>1</v>
      </c>
      <c r="O53" s="2">
        <v>121317</v>
      </c>
      <c r="P53" s="45" t="s">
        <v>49</v>
      </c>
      <c r="Q53" s="45" t="s">
        <v>48</v>
      </c>
      <c r="R53" s="45" t="s">
        <v>148</v>
      </c>
      <c r="S53" s="45" t="s">
        <v>49</v>
      </c>
      <c r="T53" s="51" t="s">
        <v>48</v>
      </c>
      <c r="U53" s="51" t="s">
        <v>48</v>
      </c>
      <c r="V53" s="2">
        <v>1</v>
      </c>
      <c r="W53" s="2">
        <v>4</v>
      </c>
      <c r="X53" s="2">
        <v>2</v>
      </c>
      <c r="Y53" s="2">
        <v>10</v>
      </c>
      <c r="Z53" s="2">
        <v>1</v>
      </c>
      <c r="AA53" s="2">
        <v>1</v>
      </c>
      <c r="AB53" s="2">
        <v>0.5</v>
      </c>
      <c r="AC53" s="2">
        <v>0.66669999999999996</v>
      </c>
      <c r="AD53" s="2">
        <v>1</v>
      </c>
      <c r="AE53" s="2">
        <v>0.5</v>
      </c>
      <c r="AF53" s="2">
        <v>0.5</v>
      </c>
      <c r="AG53" s="2">
        <v>0.45</v>
      </c>
      <c r="AH53" s="2">
        <v>0.75</v>
      </c>
    </row>
    <row r="54" spans="1:34" s="1" customFormat="1">
      <c r="A54">
        <v>4</v>
      </c>
      <c r="B54">
        <v>3</v>
      </c>
      <c r="C54" s="1">
        <v>4</v>
      </c>
      <c r="D54" s="1" t="s">
        <v>19</v>
      </c>
      <c r="E54" s="1">
        <v>5318</v>
      </c>
      <c r="F54" s="35">
        <v>100</v>
      </c>
      <c r="G54" s="46">
        <v>1</v>
      </c>
      <c r="H54" s="46">
        <v>1</v>
      </c>
      <c r="I54" s="1">
        <v>6</v>
      </c>
      <c r="J54" s="1">
        <v>0.4</v>
      </c>
      <c r="K54" s="1">
        <v>0.25</v>
      </c>
      <c r="L54" s="31">
        <v>10</v>
      </c>
      <c r="M54" s="31">
        <v>1</v>
      </c>
      <c r="N54" s="31">
        <v>1</v>
      </c>
      <c r="O54">
        <v>31465</v>
      </c>
      <c r="P54" s="44" t="s">
        <v>21</v>
      </c>
      <c r="Q54" s="44" t="s">
        <v>26</v>
      </c>
      <c r="R54" s="44" t="s">
        <v>21</v>
      </c>
      <c r="S54" s="44" t="s">
        <v>148</v>
      </c>
      <c r="T54" s="50" t="s">
        <v>24</v>
      </c>
      <c r="U54" s="50" t="s">
        <v>138</v>
      </c>
      <c r="V54" s="1">
        <v>1</v>
      </c>
      <c r="W54">
        <v>4</v>
      </c>
      <c r="X54">
        <v>2</v>
      </c>
      <c r="Y54">
        <v>25</v>
      </c>
      <c r="Z54" s="1">
        <v>0</v>
      </c>
      <c r="AA54" s="2">
        <v>0.75</v>
      </c>
      <c r="AB54" s="2">
        <v>0.7</v>
      </c>
      <c r="AC54" s="1">
        <v>0.75</v>
      </c>
      <c r="AD54" s="1">
        <v>0.66669999999999996</v>
      </c>
      <c r="AE54" s="1">
        <v>0.45</v>
      </c>
      <c r="AF54" s="1">
        <v>0.5333</v>
      </c>
      <c r="AG54" s="1">
        <v>0.5333</v>
      </c>
      <c r="AH54" s="1">
        <v>0.45</v>
      </c>
    </row>
    <row r="55" spans="1:34" s="1" customFormat="1">
      <c r="A55">
        <v>5</v>
      </c>
      <c r="B55">
        <v>3</v>
      </c>
      <c r="C55" s="1">
        <v>4</v>
      </c>
      <c r="D55" s="1" t="s">
        <v>19</v>
      </c>
      <c r="E55" s="1">
        <v>167</v>
      </c>
      <c r="F55" s="35">
        <v>3</v>
      </c>
      <c r="G55" s="46">
        <v>1</v>
      </c>
      <c r="H55" s="46">
        <v>1</v>
      </c>
      <c r="I55" s="1">
        <v>1</v>
      </c>
      <c r="J55" s="1">
        <v>0.8</v>
      </c>
      <c r="K55" s="1">
        <v>0.66669999999999996</v>
      </c>
      <c r="L55" s="31">
        <v>1</v>
      </c>
      <c r="M55" s="31">
        <v>1</v>
      </c>
      <c r="N55" s="31">
        <v>1</v>
      </c>
      <c r="O55">
        <v>504</v>
      </c>
      <c r="P55" s="44" t="s">
        <v>20</v>
      </c>
      <c r="Q55" s="44" t="s">
        <v>20</v>
      </c>
      <c r="R55" s="44" t="s">
        <v>20</v>
      </c>
      <c r="S55" s="44" t="s">
        <v>25</v>
      </c>
      <c r="T55" s="50" t="s">
        <v>25</v>
      </c>
      <c r="U55" s="50" t="s">
        <v>25</v>
      </c>
      <c r="V55" s="1">
        <v>1</v>
      </c>
      <c r="W55">
        <v>3</v>
      </c>
      <c r="X55">
        <v>2</v>
      </c>
      <c r="Y55">
        <v>25</v>
      </c>
      <c r="Z55" s="1">
        <v>0</v>
      </c>
      <c r="AA55" s="2">
        <v>0.58333000000000002</v>
      </c>
      <c r="AB55" s="2">
        <v>0.58333000000000002</v>
      </c>
      <c r="AC55" s="1">
        <v>0.58333000000000002</v>
      </c>
      <c r="AD55" s="1">
        <v>0.83330000000000004</v>
      </c>
      <c r="AE55" s="1">
        <v>0.83330000000000004</v>
      </c>
      <c r="AF55" s="1">
        <v>0.66666999999999998</v>
      </c>
      <c r="AG55" s="1">
        <v>0.83330000000000004</v>
      </c>
      <c r="AH55" s="1">
        <v>0.83333299999999999</v>
      </c>
    </row>
    <row r="56" spans="1:34">
      <c r="G56" s="33" t="s">
        <v>47</v>
      </c>
      <c r="L56" s="29" t="s">
        <v>182</v>
      </c>
      <c r="M56" s="29" t="s">
        <v>182</v>
      </c>
    </row>
    <row r="57" spans="1:34">
      <c r="G57" s="33">
        <f>AVERAGE(G51:G55)</f>
        <v>1</v>
      </c>
      <c r="L57" s="29">
        <f>AVERAGE(L51:L55)</f>
        <v>4.8</v>
      </c>
      <c r="M57" s="29">
        <f>AVERAGE(M51:M55)</f>
        <v>1</v>
      </c>
    </row>
    <row r="58" spans="1:34">
      <c r="G58" s="33" t="s">
        <v>44</v>
      </c>
      <c r="L58" s="29" t="s">
        <v>119</v>
      </c>
      <c r="M58" s="29" t="s">
        <v>119</v>
      </c>
    </row>
    <row r="59" spans="1:34">
      <c r="G59" s="33">
        <f>STDEV(G51:G55)</f>
        <v>0</v>
      </c>
      <c r="L59" s="29">
        <f>STDEV(L51:L55)</f>
        <v>3.8340579025361627</v>
      </c>
      <c r="M59" s="29">
        <f>STDEV(M51:M55)</f>
        <v>0</v>
      </c>
    </row>
    <row r="60" spans="1:34">
      <c r="A60" s="2" t="s">
        <v>67</v>
      </c>
    </row>
    <row r="61" spans="1:34">
      <c r="A61" s="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64"/>
  <sheetViews>
    <sheetView topLeftCell="W30" workbookViewId="0">
      <selection activeCell="AI51" sqref="AI51:AI55"/>
    </sheetView>
  </sheetViews>
  <sheetFormatPr baseColWidth="10" defaultRowHeight="16"/>
  <cols>
    <col min="6" max="8" width="10.83203125" style="33"/>
    <col min="12" max="12" width="13.83203125" style="29" customWidth="1"/>
    <col min="13" max="13" width="20.1640625" style="29" customWidth="1"/>
    <col min="14" max="14" width="17.5" style="29" customWidth="1"/>
    <col min="16" max="21" width="10.83203125" style="43"/>
    <col min="28" max="28" width="16" customWidth="1"/>
  </cols>
  <sheetData>
    <row r="1" spans="1:35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204</v>
      </c>
      <c r="T1" s="43" t="s">
        <v>181</v>
      </c>
      <c r="U1" s="43" t="s">
        <v>176</v>
      </c>
      <c r="V1" t="s">
        <v>14</v>
      </c>
      <c r="X1" t="s">
        <v>0</v>
      </c>
      <c r="Y1" t="s">
        <v>1</v>
      </c>
      <c r="Z1" t="s">
        <v>2</v>
      </c>
      <c r="AA1" t="s">
        <v>70</v>
      </c>
      <c r="AB1" s="1" t="s">
        <v>110</v>
      </c>
      <c r="AC1" s="1" t="s">
        <v>109</v>
      </c>
      <c r="AD1" t="s">
        <v>205</v>
      </c>
      <c r="AE1" t="s">
        <v>188</v>
      </c>
      <c r="AF1" t="s">
        <v>177</v>
      </c>
      <c r="AG1" t="s">
        <v>178</v>
      </c>
      <c r="AH1" t="s">
        <v>221</v>
      </c>
      <c r="AI1" t="s">
        <v>223</v>
      </c>
    </row>
    <row r="2" spans="1:35">
      <c r="A2">
        <v>1</v>
      </c>
      <c r="B2">
        <v>1</v>
      </c>
      <c r="C2">
        <v>0</v>
      </c>
      <c r="D2" t="s">
        <v>15</v>
      </c>
      <c r="E2">
        <v>115</v>
      </c>
      <c r="F2" s="33">
        <v>1</v>
      </c>
      <c r="G2" s="33">
        <v>1</v>
      </c>
      <c r="H2" s="33">
        <v>1</v>
      </c>
      <c r="I2">
        <v>1</v>
      </c>
      <c r="J2">
        <v>0.33329999999999999</v>
      </c>
      <c r="K2">
        <v>0.2</v>
      </c>
      <c r="L2" s="29">
        <v>1</v>
      </c>
      <c r="M2" s="29">
        <v>1</v>
      </c>
      <c r="N2" s="29">
        <v>1</v>
      </c>
      <c r="O2">
        <v>121317</v>
      </c>
      <c r="P2" s="43">
        <v>5</v>
      </c>
      <c r="Q2" s="43">
        <v>5</v>
      </c>
      <c r="R2" s="43">
        <v>5</v>
      </c>
      <c r="S2" s="43">
        <v>5</v>
      </c>
      <c r="T2" s="43">
        <v>5</v>
      </c>
      <c r="U2" s="43">
        <v>5</v>
      </c>
      <c r="V2">
        <v>1</v>
      </c>
      <c r="X2">
        <v>5</v>
      </c>
      <c r="Y2">
        <v>1</v>
      </c>
      <c r="Z2">
        <v>35</v>
      </c>
      <c r="AA2">
        <v>0</v>
      </c>
      <c r="AB2" s="2">
        <f>(1/P2*2)/(1+1/P2)</f>
        <v>0.33333333333333337</v>
      </c>
      <c r="AC2" s="2">
        <f>(1/Q2*2)/(1+1/Q2)</f>
        <v>0.33333333333333337</v>
      </c>
      <c r="AD2" s="2">
        <f t="shared" ref="AD2:AG16" si="0">(1/R2*2)/(1+1/R2)</f>
        <v>0.33333333333333337</v>
      </c>
      <c r="AE2" s="2">
        <f t="shared" si="0"/>
        <v>0.33333333333333337</v>
      </c>
      <c r="AF2" s="2">
        <f t="shared" si="0"/>
        <v>0.33333333333333337</v>
      </c>
      <c r="AG2" s="2">
        <f t="shared" si="0"/>
        <v>0.33333333333333337</v>
      </c>
      <c r="AH2">
        <v>0</v>
      </c>
      <c r="AI2">
        <v>0.33333299999999999</v>
      </c>
    </row>
    <row r="3" spans="1:35">
      <c r="A3">
        <v>1</v>
      </c>
      <c r="B3">
        <v>1</v>
      </c>
      <c r="C3">
        <v>1</v>
      </c>
      <c r="D3" t="s">
        <v>16</v>
      </c>
      <c r="E3">
        <v>5008</v>
      </c>
      <c r="F3" s="33">
        <v>147</v>
      </c>
      <c r="G3" s="33">
        <v>1</v>
      </c>
      <c r="H3" s="33">
        <v>1</v>
      </c>
      <c r="I3">
        <v>6</v>
      </c>
      <c r="J3">
        <v>0.33329999999999999</v>
      </c>
      <c r="K3">
        <v>0.2</v>
      </c>
      <c r="L3" s="29">
        <v>6</v>
      </c>
      <c r="M3" s="29">
        <v>1</v>
      </c>
      <c r="N3" s="29">
        <v>1</v>
      </c>
      <c r="O3">
        <v>121317</v>
      </c>
      <c r="P3" s="43">
        <v>1</v>
      </c>
      <c r="Q3" s="43">
        <v>5</v>
      </c>
      <c r="R3" s="43">
        <v>4</v>
      </c>
      <c r="S3" s="43">
        <v>5</v>
      </c>
      <c r="T3" s="43">
        <v>5</v>
      </c>
      <c r="U3" s="43">
        <v>5</v>
      </c>
      <c r="V3">
        <v>1</v>
      </c>
      <c r="X3">
        <v>5</v>
      </c>
      <c r="Y3">
        <v>1</v>
      </c>
      <c r="Z3">
        <v>35</v>
      </c>
      <c r="AA3">
        <v>0</v>
      </c>
      <c r="AB3" s="2">
        <f t="shared" ref="AB3:AB16" si="1">(1/P3*2)/(1+1/P3)</f>
        <v>1</v>
      </c>
      <c r="AC3" s="2">
        <f t="shared" ref="AC3:AC16" si="2">(1/Q3*2)/(1+1/Q3)</f>
        <v>0.33333333333333337</v>
      </c>
      <c r="AD3" s="2">
        <f t="shared" si="0"/>
        <v>0.4</v>
      </c>
      <c r="AE3" s="2">
        <f t="shared" si="0"/>
        <v>0.33333333333333337</v>
      </c>
      <c r="AF3" s="2">
        <f t="shared" si="0"/>
        <v>0.33333333333333337</v>
      </c>
      <c r="AG3" s="2">
        <f t="shared" si="0"/>
        <v>0.33333333333333337</v>
      </c>
      <c r="AH3">
        <v>0.33</v>
      </c>
      <c r="AI3">
        <v>0.33333299999999999</v>
      </c>
    </row>
    <row r="4" spans="1:35" s="1" customFormat="1">
      <c r="A4">
        <v>1</v>
      </c>
      <c r="B4" s="1">
        <v>1</v>
      </c>
      <c r="C4" s="1">
        <v>5</v>
      </c>
      <c r="D4" s="1" t="s">
        <v>22</v>
      </c>
      <c r="E4" s="1">
        <v>167</v>
      </c>
      <c r="F4" s="35">
        <v>5</v>
      </c>
      <c r="G4" s="46">
        <v>1</v>
      </c>
      <c r="H4" s="46">
        <v>1</v>
      </c>
      <c r="I4" s="1">
        <v>1</v>
      </c>
      <c r="J4" s="1">
        <v>1</v>
      </c>
      <c r="K4" s="1">
        <v>1</v>
      </c>
      <c r="L4" s="31">
        <v>1</v>
      </c>
      <c r="M4" s="31">
        <v>1</v>
      </c>
      <c r="N4" s="31">
        <v>1</v>
      </c>
      <c r="O4">
        <v>121317</v>
      </c>
      <c r="P4" s="44">
        <v>1</v>
      </c>
      <c r="Q4" s="44">
        <v>1</v>
      </c>
      <c r="R4" s="44">
        <v>1</v>
      </c>
      <c r="S4" s="44">
        <v>1</v>
      </c>
      <c r="T4" s="44">
        <v>1</v>
      </c>
      <c r="U4" s="44">
        <v>6</v>
      </c>
      <c r="V4">
        <v>1</v>
      </c>
      <c r="X4">
        <v>5</v>
      </c>
      <c r="Y4">
        <v>1</v>
      </c>
      <c r="Z4">
        <v>35</v>
      </c>
      <c r="AA4" s="1">
        <v>0</v>
      </c>
      <c r="AB4" s="2">
        <f t="shared" si="1"/>
        <v>1</v>
      </c>
      <c r="AC4" s="2">
        <f t="shared" si="2"/>
        <v>1</v>
      </c>
      <c r="AD4" s="2">
        <f t="shared" si="0"/>
        <v>1</v>
      </c>
      <c r="AE4" s="2">
        <f t="shared" si="0"/>
        <v>1</v>
      </c>
      <c r="AF4" s="2">
        <f t="shared" si="0"/>
        <v>1</v>
      </c>
      <c r="AG4" s="2">
        <f t="shared" si="0"/>
        <v>0.2857142857142857</v>
      </c>
      <c r="AH4" s="1">
        <v>0</v>
      </c>
      <c r="AI4" s="1">
        <v>1</v>
      </c>
    </row>
    <row r="5" spans="1:35" s="1" customFormat="1">
      <c r="A5">
        <v>2</v>
      </c>
      <c r="B5" s="1">
        <v>1</v>
      </c>
      <c r="C5" s="1">
        <v>5</v>
      </c>
      <c r="D5" s="1" t="s">
        <v>22</v>
      </c>
      <c r="E5" s="1">
        <v>102</v>
      </c>
      <c r="F5" s="35">
        <v>1</v>
      </c>
      <c r="G5" s="46">
        <v>1</v>
      </c>
      <c r="H5" s="46">
        <v>1</v>
      </c>
      <c r="I5" s="1">
        <v>1</v>
      </c>
      <c r="J5" s="1">
        <v>1</v>
      </c>
      <c r="K5" s="1">
        <v>1</v>
      </c>
      <c r="L5" s="31">
        <v>1</v>
      </c>
      <c r="M5" s="31">
        <v>1</v>
      </c>
      <c r="N5" s="31">
        <v>1</v>
      </c>
      <c r="O5">
        <v>290</v>
      </c>
      <c r="P5" s="44">
        <v>1</v>
      </c>
      <c r="Q5" s="44">
        <v>1</v>
      </c>
      <c r="R5" s="44">
        <v>1</v>
      </c>
      <c r="S5" s="44">
        <v>5</v>
      </c>
      <c r="T5" s="44">
        <v>1</v>
      </c>
      <c r="U5" s="44">
        <v>1</v>
      </c>
      <c r="V5" s="1">
        <v>1</v>
      </c>
      <c r="X5">
        <v>5</v>
      </c>
      <c r="Y5">
        <v>5</v>
      </c>
      <c r="Z5">
        <v>28</v>
      </c>
      <c r="AA5" s="1">
        <v>0</v>
      </c>
      <c r="AB5" s="2">
        <f t="shared" si="1"/>
        <v>1</v>
      </c>
      <c r="AC5" s="2">
        <f t="shared" si="2"/>
        <v>1</v>
      </c>
      <c r="AD5" s="2">
        <f t="shared" si="0"/>
        <v>1</v>
      </c>
      <c r="AE5" s="2">
        <f t="shared" si="0"/>
        <v>0.33333333333333337</v>
      </c>
      <c r="AF5" s="2">
        <f t="shared" si="0"/>
        <v>1</v>
      </c>
      <c r="AG5" s="2">
        <f t="shared" si="0"/>
        <v>1</v>
      </c>
      <c r="AH5" s="1">
        <v>0.33</v>
      </c>
      <c r="AI5" s="1">
        <v>1</v>
      </c>
    </row>
    <row r="6" spans="1:35">
      <c r="A6">
        <v>2</v>
      </c>
      <c r="B6">
        <v>1</v>
      </c>
      <c r="C6">
        <v>0</v>
      </c>
      <c r="D6" t="s">
        <v>15</v>
      </c>
      <c r="E6">
        <v>30</v>
      </c>
      <c r="F6" s="33">
        <v>1</v>
      </c>
      <c r="G6" s="33">
        <v>1</v>
      </c>
      <c r="H6" s="33">
        <v>1</v>
      </c>
      <c r="I6">
        <v>1</v>
      </c>
      <c r="J6">
        <v>0.33329999999999999</v>
      </c>
      <c r="K6">
        <v>0.2</v>
      </c>
      <c r="L6" s="29">
        <v>1</v>
      </c>
      <c r="M6" s="29">
        <v>1</v>
      </c>
      <c r="N6" s="29">
        <v>1</v>
      </c>
      <c r="O6">
        <v>290</v>
      </c>
      <c r="P6" s="43">
        <v>5</v>
      </c>
      <c r="Q6" s="43">
        <v>5</v>
      </c>
      <c r="R6" s="43">
        <v>5</v>
      </c>
      <c r="S6" s="43">
        <v>5</v>
      </c>
      <c r="T6" s="43">
        <v>5</v>
      </c>
      <c r="U6" s="43">
        <v>1</v>
      </c>
      <c r="V6">
        <v>1</v>
      </c>
      <c r="X6">
        <v>5</v>
      </c>
      <c r="Y6">
        <v>5</v>
      </c>
      <c r="Z6">
        <v>28</v>
      </c>
      <c r="AA6" s="1">
        <v>0</v>
      </c>
      <c r="AB6" s="2">
        <f t="shared" si="1"/>
        <v>0.33333333333333337</v>
      </c>
      <c r="AC6" s="2">
        <f t="shared" si="2"/>
        <v>0.33333333333333337</v>
      </c>
      <c r="AD6" s="2">
        <f t="shared" si="0"/>
        <v>0.33333333333333337</v>
      </c>
      <c r="AE6" s="2">
        <f t="shared" si="0"/>
        <v>0.33333333333333337</v>
      </c>
      <c r="AF6" s="2">
        <f t="shared" si="0"/>
        <v>0.33333333333333337</v>
      </c>
      <c r="AG6" s="2">
        <f t="shared" si="0"/>
        <v>1</v>
      </c>
      <c r="AH6" s="1">
        <v>0</v>
      </c>
      <c r="AI6" s="1">
        <v>0</v>
      </c>
    </row>
    <row r="7" spans="1:35">
      <c r="A7">
        <v>2</v>
      </c>
      <c r="B7">
        <v>1</v>
      </c>
      <c r="C7">
        <v>1</v>
      </c>
      <c r="D7" t="s">
        <v>16</v>
      </c>
      <c r="E7">
        <v>41</v>
      </c>
      <c r="F7" s="33">
        <v>1</v>
      </c>
      <c r="G7" s="33">
        <v>1</v>
      </c>
      <c r="H7" s="33">
        <v>1</v>
      </c>
      <c r="I7">
        <v>1</v>
      </c>
      <c r="J7">
        <v>0.33329999999999999</v>
      </c>
      <c r="K7">
        <v>0.2</v>
      </c>
      <c r="L7" s="29">
        <v>1</v>
      </c>
      <c r="M7" s="29">
        <v>1</v>
      </c>
      <c r="N7" s="29">
        <v>1</v>
      </c>
      <c r="O7">
        <v>290</v>
      </c>
      <c r="P7" s="43">
        <v>5</v>
      </c>
      <c r="Q7" s="43">
        <v>5</v>
      </c>
      <c r="R7" s="43">
        <v>5</v>
      </c>
      <c r="S7" s="43">
        <v>5</v>
      </c>
      <c r="T7" s="43">
        <v>1</v>
      </c>
      <c r="U7" s="43">
        <v>1</v>
      </c>
      <c r="V7">
        <v>1</v>
      </c>
      <c r="X7">
        <v>5</v>
      </c>
      <c r="Y7">
        <v>5</v>
      </c>
      <c r="Z7">
        <v>28</v>
      </c>
      <c r="AA7" s="1">
        <v>0</v>
      </c>
      <c r="AB7" s="2">
        <f t="shared" si="1"/>
        <v>0.33333333333333337</v>
      </c>
      <c r="AC7" s="2">
        <f t="shared" si="2"/>
        <v>0.33333333333333337</v>
      </c>
      <c r="AD7" s="2">
        <f t="shared" si="0"/>
        <v>0.33333333333333337</v>
      </c>
      <c r="AE7" s="2">
        <f t="shared" si="0"/>
        <v>0.33333333333333337</v>
      </c>
      <c r="AF7" s="2">
        <f t="shared" si="0"/>
        <v>1</v>
      </c>
      <c r="AG7" s="2">
        <f t="shared" si="0"/>
        <v>1</v>
      </c>
      <c r="AH7" s="1">
        <v>0</v>
      </c>
      <c r="AI7" s="1">
        <v>0.4</v>
      </c>
    </row>
    <row r="8" spans="1:35">
      <c r="A8">
        <v>3</v>
      </c>
      <c r="B8">
        <v>1</v>
      </c>
      <c r="C8">
        <v>0</v>
      </c>
      <c r="D8" t="s">
        <v>15</v>
      </c>
      <c r="E8">
        <v>42</v>
      </c>
      <c r="F8" s="33">
        <v>1</v>
      </c>
      <c r="G8" s="33">
        <v>1</v>
      </c>
      <c r="H8" s="33">
        <v>1</v>
      </c>
      <c r="I8">
        <v>1</v>
      </c>
      <c r="J8">
        <v>0.33329999999999999</v>
      </c>
      <c r="K8">
        <v>0.2</v>
      </c>
      <c r="L8" s="29">
        <v>1</v>
      </c>
      <c r="M8" s="29">
        <v>1</v>
      </c>
      <c r="N8" s="29">
        <v>1</v>
      </c>
      <c r="O8">
        <v>295</v>
      </c>
      <c r="P8" s="43">
        <v>6</v>
      </c>
      <c r="Q8" s="43">
        <v>6</v>
      </c>
      <c r="R8" s="43">
        <v>6</v>
      </c>
      <c r="S8" s="43">
        <v>2</v>
      </c>
      <c r="T8" s="43">
        <v>1</v>
      </c>
      <c r="U8" s="43">
        <v>2</v>
      </c>
      <c r="V8">
        <v>1</v>
      </c>
      <c r="X8">
        <v>6</v>
      </c>
      <c r="Y8">
        <v>3</v>
      </c>
      <c r="Z8">
        <v>31</v>
      </c>
      <c r="AA8" s="1">
        <v>0</v>
      </c>
      <c r="AB8" s="2">
        <f t="shared" si="1"/>
        <v>0.2857142857142857</v>
      </c>
      <c r="AC8" s="2">
        <f t="shared" si="2"/>
        <v>0.2857142857142857</v>
      </c>
      <c r="AD8" s="2">
        <f t="shared" si="0"/>
        <v>0.2857142857142857</v>
      </c>
      <c r="AE8" s="2">
        <f t="shared" si="0"/>
        <v>0.66666666666666663</v>
      </c>
      <c r="AF8" s="2">
        <f t="shared" si="0"/>
        <v>1</v>
      </c>
      <c r="AG8" s="2">
        <f t="shared" si="0"/>
        <v>0.66666666666666663</v>
      </c>
      <c r="AH8" s="1">
        <v>0.66669999999999996</v>
      </c>
      <c r="AI8" s="1">
        <v>1</v>
      </c>
    </row>
    <row r="9" spans="1:35">
      <c r="A9">
        <v>3</v>
      </c>
      <c r="B9">
        <v>1</v>
      </c>
      <c r="C9">
        <v>1</v>
      </c>
      <c r="D9" t="s">
        <v>16</v>
      </c>
      <c r="E9">
        <v>53</v>
      </c>
      <c r="F9" s="33">
        <v>1</v>
      </c>
      <c r="G9" s="33">
        <v>1</v>
      </c>
      <c r="H9" s="33">
        <v>1</v>
      </c>
      <c r="I9">
        <v>1</v>
      </c>
      <c r="J9">
        <v>0.33329999999999999</v>
      </c>
      <c r="K9">
        <v>0.2</v>
      </c>
      <c r="L9" s="29">
        <v>1</v>
      </c>
      <c r="M9" s="29">
        <v>1</v>
      </c>
      <c r="N9" s="29">
        <v>1</v>
      </c>
      <c r="O9">
        <v>295</v>
      </c>
      <c r="P9" s="43">
        <v>1</v>
      </c>
      <c r="Q9" s="43">
        <v>1</v>
      </c>
      <c r="R9" s="43">
        <v>1</v>
      </c>
      <c r="S9" s="43">
        <v>4</v>
      </c>
      <c r="T9" s="43">
        <v>3</v>
      </c>
      <c r="U9" s="43">
        <v>1</v>
      </c>
      <c r="V9">
        <v>1</v>
      </c>
      <c r="X9">
        <v>6</v>
      </c>
      <c r="Y9">
        <v>3</v>
      </c>
      <c r="Z9">
        <v>31</v>
      </c>
      <c r="AA9" s="1">
        <v>0</v>
      </c>
      <c r="AB9" s="2">
        <f t="shared" si="1"/>
        <v>1</v>
      </c>
      <c r="AC9" s="2">
        <f t="shared" si="2"/>
        <v>1</v>
      </c>
      <c r="AD9" s="2">
        <f t="shared" si="0"/>
        <v>1</v>
      </c>
      <c r="AE9" s="2">
        <f t="shared" si="0"/>
        <v>0.4</v>
      </c>
      <c r="AF9" s="2">
        <f t="shared" si="0"/>
        <v>0.5</v>
      </c>
      <c r="AG9" s="2">
        <f t="shared" si="0"/>
        <v>1</v>
      </c>
      <c r="AH9" s="1">
        <v>0.4</v>
      </c>
      <c r="AI9" s="1">
        <v>0.4</v>
      </c>
    </row>
    <row r="10" spans="1:35" s="1" customFormat="1">
      <c r="A10">
        <v>3</v>
      </c>
      <c r="B10" s="1">
        <v>1</v>
      </c>
      <c r="C10" s="1">
        <v>5</v>
      </c>
      <c r="D10" s="1" t="s">
        <v>22</v>
      </c>
      <c r="E10" s="1">
        <v>14</v>
      </c>
      <c r="F10" s="35">
        <v>1</v>
      </c>
      <c r="G10" s="46">
        <v>1</v>
      </c>
      <c r="H10" s="46">
        <v>1</v>
      </c>
      <c r="I10" s="1">
        <v>1</v>
      </c>
      <c r="J10" s="1">
        <v>0.5</v>
      </c>
      <c r="K10" s="1">
        <v>0.33329999999999999</v>
      </c>
      <c r="L10" s="31">
        <v>1</v>
      </c>
      <c r="M10" s="31">
        <v>1</v>
      </c>
      <c r="N10" s="31">
        <v>1</v>
      </c>
      <c r="O10">
        <v>295</v>
      </c>
      <c r="P10" s="44">
        <v>6</v>
      </c>
      <c r="Q10" s="44">
        <v>6</v>
      </c>
      <c r="R10" s="44">
        <v>6</v>
      </c>
      <c r="S10" s="44">
        <v>6</v>
      </c>
      <c r="T10" s="44">
        <v>6</v>
      </c>
      <c r="U10" s="44">
        <v>5</v>
      </c>
      <c r="V10" s="1">
        <v>1</v>
      </c>
      <c r="X10">
        <v>6</v>
      </c>
      <c r="Y10">
        <v>3</v>
      </c>
      <c r="Z10">
        <v>31</v>
      </c>
      <c r="AA10" s="1">
        <v>0</v>
      </c>
      <c r="AB10" s="2">
        <f t="shared" si="1"/>
        <v>0.2857142857142857</v>
      </c>
      <c r="AC10" s="2">
        <f t="shared" si="2"/>
        <v>0.2857142857142857</v>
      </c>
      <c r="AD10" s="2">
        <f t="shared" si="0"/>
        <v>0.2857142857142857</v>
      </c>
      <c r="AE10" s="2">
        <f t="shared" si="0"/>
        <v>0.2857142857142857</v>
      </c>
      <c r="AF10" s="2">
        <f t="shared" si="0"/>
        <v>0.2857142857142857</v>
      </c>
      <c r="AG10" s="2">
        <f t="shared" si="0"/>
        <v>0.33333333333333337</v>
      </c>
      <c r="AH10" s="1">
        <v>0</v>
      </c>
      <c r="AI10" s="1">
        <v>0.28571400000000002</v>
      </c>
    </row>
    <row r="11" spans="1:35">
      <c r="A11">
        <v>4</v>
      </c>
      <c r="B11">
        <v>1</v>
      </c>
      <c r="C11">
        <v>0</v>
      </c>
      <c r="D11" t="s">
        <v>15</v>
      </c>
      <c r="E11">
        <v>26</v>
      </c>
      <c r="F11" s="33">
        <v>1</v>
      </c>
      <c r="G11" s="33">
        <v>1</v>
      </c>
      <c r="H11" s="33">
        <v>1</v>
      </c>
      <c r="I11">
        <v>1</v>
      </c>
      <c r="J11">
        <v>0.28570000000000001</v>
      </c>
      <c r="K11">
        <v>0.16669999999999999</v>
      </c>
      <c r="L11" s="29">
        <v>1</v>
      </c>
      <c r="M11" s="29">
        <v>0.28570000000000001</v>
      </c>
      <c r="N11" s="29">
        <v>0.16669999999999999</v>
      </c>
      <c r="O11">
        <v>1069</v>
      </c>
      <c r="P11" s="43">
        <v>1</v>
      </c>
      <c r="Q11" s="43">
        <v>1</v>
      </c>
      <c r="R11" s="43">
        <v>1</v>
      </c>
      <c r="S11" s="43">
        <v>3</v>
      </c>
      <c r="T11" s="43">
        <v>2</v>
      </c>
      <c r="U11" s="43">
        <v>1</v>
      </c>
      <c r="V11">
        <v>1</v>
      </c>
      <c r="X11">
        <v>6</v>
      </c>
      <c r="Y11">
        <v>2</v>
      </c>
      <c r="Z11">
        <v>37</v>
      </c>
      <c r="AA11" s="1">
        <v>0</v>
      </c>
      <c r="AB11" s="2">
        <f t="shared" si="1"/>
        <v>1</v>
      </c>
      <c r="AC11" s="2">
        <f t="shared" si="2"/>
        <v>1</v>
      </c>
      <c r="AD11" s="2">
        <f t="shared" si="0"/>
        <v>1</v>
      </c>
      <c r="AE11" s="2">
        <f t="shared" si="0"/>
        <v>0.5</v>
      </c>
      <c r="AF11" s="2">
        <f t="shared" si="0"/>
        <v>0.66666666666666663</v>
      </c>
      <c r="AG11" s="2">
        <f t="shared" si="0"/>
        <v>1</v>
      </c>
      <c r="AH11" s="1">
        <v>0.5</v>
      </c>
      <c r="AI11" s="1">
        <v>0.5</v>
      </c>
    </row>
    <row r="12" spans="1:35">
      <c r="A12">
        <v>4</v>
      </c>
      <c r="B12">
        <v>1</v>
      </c>
      <c r="C12">
        <v>1</v>
      </c>
      <c r="D12" t="s">
        <v>16</v>
      </c>
      <c r="E12">
        <v>26</v>
      </c>
      <c r="F12" s="33">
        <v>1</v>
      </c>
      <c r="G12" s="33">
        <v>1</v>
      </c>
      <c r="H12" s="33">
        <v>1</v>
      </c>
      <c r="I12">
        <v>1</v>
      </c>
      <c r="J12">
        <v>0.28570000000000001</v>
      </c>
      <c r="K12">
        <v>0.16669999999999999</v>
      </c>
      <c r="L12" s="29">
        <v>1</v>
      </c>
      <c r="M12" s="29">
        <v>0.28570000000000001</v>
      </c>
      <c r="N12" s="29">
        <v>0.16669999999999999</v>
      </c>
      <c r="O12">
        <v>1069</v>
      </c>
      <c r="P12" s="43">
        <v>1</v>
      </c>
      <c r="Q12" s="43">
        <v>4</v>
      </c>
      <c r="R12" s="43">
        <v>4</v>
      </c>
      <c r="S12" s="43">
        <v>3</v>
      </c>
      <c r="T12" s="43">
        <v>6</v>
      </c>
      <c r="U12" s="43">
        <v>3</v>
      </c>
      <c r="V12">
        <v>1</v>
      </c>
      <c r="X12">
        <v>6</v>
      </c>
      <c r="Y12">
        <v>2</v>
      </c>
      <c r="Z12">
        <v>37</v>
      </c>
      <c r="AA12" s="1">
        <v>0</v>
      </c>
      <c r="AB12" s="2">
        <f t="shared" si="1"/>
        <v>1</v>
      </c>
      <c r="AC12" s="2">
        <f t="shared" si="2"/>
        <v>0.4</v>
      </c>
      <c r="AD12" s="2">
        <f t="shared" si="0"/>
        <v>0.4</v>
      </c>
      <c r="AE12" s="2">
        <f t="shared" si="0"/>
        <v>0.5</v>
      </c>
      <c r="AF12" s="2">
        <f t="shared" si="0"/>
        <v>0.2857142857142857</v>
      </c>
      <c r="AG12" s="2">
        <f t="shared" si="0"/>
        <v>0.5</v>
      </c>
      <c r="AH12" s="1">
        <v>0.5</v>
      </c>
      <c r="AI12" s="1">
        <v>0</v>
      </c>
    </row>
    <row r="13" spans="1:35" s="1" customFormat="1">
      <c r="A13">
        <v>4</v>
      </c>
      <c r="B13" s="1">
        <v>1</v>
      </c>
      <c r="C13" s="1">
        <v>5</v>
      </c>
      <c r="D13" s="1" t="s">
        <v>22</v>
      </c>
      <c r="E13" s="1">
        <v>305</v>
      </c>
      <c r="F13" s="35">
        <v>3</v>
      </c>
      <c r="G13" s="46">
        <v>1</v>
      </c>
      <c r="H13" s="46">
        <v>1</v>
      </c>
      <c r="I13" s="1">
        <v>1</v>
      </c>
      <c r="J13" s="1">
        <v>0.5</v>
      </c>
      <c r="K13" s="1">
        <v>0.33329999999999999</v>
      </c>
      <c r="L13" s="31">
        <v>1</v>
      </c>
      <c r="M13" s="31">
        <v>0.5</v>
      </c>
      <c r="N13" s="31">
        <v>0.33329999999999999</v>
      </c>
      <c r="O13">
        <v>1069</v>
      </c>
      <c r="P13" s="44">
        <v>3</v>
      </c>
      <c r="Q13" s="44">
        <v>3</v>
      </c>
      <c r="R13" s="44">
        <v>3</v>
      </c>
      <c r="S13" s="44">
        <v>2</v>
      </c>
      <c r="T13" s="44">
        <v>2</v>
      </c>
      <c r="U13" s="44">
        <v>7</v>
      </c>
      <c r="V13">
        <v>1</v>
      </c>
      <c r="X13">
        <v>6</v>
      </c>
      <c r="Y13">
        <v>2</v>
      </c>
      <c r="Z13">
        <v>37</v>
      </c>
      <c r="AA13" s="1">
        <v>0</v>
      </c>
      <c r="AB13" s="2">
        <f t="shared" si="1"/>
        <v>0.5</v>
      </c>
      <c r="AC13" s="2">
        <f t="shared" si="2"/>
        <v>0.5</v>
      </c>
      <c r="AD13" s="2">
        <f t="shared" si="0"/>
        <v>0.5</v>
      </c>
      <c r="AE13" s="2">
        <f t="shared" si="0"/>
        <v>0.66666666666666663</v>
      </c>
      <c r="AF13" s="2">
        <f t="shared" si="0"/>
        <v>0.66666666666666663</v>
      </c>
      <c r="AG13" s="2">
        <f t="shared" si="0"/>
        <v>0.25</v>
      </c>
      <c r="AH13" s="1">
        <v>0.66669999999999996</v>
      </c>
      <c r="AI13" s="1">
        <v>0.66669999999999996</v>
      </c>
    </row>
    <row r="14" spans="1:35" s="2" customFormat="1">
      <c r="A14" s="2">
        <v>5</v>
      </c>
      <c r="B14" s="2">
        <v>1</v>
      </c>
      <c r="C14" s="2">
        <v>0</v>
      </c>
      <c r="D14" s="2" t="s">
        <v>15</v>
      </c>
      <c r="E14" s="2">
        <v>280</v>
      </c>
      <c r="F14" s="34">
        <v>3</v>
      </c>
      <c r="G14" s="34">
        <v>0.66669999999999996</v>
      </c>
      <c r="H14" s="34">
        <v>0.5</v>
      </c>
      <c r="I14" s="2">
        <v>1</v>
      </c>
      <c r="J14" s="2">
        <v>0.33329999999999999</v>
      </c>
      <c r="K14" s="2">
        <v>0.2</v>
      </c>
      <c r="L14" s="30">
        <v>1</v>
      </c>
      <c r="M14" s="30">
        <v>0.66669999999999996</v>
      </c>
      <c r="N14" s="30">
        <v>0.6</v>
      </c>
      <c r="O14" s="2">
        <v>4012</v>
      </c>
      <c r="P14" s="45">
        <v>6</v>
      </c>
      <c r="Q14" s="45">
        <v>6</v>
      </c>
      <c r="R14" s="45">
        <v>6</v>
      </c>
      <c r="S14" s="45">
        <v>3</v>
      </c>
      <c r="T14" s="45">
        <v>3</v>
      </c>
      <c r="U14" s="45">
        <v>6</v>
      </c>
      <c r="V14" s="2">
        <v>1</v>
      </c>
      <c r="X14" s="2">
        <v>7</v>
      </c>
      <c r="Y14" s="2">
        <v>1</v>
      </c>
      <c r="Z14" s="2">
        <v>27</v>
      </c>
      <c r="AA14" s="2">
        <v>1</v>
      </c>
      <c r="AB14" s="2">
        <f t="shared" si="1"/>
        <v>0.2857142857142857</v>
      </c>
      <c r="AC14" s="2">
        <f t="shared" si="2"/>
        <v>0.2857142857142857</v>
      </c>
      <c r="AD14" s="2">
        <f t="shared" si="0"/>
        <v>0.2857142857142857</v>
      </c>
      <c r="AE14" s="2">
        <f t="shared" si="0"/>
        <v>0.5</v>
      </c>
      <c r="AF14" s="2">
        <f t="shared" si="0"/>
        <v>0.5</v>
      </c>
      <c r="AG14" s="2">
        <f t="shared" si="0"/>
        <v>0.2857142857142857</v>
      </c>
      <c r="AH14" s="2">
        <v>0.66669999999999996</v>
      </c>
      <c r="AI14" s="2">
        <v>0.5</v>
      </c>
    </row>
    <row r="15" spans="1:35" s="2" customFormat="1">
      <c r="A15" s="2">
        <v>5</v>
      </c>
      <c r="B15" s="2">
        <v>1</v>
      </c>
      <c r="C15" s="2">
        <v>1</v>
      </c>
      <c r="D15" s="2" t="s">
        <v>16</v>
      </c>
      <c r="E15" s="2">
        <v>1</v>
      </c>
      <c r="F15" s="34">
        <v>1</v>
      </c>
      <c r="G15" s="34">
        <v>1</v>
      </c>
      <c r="H15" s="34">
        <v>1</v>
      </c>
      <c r="I15" s="2">
        <v>1</v>
      </c>
      <c r="J15" s="2">
        <v>0.66669999999999996</v>
      </c>
      <c r="K15" s="2">
        <v>0.5</v>
      </c>
      <c r="L15" s="30">
        <v>1</v>
      </c>
      <c r="M15" s="30">
        <v>1</v>
      </c>
      <c r="N15" s="30">
        <v>1</v>
      </c>
      <c r="O15" s="2">
        <v>4012</v>
      </c>
      <c r="P15" s="45">
        <v>3</v>
      </c>
      <c r="Q15" s="45">
        <v>3</v>
      </c>
      <c r="R15" s="45">
        <v>3</v>
      </c>
      <c r="S15" s="45">
        <v>3</v>
      </c>
      <c r="T15" s="45">
        <v>3</v>
      </c>
      <c r="U15" s="45">
        <v>1</v>
      </c>
      <c r="V15" s="2">
        <v>1</v>
      </c>
      <c r="X15" s="2">
        <v>7</v>
      </c>
      <c r="Y15" s="2">
        <v>1</v>
      </c>
      <c r="Z15" s="2">
        <v>27</v>
      </c>
      <c r="AA15" s="2">
        <v>1</v>
      </c>
      <c r="AB15" s="2">
        <f t="shared" si="1"/>
        <v>0.5</v>
      </c>
      <c r="AC15" s="2">
        <f t="shared" si="2"/>
        <v>0.5</v>
      </c>
      <c r="AD15" s="2">
        <f t="shared" si="0"/>
        <v>0.5</v>
      </c>
      <c r="AE15" s="2">
        <f t="shared" si="0"/>
        <v>0.5</v>
      </c>
      <c r="AF15" s="2">
        <f t="shared" si="0"/>
        <v>0.5</v>
      </c>
      <c r="AG15" s="2">
        <f t="shared" si="0"/>
        <v>1</v>
      </c>
      <c r="AH15" s="2">
        <v>0</v>
      </c>
      <c r="AI15" s="2">
        <v>0.5</v>
      </c>
    </row>
    <row r="16" spans="1:35" s="2" customFormat="1">
      <c r="A16" s="2">
        <v>5</v>
      </c>
      <c r="B16" s="2">
        <v>1</v>
      </c>
      <c r="C16" s="2">
        <v>5</v>
      </c>
      <c r="D16" s="2" t="s">
        <v>22</v>
      </c>
      <c r="E16" s="2">
        <v>803</v>
      </c>
      <c r="F16" s="34">
        <v>1</v>
      </c>
      <c r="G16" s="42">
        <v>1</v>
      </c>
      <c r="H16" s="42">
        <v>1</v>
      </c>
      <c r="I16" s="2">
        <v>1</v>
      </c>
      <c r="J16" s="2">
        <v>1</v>
      </c>
      <c r="K16" s="2">
        <v>1</v>
      </c>
      <c r="L16" s="30">
        <v>1</v>
      </c>
      <c r="M16" s="30">
        <v>1</v>
      </c>
      <c r="N16" s="30">
        <v>1</v>
      </c>
      <c r="O16" s="2">
        <v>4012</v>
      </c>
      <c r="P16" s="45">
        <v>6</v>
      </c>
      <c r="Q16" s="45">
        <v>1</v>
      </c>
      <c r="R16" s="45">
        <v>2</v>
      </c>
      <c r="S16" s="45">
        <v>1</v>
      </c>
      <c r="T16" s="45">
        <v>1</v>
      </c>
      <c r="U16" s="45">
        <v>1</v>
      </c>
      <c r="V16" s="2">
        <v>1</v>
      </c>
      <c r="X16" s="2">
        <v>7</v>
      </c>
      <c r="Y16" s="2">
        <v>1</v>
      </c>
      <c r="Z16" s="2">
        <v>27</v>
      </c>
      <c r="AA16" s="2">
        <v>1</v>
      </c>
      <c r="AB16" s="2">
        <f t="shared" si="1"/>
        <v>0.2857142857142857</v>
      </c>
      <c r="AC16" s="2">
        <f t="shared" si="2"/>
        <v>1</v>
      </c>
      <c r="AD16" s="2">
        <f t="shared" si="0"/>
        <v>0.66666666666666663</v>
      </c>
      <c r="AE16" s="2">
        <f t="shared" si="0"/>
        <v>1</v>
      </c>
      <c r="AF16" s="2">
        <f t="shared" si="0"/>
        <v>1</v>
      </c>
      <c r="AG16" s="2">
        <f t="shared" si="0"/>
        <v>1</v>
      </c>
      <c r="AH16" s="2">
        <v>1</v>
      </c>
      <c r="AI16" s="2">
        <v>1</v>
      </c>
    </row>
    <row r="17" spans="1:35" s="1" customFormat="1">
      <c r="A17"/>
      <c r="F17" s="35" t="s">
        <v>47</v>
      </c>
      <c r="G17" s="46" t="s">
        <v>47</v>
      </c>
      <c r="H17" s="46"/>
      <c r="J17" s="1" t="s">
        <v>47</v>
      </c>
      <c r="L17" s="31" t="s">
        <v>182</v>
      </c>
      <c r="M17" s="31" t="s">
        <v>47</v>
      </c>
      <c r="N17" s="31"/>
      <c r="O17"/>
      <c r="P17" s="44"/>
      <c r="Q17" s="44"/>
      <c r="R17" s="44"/>
      <c r="S17" s="44"/>
      <c r="T17" s="44"/>
      <c r="U17" s="44"/>
      <c r="V17" t="s">
        <v>47</v>
      </c>
      <c r="X17"/>
      <c r="Y17"/>
      <c r="Z17"/>
      <c r="AB17" t="s">
        <v>47</v>
      </c>
      <c r="AC17" t="s">
        <v>47</v>
      </c>
      <c r="AD17" s="1" t="s">
        <v>182</v>
      </c>
      <c r="AE17" s="1" t="s">
        <v>182</v>
      </c>
      <c r="AF17" s="1" t="s">
        <v>182</v>
      </c>
      <c r="AG17" s="1" t="s">
        <v>182</v>
      </c>
    </row>
    <row r="18" spans="1:35" s="1" customFormat="1">
      <c r="A18"/>
      <c r="F18" s="35">
        <f>AVERAGE(F2:F16)</f>
        <v>11.266666666666667</v>
      </c>
      <c r="G18" s="46">
        <f>AVERAGE(G2:G16)</f>
        <v>0.97777999999999998</v>
      </c>
      <c r="H18" s="46"/>
      <c r="J18" s="1">
        <f>AVERAGE(J2:J16)</f>
        <v>0.50474666666666668</v>
      </c>
      <c r="L18" s="31">
        <f>AVERAGE(L2:L16)</f>
        <v>1.3333333333333333</v>
      </c>
      <c r="M18" s="31">
        <f>AVERAGE(M2:M16)</f>
        <v>0.84920666666666678</v>
      </c>
      <c r="N18" s="31"/>
      <c r="O18"/>
      <c r="P18" s="44"/>
      <c r="Q18" s="44"/>
      <c r="R18" s="44"/>
      <c r="S18" s="44"/>
      <c r="T18" s="44"/>
      <c r="U18" s="44"/>
      <c r="V18" s="2">
        <v>1</v>
      </c>
      <c r="X18"/>
      <c r="Y18"/>
      <c r="Z18"/>
      <c r="AB18" s="2">
        <f>AVERAGE(AB2:AB16)</f>
        <v>0.60952380952380958</v>
      </c>
      <c r="AC18" s="2">
        <f>AVERAGE(AC2:AC16)</f>
        <v>0.57269841269841282</v>
      </c>
      <c r="AD18" s="2">
        <f t="shared" ref="AD18:AG18" si="3">AVERAGE(AD2:AD16)</f>
        <v>0.55492063492063493</v>
      </c>
      <c r="AE18" s="2">
        <f t="shared" si="3"/>
        <v>0.51238095238095238</v>
      </c>
      <c r="AF18" s="2">
        <f t="shared" si="3"/>
        <v>0.62698412698412698</v>
      </c>
      <c r="AG18" s="2">
        <f t="shared" si="3"/>
        <v>0.66587301587301584</v>
      </c>
    </row>
    <row r="19" spans="1:35" s="1" customFormat="1">
      <c r="A19"/>
      <c r="F19" s="35" t="s">
        <v>44</v>
      </c>
      <c r="G19" s="46" t="s">
        <v>44</v>
      </c>
      <c r="H19" s="46"/>
      <c r="J19" s="1" t="s">
        <v>44</v>
      </c>
      <c r="L19" s="31" t="s">
        <v>119</v>
      </c>
      <c r="M19" s="31" t="s">
        <v>44</v>
      </c>
      <c r="N19" s="31"/>
      <c r="O19"/>
      <c r="P19" s="44"/>
      <c r="Q19" s="44"/>
      <c r="R19" s="44"/>
      <c r="S19" s="44"/>
      <c r="T19" s="44"/>
      <c r="U19" s="44"/>
      <c r="V19" t="s">
        <v>44</v>
      </c>
      <c r="X19"/>
      <c r="Y19"/>
      <c r="Z19"/>
      <c r="AB19" t="s">
        <v>44</v>
      </c>
      <c r="AC19" t="s">
        <v>44</v>
      </c>
      <c r="AD19" s="1" t="s">
        <v>119</v>
      </c>
      <c r="AE19" s="1" t="s">
        <v>119</v>
      </c>
      <c r="AF19" s="1" t="s">
        <v>119</v>
      </c>
      <c r="AG19" s="1" t="s">
        <v>119</v>
      </c>
    </row>
    <row r="20" spans="1:35" s="1" customFormat="1">
      <c r="A20"/>
      <c r="F20" s="35">
        <f>STDEV(F2:F16)</f>
        <v>37.567970146820294</v>
      </c>
      <c r="G20" s="46">
        <f>STDEV(G2:G16)</f>
        <v>8.6057689952728819E-2</v>
      </c>
      <c r="H20" s="46"/>
      <c r="J20" s="1">
        <f>STDEV(J2:J16)</f>
        <v>0.27565793208940947</v>
      </c>
      <c r="L20" s="31">
        <f>STDEV(L2:L16)</f>
        <v>1.2909944487358056</v>
      </c>
      <c r="M20" s="31">
        <f>STDEV(M2:M16)</f>
        <v>0.2726141214942745</v>
      </c>
      <c r="N20" s="31"/>
      <c r="O20"/>
      <c r="P20" s="44"/>
      <c r="Q20" s="44"/>
      <c r="R20" s="44"/>
      <c r="S20" s="44"/>
      <c r="T20" s="44"/>
      <c r="U20" s="44"/>
      <c r="V20" s="2">
        <v>0</v>
      </c>
      <c r="X20"/>
      <c r="Y20"/>
      <c r="Z20"/>
      <c r="AB20">
        <f>STDEV(AB2:AB16)</f>
        <v>0.33669346274064138</v>
      </c>
      <c r="AC20">
        <f>STDEV(AC2:AC16)</f>
        <v>0.31955217828111704</v>
      </c>
      <c r="AD20">
        <f t="shared" ref="AD20:AG20" si="4">STDEV(AD2:AD16)</f>
        <v>0.29563757627138226</v>
      </c>
      <c r="AE20">
        <f t="shared" si="4"/>
        <v>0.23115602214946446</v>
      </c>
      <c r="AF20">
        <f t="shared" si="4"/>
        <v>0.2974716188135737</v>
      </c>
      <c r="AG20">
        <f t="shared" si="4"/>
        <v>0.33835104180662962</v>
      </c>
    </row>
    <row r="21" spans="1:35">
      <c r="Z21" s="1"/>
    </row>
    <row r="22" spans="1:35">
      <c r="Z22" s="1"/>
    </row>
    <row r="23" spans="1:35">
      <c r="Z23" s="1"/>
    </row>
    <row r="24" spans="1:35">
      <c r="Z24" s="1"/>
    </row>
    <row r="25" spans="1:35">
      <c r="Z25" s="1"/>
    </row>
    <row r="26" spans="1:35">
      <c r="Z26" s="1"/>
    </row>
    <row r="27" spans="1:35">
      <c r="Z27" s="1"/>
    </row>
    <row r="28" spans="1:35">
      <c r="Z28" s="1"/>
    </row>
    <row r="29" spans="1:35">
      <c r="A29">
        <v>1</v>
      </c>
      <c r="B29">
        <v>2</v>
      </c>
      <c r="C29">
        <v>2</v>
      </c>
      <c r="D29" t="s">
        <v>17</v>
      </c>
      <c r="E29">
        <v>3322</v>
      </c>
      <c r="F29" s="33">
        <v>139</v>
      </c>
      <c r="G29" s="33">
        <v>1</v>
      </c>
      <c r="H29" s="33">
        <v>1</v>
      </c>
      <c r="I29">
        <v>5</v>
      </c>
      <c r="J29">
        <v>0.33329999999999999</v>
      </c>
      <c r="K29">
        <v>0.2</v>
      </c>
      <c r="L29" s="29">
        <v>5</v>
      </c>
      <c r="M29" s="29">
        <v>1</v>
      </c>
      <c r="N29" s="29">
        <v>1</v>
      </c>
      <c r="O29">
        <v>121317</v>
      </c>
      <c r="P29" s="43">
        <v>3</v>
      </c>
      <c r="Q29" s="43">
        <v>5</v>
      </c>
      <c r="R29" s="43">
        <v>5</v>
      </c>
      <c r="S29" s="43">
        <v>5</v>
      </c>
      <c r="T29" s="43">
        <v>5</v>
      </c>
      <c r="U29" s="43">
        <v>5</v>
      </c>
      <c r="V29">
        <v>1</v>
      </c>
      <c r="X29">
        <v>5</v>
      </c>
      <c r="Y29">
        <v>1</v>
      </c>
      <c r="Z29">
        <v>35</v>
      </c>
      <c r="AA29">
        <v>0</v>
      </c>
      <c r="AB29" s="2">
        <f>(1/P29*2)/(1+1/P29)</f>
        <v>0.5</v>
      </c>
      <c r="AC29" s="2">
        <f t="shared" ref="AC29:AG29" si="5">(1/Q29*2)/(1+1/Q29)</f>
        <v>0.33333333333333337</v>
      </c>
      <c r="AD29" s="2">
        <f t="shared" si="5"/>
        <v>0.33333333333333337</v>
      </c>
      <c r="AE29" s="2">
        <f t="shared" si="5"/>
        <v>0.33333333333333337</v>
      </c>
      <c r="AF29" s="2">
        <f t="shared" si="5"/>
        <v>0.33333333333333337</v>
      </c>
      <c r="AG29" s="2">
        <f t="shared" si="5"/>
        <v>0.33333333333333337</v>
      </c>
      <c r="AH29">
        <v>0.33</v>
      </c>
      <c r="AI29">
        <v>0.33333299999999999</v>
      </c>
    </row>
    <row r="30" spans="1:35">
      <c r="A30">
        <v>1</v>
      </c>
      <c r="B30">
        <v>2</v>
      </c>
      <c r="C30">
        <v>3</v>
      </c>
      <c r="D30" t="s">
        <v>18</v>
      </c>
      <c r="E30">
        <v>115</v>
      </c>
      <c r="F30" s="33">
        <v>9</v>
      </c>
      <c r="G30" s="33">
        <v>1</v>
      </c>
      <c r="H30" s="33">
        <v>1</v>
      </c>
      <c r="I30">
        <v>1</v>
      </c>
      <c r="J30">
        <v>0</v>
      </c>
      <c r="K30">
        <v>0</v>
      </c>
      <c r="L30" s="29">
        <v>1</v>
      </c>
      <c r="M30" s="29">
        <v>1</v>
      </c>
      <c r="N30" s="29">
        <v>1</v>
      </c>
      <c r="O30">
        <v>121317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>
        <v>1</v>
      </c>
      <c r="X30">
        <v>5</v>
      </c>
      <c r="Y30">
        <v>1</v>
      </c>
      <c r="Z30">
        <v>35</v>
      </c>
      <c r="AA30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>
      <c r="A31">
        <v>2</v>
      </c>
      <c r="B31">
        <v>2</v>
      </c>
      <c r="C31">
        <v>2</v>
      </c>
      <c r="D31" t="s">
        <v>17</v>
      </c>
      <c r="E31">
        <v>9</v>
      </c>
      <c r="F31" s="33">
        <v>1</v>
      </c>
      <c r="G31" s="33">
        <v>1</v>
      </c>
      <c r="H31" s="33">
        <v>1</v>
      </c>
      <c r="I31">
        <v>1</v>
      </c>
      <c r="J31">
        <v>0.33329999999999999</v>
      </c>
      <c r="K31">
        <v>0.2</v>
      </c>
      <c r="L31" s="29">
        <v>1</v>
      </c>
      <c r="M31" s="29">
        <v>1</v>
      </c>
      <c r="N31" s="29">
        <v>1</v>
      </c>
      <c r="O31">
        <v>290</v>
      </c>
      <c r="P31" s="43">
        <v>1</v>
      </c>
      <c r="Q31" s="43">
        <v>1</v>
      </c>
      <c r="R31" s="43">
        <v>1</v>
      </c>
      <c r="S31" s="43">
        <v>1</v>
      </c>
      <c r="T31" s="43">
        <v>1</v>
      </c>
      <c r="U31" s="43">
        <v>1</v>
      </c>
      <c r="V31">
        <v>1</v>
      </c>
      <c r="X31">
        <v>5</v>
      </c>
      <c r="Y31">
        <v>5</v>
      </c>
      <c r="Z31">
        <v>28</v>
      </c>
      <c r="AA31">
        <v>0</v>
      </c>
      <c r="AB31" s="2">
        <f t="shared" ref="AB31:AB37" si="6">(1/P31*2)/(1+1/P31)</f>
        <v>1</v>
      </c>
      <c r="AC31" s="2">
        <f t="shared" ref="AC31:AC37" si="7">(1/Q31*2)/(1+1/Q31)</f>
        <v>1</v>
      </c>
      <c r="AD31" s="2">
        <f t="shared" ref="AD31:AD37" si="8">(1/R31*2)/(1+1/R31)</f>
        <v>1</v>
      </c>
      <c r="AE31" s="2">
        <f t="shared" ref="AE31:AE37" si="9">(1/S31*2)/(1+1/S31)</f>
        <v>1</v>
      </c>
      <c r="AF31" s="2">
        <f t="shared" ref="AF31:AF37" si="10">(1/T31*2)/(1+1/T31)</f>
        <v>1</v>
      </c>
      <c r="AG31" s="2">
        <f t="shared" ref="AG31:AG37" si="11">(1/U31*2)/(1+1/U31)</f>
        <v>1</v>
      </c>
      <c r="AH31">
        <v>0.33</v>
      </c>
      <c r="AI31">
        <v>0.5</v>
      </c>
    </row>
    <row r="32" spans="1:35">
      <c r="A32">
        <v>2</v>
      </c>
      <c r="B32">
        <v>2</v>
      </c>
      <c r="C32">
        <v>3</v>
      </c>
      <c r="D32" t="s">
        <v>18</v>
      </c>
      <c r="E32">
        <v>2</v>
      </c>
      <c r="F32" s="33">
        <v>1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290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>
        <v>1</v>
      </c>
      <c r="X32">
        <v>5</v>
      </c>
      <c r="Y32">
        <v>5</v>
      </c>
      <c r="Z32">
        <v>28</v>
      </c>
      <c r="AA3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>
      <c r="A33">
        <v>3</v>
      </c>
      <c r="B33">
        <v>2</v>
      </c>
      <c r="C33">
        <v>2</v>
      </c>
      <c r="D33" t="s">
        <v>17</v>
      </c>
      <c r="E33">
        <v>18</v>
      </c>
      <c r="F33" s="33">
        <v>1</v>
      </c>
      <c r="G33" s="33">
        <v>1</v>
      </c>
      <c r="H33" s="33">
        <v>1</v>
      </c>
      <c r="I33">
        <v>1</v>
      </c>
      <c r="J33">
        <v>0.5</v>
      </c>
      <c r="K33">
        <v>0.33329999999999999</v>
      </c>
      <c r="L33" s="29">
        <v>1</v>
      </c>
      <c r="M33" s="29">
        <v>1</v>
      </c>
      <c r="N33" s="29">
        <v>1</v>
      </c>
      <c r="O33">
        <v>295</v>
      </c>
      <c r="P33" s="43">
        <v>5</v>
      </c>
      <c r="Q33" s="43">
        <v>5</v>
      </c>
      <c r="R33" s="43">
        <v>5</v>
      </c>
      <c r="S33" s="43">
        <v>5</v>
      </c>
      <c r="T33" s="43">
        <v>5</v>
      </c>
      <c r="U33" s="43">
        <v>4</v>
      </c>
      <c r="V33">
        <v>1</v>
      </c>
      <c r="X33">
        <v>6</v>
      </c>
      <c r="Y33">
        <v>3</v>
      </c>
      <c r="Z33">
        <v>31</v>
      </c>
      <c r="AA33">
        <v>0</v>
      </c>
      <c r="AB33" s="2">
        <f t="shared" si="6"/>
        <v>0.33333333333333337</v>
      </c>
      <c r="AC33" s="2">
        <f t="shared" si="7"/>
        <v>0.33333333333333337</v>
      </c>
      <c r="AD33" s="2">
        <f t="shared" si="8"/>
        <v>0.33333333333333337</v>
      </c>
      <c r="AE33" s="2">
        <f t="shared" si="9"/>
        <v>0.33333333333333337</v>
      </c>
      <c r="AF33" s="2">
        <f t="shared" si="10"/>
        <v>0.33333333333333337</v>
      </c>
      <c r="AG33" s="2">
        <f t="shared" si="11"/>
        <v>0.4</v>
      </c>
      <c r="AH33">
        <v>0</v>
      </c>
      <c r="AI33">
        <v>0.28570000000000001</v>
      </c>
    </row>
    <row r="34" spans="1:35">
      <c r="A34">
        <v>3</v>
      </c>
      <c r="B34">
        <v>2</v>
      </c>
      <c r="C34">
        <v>3</v>
      </c>
      <c r="D34" t="s">
        <v>18</v>
      </c>
      <c r="E34">
        <v>13</v>
      </c>
      <c r="F34" s="33">
        <v>1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295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>
        <v>1</v>
      </c>
      <c r="X34">
        <v>6</v>
      </c>
      <c r="Y34">
        <v>3</v>
      </c>
      <c r="Z34">
        <v>31</v>
      </c>
      <c r="AA34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>
      <c r="A35">
        <v>4</v>
      </c>
      <c r="B35">
        <v>2</v>
      </c>
      <c r="C35">
        <v>2</v>
      </c>
      <c r="D35" t="s">
        <v>17</v>
      </c>
      <c r="E35">
        <v>1</v>
      </c>
      <c r="F35" s="33">
        <v>1</v>
      </c>
      <c r="G35" s="33">
        <v>1</v>
      </c>
      <c r="H35" s="33">
        <v>1</v>
      </c>
      <c r="I35">
        <v>1</v>
      </c>
      <c r="J35">
        <v>0.66669999999999996</v>
      </c>
      <c r="K35">
        <v>0.5</v>
      </c>
      <c r="L35" s="29">
        <v>1</v>
      </c>
      <c r="M35" s="29">
        <v>1</v>
      </c>
      <c r="N35" s="29">
        <v>1</v>
      </c>
      <c r="O35">
        <v>1069</v>
      </c>
      <c r="P35" s="43">
        <v>3</v>
      </c>
      <c r="Q35" s="43">
        <v>3</v>
      </c>
      <c r="R35" s="43">
        <v>3</v>
      </c>
      <c r="S35" s="43">
        <v>3</v>
      </c>
      <c r="T35" s="43">
        <v>3</v>
      </c>
      <c r="U35" s="43">
        <v>5</v>
      </c>
      <c r="V35">
        <v>1</v>
      </c>
      <c r="X35">
        <v>6</v>
      </c>
      <c r="Y35">
        <v>2</v>
      </c>
      <c r="Z35">
        <v>37</v>
      </c>
      <c r="AA35">
        <v>0</v>
      </c>
      <c r="AB35" s="2">
        <f t="shared" si="6"/>
        <v>0.5</v>
      </c>
      <c r="AC35" s="2">
        <f t="shared" si="7"/>
        <v>0.5</v>
      </c>
      <c r="AD35" s="2">
        <f t="shared" si="8"/>
        <v>0.5</v>
      </c>
      <c r="AE35" s="2">
        <f t="shared" si="9"/>
        <v>0.5</v>
      </c>
      <c r="AF35" s="2">
        <f t="shared" si="10"/>
        <v>0.5</v>
      </c>
      <c r="AG35" s="2">
        <f t="shared" si="11"/>
        <v>0.33333333333333337</v>
      </c>
      <c r="AH35">
        <v>0</v>
      </c>
      <c r="AI35">
        <v>0.33329999999999999</v>
      </c>
    </row>
    <row r="36" spans="1:35">
      <c r="A36">
        <v>4</v>
      </c>
      <c r="B36">
        <v>2</v>
      </c>
      <c r="C36">
        <v>3</v>
      </c>
      <c r="D36" t="s">
        <v>18</v>
      </c>
      <c r="E36">
        <v>61</v>
      </c>
      <c r="F36" s="33">
        <v>2</v>
      </c>
      <c r="G36" s="33">
        <v>1</v>
      </c>
      <c r="H36" s="33">
        <v>1</v>
      </c>
      <c r="I36">
        <v>1</v>
      </c>
      <c r="J36">
        <v>0</v>
      </c>
      <c r="K36">
        <v>0</v>
      </c>
      <c r="L36" s="29">
        <v>1</v>
      </c>
      <c r="M36" s="29">
        <v>1</v>
      </c>
      <c r="N36" s="29">
        <v>1</v>
      </c>
      <c r="O36">
        <v>1069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>
        <v>1</v>
      </c>
      <c r="X36">
        <v>6</v>
      </c>
      <c r="Y36">
        <v>2</v>
      </c>
      <c r="Z36">
        <v>37</v>
      </c>
      <c r="AA36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</row>
    <row r="37" spans="1:35" s="4" customFormat="1">
      <c r="A37" s="4">
        <v>5</v>
      </c>
      <c r="B37" s="4">
        <v>2</v>
      </c>
      <c r="C37" s="4">
        <v>2</v>
      </c>
      <c r="D37" s="4" t="s">
        <v>17</v>
      </c>
      <c r="E37" s="4">
        <v>10</v>
      </c>
      <c r="F37" s="36">
        <v>1</v>
      </c>
      <c r="G37" s="36">
        <v>1</v>
      </c>
      <c r="H37" s="36">
        <v>1</v>
      </c>
      <c r="I37" s="4">
        <v>1</v>
      </c>
      <c r="J37" s="4">
        <v>0.66669999999999996</v>
      </c>
      <c r="K37" s="4">
        <v>0.5</v>
      </c>
      <c r="L37" s="32">
        <v>1</v>
      </c>
      <c r="M37" s="32">
        <v>1</v>
      </c>
      <c r="N37" s="32">
        <v>1</v>
      </c>
      <c r="O37" s="4">
        <v>4012</v>
      </c>
      <c r="P37" s="47">
        <v>6</v>
      </c>
      <c r="Q37" s="47">
        <v>5</v>
      </c>
      <c r="R37" s="47">
        <v>5</v>
      </c>
      <c r="S37" s="47">
        <v>3</v>
      </c>
      <c r="T37" s="47">
        <v>3</v>
      </c>
      <c r="U37" s="47">
        <v>2</v>
      </c>
      <c r="V37" s="4">
        <v>1</v>
      </c>
      <c r="X37" s="4">
        <v>7</v>
      </c>
      <c r="Y37" s="4">
        <v>1</v>
      </c>
      <c r="Z37" s="4">
        <v>27</v>
      </c>
      <c r="AA37" s="4">
        <v>1</v>
      </c>
      <c r="AB37" s="2">
        <f t="shared" si="6"/>
        <v>0.2857142857142857</v>
      </c>
      <c r="AC37" s="2">
        <f t="shared" si="7"/>
        <v>0.33333333333333337</v>
      </c>
      <c r="AD37" s="2">
        <f t="shared" si="8"/>
        <v>0.33333333333333337</v>
      </c>
      <c r="AE37" s="2">
        <f t="shared" si="9"/>
        <v>0.5</v>
      </c>
      <c r="AF37" s="2">
        <f t="shared" si="10"/>
        <v>0.5</v>
      </c>
      <c r="AG37" s="2">
        <f t="shared" si="11"/>
        <v>0.66666666666666663</v>
      </c>
      <c r="AH37" s="4">
        <v>0.66669999999999996</v>
      </c>
      <c r="AI37" s="4">
        <v>0.5</v>
      </c>
    </row>
    <row r="38" spans="1:35" s="2" customFormat="1">
      <c r="A38" s="2">
        <v>5</v>
      </c>
      <c r="B38" s="2">
        <v>2</v>
      </c>
      <c r="C38" s="2">
        <v>3</v>
      </c>
      <c r="D38" s="2" t="s">
        <v>18</v>
      </c>
      <c r="E38" s="2">
        <v>428</v>
      </c>
      <c r="F38" s="34">
        <v>14</v>
      </c>
      <c r="G38" s="34">
        <v>1</v>
      </c>
      <c r="H38" s="34">
        <v>1</v>
      </c>
      <c r="I38" s="2">
        <v>1</v>
      </c>
      <c r="J38" s="2">
        <v>0</v>
      </c>
      <c r="K38" s="2">
        <v>0</v>
      </c>
      <c r="L38" s="30">
        <v>1</v>
      </c>
      <c r="M38" s="30">
        <v>1</v>
      </c>
      <c r="N38" s="30">
        <v>1</v>
      </c>
      <c r="O38" s="2">
        <v>4012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45">
        <v>0</v>
      </c>
      <c r="V38" s="2">
        <v>1</v>
      </c>
      <c r="X38" s="2">
        <v>7</v>
      </c>
      <c r="Y38" s="2">
        <v>1</v>
      </c>
      <c r="Z38" s="2">
        <v>27</v>
      </c>
      <c r="AA38" s="2">
        <v>1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s="1" customFormat="1">
      <c r="A39"/>
      <c r="F39" s="35"/>
      <c r="G39" s="46" t="s">
        <v>47</v>
      </c>
      <c r="H39" s="46"/>
      <c r="L39" s="31" t="s">
        <v>182</v>
      </c>
      <c r="M39" s="31" t="s">
        <v>182</v>
      </c>
      <c r="N39" s="31"/>
      <c r="O39"/>
      <c r="P39" s="44"/>
      <c r="Q39" s="44"/>
      <c r="R39" s="44"/>
      <c r="S39" s="44"/>
      <c r="T39" s="44"/>
      <c r="U39" s="44"/>
      <c r="V39"/>
      <c r="X39"/>
      <c r="Y39"/>
      <c r="Z39"/>
      <c r="AB39"/>
      <c r="AC39"/>
    </row>
    <row r="40" spans="1:35" s="1" customFormat="1">
      <c r="A40"/>
      <c r="F40" s="35"/>
      <c r="G40" s="46">
        <f>AVERAGE(G29:G38)</f>
        <v>1</v>
      </c>
      <c r="H40" s="46"/>
      <c r="L40" s="31">
        <f>AVERAGE(L29:L38)</f>
        <v>1.4</v>
      </c>
      <c r="M40" s="31">
        <f>AVERAGE(M29:M38)</f>
        <v>1</v>
      </c>
      <c r="N40" s="31"/>
      <c r="O40"/>
      <c r="P40" s="44"/>
      <c r="Q40" s="44"/>
      <c r="R40" s="44"/>
      <c r="S40" s="44"/>
      <c r="T40" s="44"/>
      <c r="U40" s="44"/>
      <c r="V40"/>
      <c r="X40"/>
      <c r="Y40"/>
      <c r="Z40"/>
      <c r="AB40"/>
      <c r="AC40"/>
    </row>
    <row r="41" spans="1:35" s="1" customFormat="1">
      <c r="A41"/>
      <c r="F41" s="35"/>
      <c r="G41" s="46" t="s">
        <v>44</v>
      </c>
      <c r="H41" s="46"/>
      <c r="L41" s="31" t="s">
        <v>119</v>
      </c>
      <c r="M41" s="31" t="s">
        <v>119</v>
      </c>
      <c r="N41" s="31"/>
      <c r="O41"/>
      <c r="P41" s="44"/>
      <c r="Q41" s="44"/>
      <c r="R41" s="44"/>
      <c r="S41" s="44"/>
      <c r="T41" s="44"/>
      <c r="U41" s="44"/>
      <c r="V41"/>
      <c r="X41"/>
      <c r="Y41"/>
      <c r="Z41"/>
      <c r="AB41"/>
      <c r="AC41"/>
    </row>
    <row r="42" spans="1:35" s="1" customFormat="1">
      <c r="A42"/>
      <c r="F42" s="35"/>
      <c r="G42" s="46">
        <f>STDEV(G29:G38)</f>
        <v>0</v>
      </c>
      <c r="H42" s="46"/>
      <c r="L42" s="31">
        <f>STDEV(L29:L38)</f>
        <v>1.2649110640673518</v>
      </c>
      <c r="M42" s="31">
        <f>STDEV(M29:M38)</f>
        <v>0</v>
      </c>
      <c r="N42" s="31"/>
      <c r="O42"/>
      <c r="P42" s="44"/>
      <c r="Q42" s="44"/>
      <c r="R42" s="44"/>
      <c r="S42" s="44"/>
      <c r="T42" s="44"/>
      <c r="U42" s="44"/>
      <c r="V42"/>
      <c r="X42"/>
      <c r="Y42"/>
      <c r="Z42"/>
      <c r="AB42"/>
      <c r="AC42"/>
    </row>
    <row r="43" spans="1:35">
      <c r="Z43" s="1"/>
    </row>
    <row r="44" spans="1:35">
      <c r="Z44" s="1"/>
    </row>
    <row r="45" spans="1:35">
      <c r="Z45" s="1"/>
    </row>
    <row r="46" spans="1:35">
      <c r="Z46" s="1"/>
    </row>
    <row r="47" spans="1:35">
      <c r="Z47" s="1"/>
    </row>
    <row r="48" spans="1:35">
      <c r="Z48" s="1"/>
    </row>
    <row r="49" spans="1:35">
      <c r="Z49" s="1"/>
    </row>
    <row r="50" spans="1:35">
      <c r="Z50" s="1"/>
    </row>
    <row r="51" spans="1:35" s="1" customFormat="1">
      <c r="A51">
        <v>1</v>
      </c>
      <c r="B51" s="1">
        <v>3</v>
      </c>
      <c r="C51" s="1">
        <v>4</v>
      </c>
      <c r="D51" s="1" t="s">
        <v>19</v>
      </c>
      <c r="E51" s="1">
        <v>5266</v>
      </c>
      <c r="F51" s="35">
        <v>5635</v>
      </c>
      <c r="G51" s="46">
        <v>1</v>
      </c>
      <c r="H51" s="46">
        <v>1</v>
      </c>
      <c r="I51" s="1">
        <v>4</v>
      </c>
      <c r="J51" s="1">
        <v>0.33329999999999999</v>
      </c>
      <c r="K51" s="1">
        <v>0.2</v>
      </c>
      <c r="L51" s="31">
        <v>71</v>
      </c>
      <c r="M51" s="31">
        <v>1</v>
      </c>
      <c r="N51" s="31">
        <v>1</v>
      </c>
      <c r="O51">
        <v>121317</v>
      </c>
      <c r="P51" s="44" t="s">
        <v>51</v>
      </c>
      <c r="Q51" s="44" t="s">
        <v>50</v>
      </c>
      <c r="R51" s="44" t="s">
        <v>50</v>
      </c>
      <c r="S51" s="44" t="s">
        <v>50</v>
      </c>
      <c r="T51" s="44" t="s">
        <v>50</v>
      </c>
      <c r="U51" s="44" t="s">
        <v>50</v>
      </c>
      <c r="V51">
        <v>1</v>
      </c>
      <c r="X51">
        <v>5</v>
      </c>
      <c r="Y51">
        <v>1</v>
      </c>
      <c r="Z51">
        <v>35</v>
      </c>
      <c r="AA51" s="1">
        <v>0</v>
      </c>
      <c r="AB51" s="2">
        <v>0.33300000000000002</v>
      </c>
      <c r="AC51" s="2">
        <v>0.16667000000000001</v>
      </c>
      <c r="AD51" s="2">
        <v>0.16667000000000001</v>
      </c>
      <c r="AE51" s="2">
        <v>0.16667000000000001</v>
      </c>
      <c r="AF51" s="2">
        <v>0.16667000000000001</v>
      </c>
      <c r="AG51" s="2">
        <v>0.16667000000000001</v>
      </c>
      <c r="AH51" s="2">
        <v>0.16669999999999999</v>
      </c>
      <c r="AI51" s="2">
        <v>0.16666700000000001</v>
      </c>
    </row>
    <row r="52" spans="1:35" s="1" customFormat="1">
      <c r="A52">
        <v>2</v>
      </c>
      <c r="B52" s="1">
        <v>3</v>
      </c>
      <c r="C52" s="1">
        <v>4</v>
      </c>
      <c r="D52" s="1" t="s">
        <v>19</v>
      </c>
      <c r="E52" s="1">
        <v>90</v>
      </c>
      <c r="F52" s="35">
        <v>1</v>
      </c>
      <c r="G52" s="46">
        <v>1</v>
      </c>
      <c r="H52" s="46">
        <v>1</v>
      </c>
      <c r="I52" s="1">
        <v>1</v>
      </c>
      <c r="J52" s="1">
        <v>0.75</v>
      </c>
      <c r="K52" s="1">
        <v>0.6</v>
      </c>
      <c r="L52" s="31">
        <v>1</v>
      </c>
      <c r="M52" s="31">
        <v>1</v>
      </c>
      <c r="N52" s="31">
        <v>1</v>
      </c>
      <c r="O52">
        <v>290</v>
      </c>
      <c r="P52" s="44" t="s">
        <v>28</v>
      </c>
      <c r="Q52" s="44" t="s">
        <v>28</v>
      </c>
      <c r="R52" s="44" t="s">
        <v>28</v>
      </c>
      <c r="S52" s="44" t="s">
        <v>163</v>
      </c>
      <c r="T52" s="44" t="s">
        <v>28</v>
      </c>
      <c r="U52" s="44" t="s">
        <v>206</v>
      </c>
      <c r="V52" s="1">
        <v>1</v>
      </c>
      <c r="X52">
        <v>5</v>
      </c>
      <c r="Y52">
        <v>5</v>
      </c>
      <c r="Z52">
        <v>28</v>
      </c>
      <c r="AA52" s="1">
        <v>0</v>
      </c>
      <c r="AB52" s="1">
        <v>0.66669999999999996</v>
      </c>
      <c r="AC52" s="1">
        <v>0.66669999999999996</v>
      </c>
      <c r="AD52" s="1">
        <v>0.66669999999999996</v>
      </c>
      <c r="AE52" s="1">
        <v>0.43330000000000002</v>
      </c>
      <c r="AF52" s="1">
        <v>0.66669999999999996</v>
      </c>
      <c r="AG52" s="1">
        <v>0.72219999999999995</v>
      </c>
      <c r="AH52" s="1">
        <v>0.66669999999999996</v>
      </c>
      <c r="AI52" s="1">
        <v>0.411111</v>
      </c>
    </row>
    <row r="53" spans="1:35" s="1" customFormat="1">
      <c r="A53">
        <v>3</v>
      </c>
      <c r="B53" s="1">
        <v>3</v>
      </c>
      <c r="C53" s="1">
        <v>4</v>
      </c>
      <c r="D53" s="1" t="s">
        <v>19</v>
      </c>
      <c r="E53" s="1">
        <v>31</v>
      </c>
      <c r="F53" s="35">
        <v>1</v>
      </c>
      <c r="G53" s="46">
        <v>1</v>
      </c>
      <c r="H53" s="46">
        <v>1</v>
      </c>
      <c r="I53" s="1">
        <v>1</v>
      </c>
      <c r="J53" s="1">
        <v>0.57140000000000002</v>
      </c>
      <c r="K53" s="1">
        <v>0.4</v>
      </c>
      <c r="L53" s="31">
        <v>1</v>
      </c>
      <c r="M53" s="31">
        <v>1</v>
      </c>
      <c r="N53" s="31">
        <v>1</v>
      </c>
      <c r="O53">
        <v>295</v>
      </c>
      <c r="P53" s="44" t="s">
        <v>53</v>
      </c>
      <c r="Q53" s="44" t="s">
        <v>52</v>
      </c>
      <c r="R53" s="44" t="s">
        <v>53</v>
      </c>
      <c r="S53" s="44" t="s">
        <v>164</v>
      </c>
      <c r="T53" s="44" t="s">
        <v>24</v>
      </c>
      <c r="U53" s="44" t="s">
        <v>138</v>
      </c>
      <c r="V53" s="1">
        <v>1</v>
      </c>
      <c r="X53">
        <v>6</v>
      </c>
      <c r="Y53">
        <v>3</v>
      </c>
      <c r="Z53">
        <v>31</v>
      </c>
      <c r="AA53" s="1">
        <v>0</v>
      </c>
      <c r="AB53" s="1">
        <v>0.33300000000000002</v>
      </c>
      <c r="AC53" s="1">
        <v>0.44440000000000002</v>
      </c>
      <c r="AD53" s="1">
        <v>0.44440000000000002</v>
      </c>
      <c r="AE53" s="1">
        <v>0.27778000000000003</v>
      </c>
      <c r="AF53" s="1">
        <v>0.3</v>
      </c>
      <c r="AG53" s="1">
        <v>0.35555999999999999</v>
      </c>
      <c r="AH53" s="1">
        <v>0.27800000000000002</v>
      </c>
      <c r="AI53" s="1">
        <v>0.33329999999999999</v>
      </c>
    </row>
    <row r="54" spans="1:35" s="1" customFormat="1">
      <c r="A54">
        <v>4</v>
      </c>
      <c r="B54" s="1">
        <v>3</v>
      </c>
      <c r="C54" s="1">
        <v>4</v>
      </c>
      <c r="D54" s="1" t="s">
        <v>19</v>
      </c>
      <c r="E54" s="1">
        <v>598</v>
      </c>
      <c r="F54" s="35">
        <v>15</v>
      </c>
      <c r="G54" s="46">
        <v>1</v>
      </c>
      <c r="H54" s="46">
        <v>1</v>
      </c>
      <c r="I54" s="1">
        <v>1</v>
      </c>
      <c r="J54" s="1">
        <v>0.28570000000000001</v>
      </c>
      <c r="K54" s="1">
        <v>0.16669999999999999</v>
      </c>
      <c r="L54" s="31">
        <v>1</v>
      </c>
      <c r="M54" s="31">
        <v>1</v>
      </c>
      <c r="N54" s="31">
        <v>1</v>
      </c>
      <c r="O54">
        <v>1069</v>
      </c>
      <c r="P54" s="44" t="s">
        <v>55</v>
      </c>
      <c r="Q54" s="44" t="s">
        <v>54</v>
      </c>
      <c r="R54" s="44" t="s">
        <v>55</v>
      </c>
      <c r="S54" s="44" t="s">
        <v>165</v>
      </c>
      <c r="T54" s="44">
        <v>5</v>
      </c>
      <c r="U54" s="44">
        <v>4</v>
      </c>
      <c r="V54">
        <v>1</v>
      </c>
      <c r="X54">
        <v>6</v>
      </c>
      <c r="Y54">
        <v>2</v>
      </c>
      <c r="Z54">
        <v>37</v>
      </c>
      <c r="AA54" s="1">
        <v>0</v>
      </c>
      <c r="AB54" s="2">
        <v>0.25</v>
      </c>
      <c r="AC54" s="2">
        <v>0.2</v>
      </c>
      <c r="AD54" s="1">
        <v>0.25</v>
      </c>
      <c r="AE54" s="1">
        <v>0.16669999999999999</v>
      </c>
      <c r="AF54" s="1">
        <v>0.16669999999999999</v>
      </c>
      <c r="AG54" s="1">
        <v>0.2</v>
      </c>
      <c r="AH54" s="1">
        <v>0.33</v>
      </c>
      <c r="AI54" s="1">
        <v>0.3</v>
      </c>
    </row>
    <row r="55" spans="1:35" s="2" customFormat="1">
      <c r="A55" s="2">
        <v>5</v>
      </c>
      <c r="B55" s="2">
        <v>3</v>
      </c>
      <c r="C55" s="2">
        <v>4</v>
      </c>
      <c r="D55" s="2" t="s">
        <v>19</v>
      </c>
      <c r="E55" s="2">
        <v>879</v>
      </c>
      <c r="F55" s="34">
        <v>13</v>
      </c>
      <c r="G55" s="42">
        <v>0.85709999999999997</v>
      </c>
      <c r="H55" s="42">
        <v>0.75</v>
      </c>
      <c r="I55" s="2">
        <v>1</v>
      </c>
      <c r="J55" s="2">
        <v>0.6</v>
      </c>
      <c r="K55" s="2">
        <v>0.42849999999999999</v>
      </c>
      <c r="L55" s="30">
        <v>1</v>
      </c>
      <c r="M55" s="30">
        <v>0.85609999999999997</v>
      </c>
      <c r="N55" s="30">
        <v>0.75</v>
      </c>
      <c r="O55" s="2">
        <v>4012</v>
      </c>
      <c r="P55" s="45" t="s">
        <v>57</v>
      </c>
      <c r="Q55" s="45" t="s">
        <v>56</v>
      </c>
      <c r="R55" s="45" t="s">
        <v>57</v>
      </c>
      <c r="S55" s="45" t="s">
        <v>166</v>
      </c>
      <c r="T55" s="45" t="s">
        <v>207</v>
      </c>
      <c r="U55" s="45" t="s">
        <v>208</v>
      </c>
      <c r="V55" s="2">
        <v>1</v>
      </c>
      <c r="X55" s="2">
        <v>7</v>
      </c>
      <c r="Y55" s="2">
        <v>1</v>
      </c>
      <c r="Z55" s="2">
        <v>27</v>
      </c>
      <c r="AA55" s="2">
        <v>1</v>
      </c>
      <c r="AB55" s="2">
        <v>0.63890000000000002</v>
      </c>
      <c r="AC55" s="2">
        <v>0.51190000000000002</v>
      </c>
      <c r="AD55" s="2">
        <v>0.63890000000000002</v>
      </c>
      <c r="AE55" s="2">
        <v>0.6</v>
      </c>
      <c r="AF55" s="2">
        <v>0.47220000000000001</v>
      </c>
      <c r="AG55" s="2">
        <v>0.72219999999999995</v>
      </c>
      <c r="AH55" s="2">
        <v>0.63890000000000002</v>
      </c>
      <c r="AI55" s="2">
        <v>0.5</v>
      </c>
    </row>
    <row r="56" spans="1:35">
      <c r="G56" s="33" t="s">
        <v>47</v>
      </c>
      <c r="L56" s="29" t="s">
        <v>182</v>
      </c>
      <c r="M56" s="29" t="s">
        <v>182</v>
      </c>
    </row>
    <row r="57" spans="1:35">
      <c r="G57" s="33">
        <f>AVERAGE(G51:G55)</f>
        <v>0.97141999999999995</v>
      </c>
      <c r="L57" s="29">
        <f>AVERAGE(L51:L55)</f>
        <v>15</v>
      </c>
      <c r="M57" s="29">
        <f>AVERAGE(M51:M55)</f>
        <v>0.97121999999999997</v>
      </c>
    </row>
    <row r="58" spans="1:35">
      <c r="G58" s="33" t="s">
        <v>44</v>
      </c>
      <c r="L58" s="29" t="s">
        <v>119</v>
      </c>
      <c r="M58" s="29" t="s">
        <v>119</v>
      </c>
    </row>
    <row r="59" spans="1:35">
      <c r="G59" s="33">
        <f>STDEV(G51:G55)</f>
        <v>6.3906822796943999E-2</v>
      </c>
      <c r="L59" s="29">
        <f>STDEV(L51:L55)</f>
        <v>31.304951684997057</v>
      </c>
      <c r="M59" s="29">
        <f>STDEV(M51:M55)</f>
        <v>6.4354036392443956E-2</v>
      </c>
    </row>
    <row r="63" spans="1:35">
      <c r="A63" s="2" t="s">
        <v>67</v>
      </c>
    </row>
    <row r="64" spans="1:35">
      <c r="A64" s="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H62"/>
  <sheetViews>
    <sheetView topLeftCell="W25" workbookViewId="0">
      <selection activeCell="AH51" sqref="AH51:AH55"/>
    </sheetView>
  </sheetViews>
  <sheetFormatPr baseColWidth="10" defaultRowHeight="16"/>
  <cols>
    <col min="4" max="4" width="14.6640625" customWidth="1"/>
    <col min="6" max="6" width="10.83203125" style="33"/>
    <col min="7" max="7" width="11.33203125" style="33" bestFit="1" customWidth="1"/>
    <col min="8" max="8" width="10.83203125" style="33"/>
    <col min="12" max="14" width="10.83203125" style="29"/>
    <col min="16" max="21" width="10.83203125" style="43"/>
    <col min="22" max="22" width="19.6640625" customWidth="1"/>
    <col min="27" max="27" width="16" customWidth="1"/>
  </cols>
  <sheetData>
    <row r="1" spans="1:34" ht="16" customHeight="1">
      <c r="A1" t="s">
        <v>45</v>
      </c>
      <c r="B1" t="s">
        <v>43</v>
      </c>
      <c r="C1" t="s">
        <v>3</v>
      </c>
      <c r="D1" t="s">
        <v>4</v>
      </c>
      <c r="E1" t="s">
        <v>5</v>
      </c>
      <c r="F1" s="33" t="s">
        <v>6</v>
      </c>
      <c r="G1" s="33" t="s">
        <v>23</v>
      </c>
      <c r="H1" s="33" t="s">
        <v>7</v>
      </c>
      <c r="I1" t="s">
        <v>8</v>
      </c>
      <c r="J1" t="s">
        <v>9</v>
      </c>
      <c r="K1" t="s">
        <v>10</v>
      </c>
      <c r="L1" s="29" t="s">
        <v>142</v>
      </c>
      <c r="M1" s="29" t="s">
        <v>143</v>
      </c>
      <c r="N1" s="29" t="s">
        <v>144</v>
      </c>
      <c r="O1" t="s">
        <v>11</v>
      </c>
      <c r="P1" s="43" t="s">
        <v>13</v>
      </c>
      <c r="Q1" s="43" t="s">
        <v>12</v>
      </c>
      <c r="R1" s="43" t="s">
        <v>145</v>
      </c>
      <c r="S1" s="43" t="s">
        <v>204</v>
      </c>
      <c r="T1" s="43" t="s">
        <v>175</v>
      </c>
      <c r="U1" s="43" t="s">
        <v>176</v>
      </c>
      <c r="V1" t="s">
        <v>14</v>
      </c>
      <c r="W1" t="s">
        <v>2</v>
      </c>
      <c r="X1" t="s">
        <v>31</v>
      </c>
      <c r="Y1" t="s">
        <v>32</v>
      </c>
      <c r="Z1" t="s">
        <v>71</v>
      </c>
      <c r="AA1" s="1" t="s">
        <v>110</v>
      </c>
      <c r="AB1" s="1" t="s">
        <v>109</v>
      </c>
      <c r="AC1" t="s">
        <v>199</v>
      </c>
      <c r="AD1" t="s">
        <v>209</v>
      </c>
      <c r="AE1" t="s">
        <v>177</v>
      </c>
      <c r="AF1" t="s">
        <v>178</v>
      </c>
      <c r="AG1" t="s">
        <v>221</v>
      </c>
      <c r="AH1" t="s">
        <v>222</v>
      </c>
    </row>
    <row r="2" spans="1:34" s="2" customFormat="1">
      <c r="A2" s="2">
        <v>1</v>
      </c>
      <c r="B2" s="2">
        <v>1</v>
      </c>
      <c r="C2" s="2">
        <v>0</v>
      </c>
      <c r="D2" s="2" t="s">
        <v>15</v>
      </c>
      <c r="E2" s="2">
        <v>142</v>
      </c>
      <c r="F2" s="34">
        <v>1</v>
      </c>
      <c r="G2" s="34">
        <v>1</v>
      </c>
      <c r="H2" s="34">
        <v>1</v>
      </c>
      <c r="I2" s="2">
        <v>1</v>
      </c>
      <c r="J2" s="2">
        <v>0.66669999999999996</v>
      </c>
      <c r="K2" s="2">
        <v>0.5</v>
      </c>
      <c r="L2" s="30">
        <v>1</v>
      </c>
      <c r="M2" s="30">
        <v>1</v>
      </c>
      <c r="N2" s="30">
        <v>1</v>
      </c>
      <c r="O2" s="2">
        <v>460</v>
      </c>
      <c r="P2" s="45">
        <v>1</v>
      </c>
      <c r="Q2" s="45">
        <v>1</v>
      </c>
      <c r="R2" s="45">
        <v>1</v>
      </c>
      <c r="S2" s="45">
        <v>1</v>
      </c>
      <c r="T2" s="45">
        <v>1</v>
      </c>
      <c r="U2" s="45">
        <v>7</v>
      </c>
      <c r="V2" s="2">
        <v>1</v>
      </c>
      <c r="W2" s="2">
        <v>44</v>
      </c>
      <c r="X2" s="2">
        <v>8</v>
      </c>
      <c r="Y2" s="2">
        <v>4</v>
      </c>
      <c r="Z2" s="2">
        <v>1</v>
      </c>
      <c r="AA2" s="2">
        <f>(1/P2*2)/(1+1/P2)</f>
        <v>1</v>
      </c>
      <c r="AB2" s="2">
        <f>(1/Q2*2)/(1+1/Q2)</f>
        <v>1</v>
      </c>
      <c r="AC2" s="2">
        <f t="shared" ref="AC2:AF16" si="0">(1/R2*2)/(1+1/R2)</f>
        <v>1</v>
      </c>
      <c r="AD2" s="2">
        <f t="shared" si="0"/>
        <v>1</v>
      </c>
      <c r="AE2" s="2">
        <f t="shared" si="0"/>
        <v>1</v>
      </c>
      <c r="AF2" s="2">
        <f t="shared" si="0"/>
        <v>0.25</v>
      </c>
      <c r="AG2" s="2">
        <v>0</v>
      </c>
      <c r="AH2" s="2">
        <v>1</v>
      </c>
    </row>
    <row r="3" spans="1:34" s="2" customFormat="1">
      <c r="A3" s="2">
        <v>1</v>
      </c>
      <c r="B3" s="2">
        <v>1</v>
      </c>
      <c r="C3" s="2">
        <v>1</v>
      </c>
      <c r="D3" s="2" t="s">
        <v>16</v>
      </c>
      <c r="E3" s="2">
        <v>212</v>
      </c>
      <c r="F3" s="34">
        <v>3</v>
      </c>
      <c r="G3" s="34">
        <v>1</v>
      </c>
      <c r="H3" s="34">
        <v>1</v>
      </c>
      <c r="I3" s="2">
        <v>1</v>
      </c>
      <c r="J3" s="2">
        <v>0.28570000000000001</v>
      </c>
      <c r="K3" s="2">
        <v>0.16669999999999999</v>
      </c>
      <c r="L3" s="30">
        <v>1</v>
      </c>
      <c r="M3" s="30">
        <v>1</v>
      </c>
      <c r="N3" s="30">
        <v>1</v>
      </c>
      <c r="O3" s="2">
        <v>460</v>
      </c>
      <c r="P3" s="45">
        <v>1</v>
      </c>
      <c r="Q3" s="45">
        <v>1</v>
      </c>
      <c r="R3" s="45">
        <v>1</v>
      </c>
      <c r="S3" s="45">
        <v>7</v>
      </c>
      <c r="T3" s="45">
        <v>7</v>
      </c>
      <c r="U3" s="45">
        <v>7</v>
      </c>
      <c r="V3" s="2">
        <v>1</v>
      </c>
      <c r="W3" s="2">
        <v>44</v>
      </c>
      <c r="X3" s="2">
        <v>8</v>
      </c>
      <c r="Y3" s="2">
        <v>4</v>
      </c>
      <c r="Z3" s="2">
        <v>1</v>
      </c>
      <c r="AA3" s="2">
        <f t="shared" ref="AA3:AA16" si="1">(1/R3*2)/(1+1/R3)</f>
        <v>1</v>
      </c>
      <c r="AB3" s="2">
        <f t="shared" ref="AB3:AB16" si="2">(1/S3*2)/(1+1/S3)</f>
        <v>0.25</v>
      </c>
      <c r="AC3" s="2">
        <f t="shared" si="0"/>
        <v>1</v>
      </c>
      <c r="AD3" s="2">
        <f t="shared" si="0"/>
        <v>0.25</v>
      </c>
      <c r="AE3" s="2">
        <f t="shared" si="0"/>
        <v>0.25</v>
      </c>
      <c r="AF3" s="2">
        <f t="shared" si="0"/>
        <v>0.25</v>
      </c>
      <c r="AG3" s="2">
        <v>1</v>
      </c>
      <c r="AH3" s="2">
        <v>0.25</v>
      </c>
    </row>
    <row r="4" spans="1:34" s="2" customFormat="1">
      <c r="A4" s="2">
        <v>1</v>
      </c>
      <c r="B4" s="2">
        <v>1</v>
      </c>
      <c r="C4" s="2">
        <v>5</v>
      </c>
      <c r="D4" s="2" t="s">
        <v>22</v>
      </c>
      <c r="E4" s="2">
        <v>165</v>
      </c>
      <c r="F4" s="34">
        <v>2</v>
      </c>
      <c r="G4" s="42">
        <v>1</v>
      </c>
      <c r="H4" s="42">
        <v>1</v>
      </c>
      <c r="I4" s="2">
        <v>1</v>
      </c>
      <c r="J4" s="2">
        <v>0.5454</v>
      </c>
      <c r="K4" s="2">
        <v>0.375</v>
      </c>
      <c r="L4" s="30">
        <v>1</v>
      </c>
      <c r="M4" s="30">
        <v>1</v>
      </c>
      <c r="N4" s="30">
        <v>1</v>
      </c>
      <c r="O4" s="2">
        <v>460</v>
      </c>
      <c r="P4" s="45">
        <v>3</v>
      </c>
      <c r="Q4" s="45">
        <v>2</v>
      </c>
      <c r="R4" s="45">
        <v>3</v>
      </c>
      <c r="S4" s="45">
        <v>2</v>
      </c>
      <c r="T4" s="45">
        <v>2</v>
      </c>
      <c r="U4" s="45">
        <v>8</v>
      </c>
      <c r="V4" s="2">
        <v>1</v>
      </c>
      <c r="W4" s="2">
        <v>44</v>
      </c>
      <c r="X4" s="2">
        <v>8</v>
      </c>
      <c r="Y4" s="2">
        <v>4</v>
      </c>
      <c r="Z4" s="2">
        <v>1</v>
      </c>
      <c r="AA4" s="2">
        <f t="shared" si="1"/>
        <v>0.5</v>
      </c>
      <c r="AB4" s="2">
        <f t="shared" si="2"/>
        <v>0.66666666666666663</v>
      </c>
      <c r="AC4" s="2">
        <f t="shared" si="0"/>
        <v>0.5</v>
      </c>
      <c r="AD4" s="2">
        <f t="shared" si="0"/>
        <v>0.66666666666666663</v>
      </c>
      <c r="AE4" s="2">
        <f t="shared" si="0"/>
        <v>0.66666666666666663</v>
      </c>
      <c r="AF4" s="2">
        <f t="shared" si="0"/>
        <v>0.22222222222222221</v>
      </c>
      <c r="AG4" s="2">
        <v>0.2</v>
      </c>
      <c r="AH4" s="2">
        <v>0.66666999999999998</v>
      </c>
    </row>
    <row r="5" spans="1:34">
      <c r="A5">
        <v>2</v>
      </c>
      <c r="B5" s="1">
        <v>1</v>
      </c>
      <c r="C5">
        <v>0</v>
      </c>
      <c r="D5" t="s">
        <v>15</v>
      </c>
      <c r="E5">
        <v>390</v>
      </c>
      <c r="F5" s="33">
        <v>16</v>
      </c>
      <c r="G5" s="33">
        <v>1</v>
      </c>
      <c r="H5" s="33">
        <v>1</v>
      </c>
      <c r="I5">
        <v>1</v>
      </c>
      <c r="J5">
        <v>1</v>
      </c>
      <c r="K5">
        <v>1</v>
      </c>
      <c r="L5" s="29">
        <v>1</v>
      </c>
      <c r="M5" s="29">
        <v>1</v>
      </c>
      <c r="N5" s="29">
        <v>1</v>
      </c>
      <c r="O5">
        <v>8845</v>
      </c>
      <c r="P5" s="43">
        <v>1</v>
      </c>
      <c r="Q5" s="43">
        <v>1</v>
      </c>
      <c r="R5" s="43">
        <v>1</v>
      </c>
      <c r="S5" s="43">
        <v>1</v>
      </c>
      <c r="T5" s="43">
        <v>5</v>
      </c>
      <c r="U5" s="43">
        <v>10</v>
      </c>
      <c r="V5">
        <v>1</v>
      </c>
      <c r="W5">
        <v>46</v>
      </c>
      <c r="X5">
        <v>10</v>
      </c>
      <c r="Y5">
        <v>1</v>
      </c>
      <c r="Z5" s="2">
        <v>0</v>
      </c>
      <c r="AA5" s="2">
        <f t="shared" si="1"/>
        <v>1</v>
      </c>
      <c r="AB5" s="2">
        <f t="shared" si="2"/>
        <v>1</v>
      </c>
      <c r="AC5" s="2">
        <f t="shared" si="0"/>
        <v>1</v>
      </c>
      <c r="AD5" s="2">
        <f t="shared" si="0"/>
        <v>1</v>
      </c>
      <c r="AE5" s="2">
        <f t="shared" si="0"/>
        <v>0.33333333333333337</v>
      </c>
      <c r="AF5" s="2">
        <f t="shared" si="0"/>
        <v>0.18181818181818182</v>
      </c>
      <c r="AG5" s="2">
        <v>0</v>
      </c>
      <c r="AH5" s="2">
        <v>0.33329999999999999</v>
      </c>
    </row>
    <row r="6" spans="1:34">
      <c r="A6">
        <v>2</v>
      </c>
      <c r="B6" s="1">
        <v>1</v>
      </c>
      <c r="C6">
        <v>1</v>
      </c>
      <c r="D6" t="s">
        <v>16</v>
      </c>
      <c r="E6">
        <v>4970</v>
      </c>
      <c r="F6" s="33">
        <v>244</v>
      </c>
      <c r="G6" s="33">
        <v>1</v>
      </c>
      <c r="H6" s="33">
        <v>1</v>
      </c>
      <c r="I6">
        <v>1</v>
      </c>
      <c r="J6">
        <v>0.66669999999999996</v>
      </c>
      <c r="K6">
        <v>0.5</v>
      </c>
      <c r="L6" s="29">
        <v>20</v>
      </c>
      <c r="M6" s="29">
        <v>1</v>
      </c>
      <c r="N6" s="29">
        <v>1</v>
      </c>
      <c r="O6">
        <v>8845</v>
      </c>
      <c r="P6" s="43">
        <v>1</v>
      </c>
      <c r="Q6" s="43">
        <v>1</v>
      </c>
      <c r="R6" s="43">
        <v>1</v>
      </c>
      <c r="S6" s="43">
        <v>10</v>
      </c>
      <c r="T6" s="43">
        <v>9</v>
      </c>
      <c r="U6" s="43">
        <v>1</v>
      </c>
      <c r="V6">
        <v>1</v>
      </c>
      <c r="W6">
        <v>46</v>
      </c>
      <c r="X6">
        <v>10</v>
      </c>
      <c r="Y6">
        <v>1</v>
      </c>
      <c r="Z6" s="2">
        <v>0</v>
      </c>
      <c r="AA6" s="2">
        <f t="shared" si="1"/>
        <v>1</v>
      </c>
      <c r="AB6" s="2">
        <f t="shared" si="2"/>
        <v>0.18181818181818182</v>
      </c>
      <c r="AC6" s="2">
        <f t="shared" si="0"/>
        <v>1</v>
      </c>
      <c r="AD6" s="2">
        <f t="shared" si="0"/>
        <v>0.18181818181818182</v>
      </c>
      <c r="AE6" s="2">
        <f t="shared" si="0"/>
        <v>0.19999999999999998</v>
      </c>
      <c r="AF6" s="2">
        <f t="shared" si="0"/>
        <v>1</v>
      </c>
      <c r="AG6" s="2">
        <v>0.18</v>
      </c>
      <c r="AH6" s="2">
        <v>0.18179999999999999</v>
      </c>
    </row>
    <row r="7" spans="1:34">
      <c r="A7">
        <v>2</v>
      </c>
      <c r="B7" s="1">
        <v>1</v>
      </c>
      <c r="C7" s="1">
        <v>5</v>
      </c>
      <c r="D7" s="1" t="s">
        <v>22</v>
      </c>
      <c r="E7" s="1">
        <v>374</v>
      </c>
      <c r="F7" s="35">
        <v>25</v>
      </c>
      <c r="G7" s="46">
        <v>1</v>
      </c>
      <c r="H7" s="46">
        <v>1</v>
      </c>
      <c r="I7" s="1">
        <v>1</v>
      </c>
      <c r="J7" s="1">
        <v>1</v>
      </c>
      <c r="K7" s="1">
        <v>1</v>
      </c>
      <c r="L7" s="31">
        <v>1</v>
      </c>
      <c r="M7" s="31">
        <v>1</v>
      </c>
      <c r="N7" s="31">
        <v>1</v>
      </c>
      <c r="O7">
        <v>8845</v>
      </c>
      <c r="P7" s="44">
        <v>1</v>
      </c>
      <c r="Q7" s="44">
        <v>1</v>
      </c>
      <c r="R7" s="44">
        <v>1</v>
      </c>
      <c r="S7" s="44">
        <v>1</v>
      </c>
      <c r="T7" s="44">
        <v>5</v>
      </c>
      <c r="U7" s="44">
        <v>11</v>
      </c>
      <c r="V7">
        <v>1</v>
      </c>
      <c r="W7">
        <v>46</v>
      </c>
      <c r="X7">
        <v>10</v>
      </c>
      <c r="Y7">
        <v>1</v>
      </c>
      <c r="Z7" s="2">
        <v>0</v>
      </c>
      <c r="AA7" s="2">
        <f t="shared" si="1"/>
        <v>1</v>
      </c>
      <c r="AB7" s="2">
        <f t="shared" si="2"/>
        <v>1</v>
      </c>
      <c r="AC7" s="2">
        <f t="shared" si="0"/>
        <v>1</v>
      </c>
      <c r="AD7" s="2">
        <f t="shared" si="0"/>
        <v>1</v>
      </c>
      <c r="AE7" s="2">
        <f t="shared" si="0"/>
        <v>0.33333333333333337</v>
      </c>
      <c r="AF7" s="2">
        <f t="shared" si="0"/>
        <v>0.16666666666666669</v>
      </c>
      <c r="AG7" s="2">
        <v>0</v>
      </c>
      <c r="AH7" s="2">
        <v>0.33329999999999999</v>
      </c>
    </row>
    <row r="8" spans="1:34">
      <c r="A8">
        <v>3</v>
      </c>
      <c r="B8" s="1">
        <v>1</v>
      </c>
      <c r="C8">
        <v>0</v>
      </c>
      <c r="D8" t="s">
        <v>15</v>
      </c>
      <c r="E8">
        <v>303</v>
      </c>
      <c r="F8" s="33">
        <v>7</v>
      </c>
      <c r="G8" s="33">
        <v>1</v>
      </c>
      <c r="H8" s="33">
        <v>1</v>
      </c>
      <c r="I8">
        <v>1</v>
      </c>
      <c r="J8">
        <v>0.22220000000000001</v>
      </c>
      <c r="K8">
        <v>0.125</v>
      </c>
      <c r="L8" s="29">
        <v>1</v>
      </c>
      <c r="M8" s="29">
        <v>1</v>
      </c>
      <c r="N8" s="29">
        <v>1</v>
      </c>
      <c r="O8">
        <v>8845</v>
      </c>
      <c r="P8" s="43">
        <v>8</v>
      </c>
      <c r="Q8" s="43">
        <v>8</v>
      </c>
      <c r="R8" s="43">
        <v>8</v>
      </c>
      <c r="S8" s="43">
        <v>8</v>
      </c>
      <c r="T8" s="43">
        <v>1</v>
      </c>
      <c r="U8" s="43">
        <v>1</v>
      </c>
      <c r="V8">
        <v>1</v>
      </c>
      <c r="W8">
        <v>46</v>
      </c>
      <c r="X8">
        <v>8</v>
      </c>
      <c r="Y8">
        <v>8</v>
      </c>
      <c r="Z8" s="2">
        <v>0</v>
      </c>
      <c r="AA8" s="2">
        <f t="shared" si="1"/>
        <v>0.22222222222222221</v>
      </c>
      <c r="AB8" s="2">
        <f t="shared" si="2"/>
        <v>0.22222222222222221</v>
      </c>
      <c r="AC8" s="2">
        <f t="shared" si="0"/>
        <v>0.22222222222222221</v>
      </c>
      <c r="AD8" s="2">
        <f t="shared" si="0"/>
        <v>0.22222222222222221</v>
      </c>
      <c r="AE8" s="2">
        <f t="shared" si="0"/>
        <v>1</v>
      </c>
      <c r="AF8" s="2">
        <f t="shared" si="0"/>
        <v>1</v>
      </c>
      <c r="AG8" s="2">
        <v>0</v>
      </c>
      <c r="AH8" s="2">
        <v>1</v>
      </c>
    </row>
    <row r="9" spans="1:34">
      <c r="A9">
        <v>3</v>
      </c>
      <c r="B9" s="1">
        <v>1</v>
      </c>
      <c r="C9">
        <v>1</v>
      </c>
      <c r="D9" t="s">
        <v>16</v>
      </c>
      <c r="E9">
        <v>992</v>
      </c>
      <c r="F9" s="33">
        <v>17</v>
      </c>
      <c r="G9" s="33">
        <v>1</v>
      </c>
      <c r="H9" s="33">
        <v>1</v>
      </c>
      <c r="I9">
        <v>3</v>
      </c>
      <c r="J9">
        <v>0.22220000000000001</v>
      </c>
      <c r="K9">
        <v>0.125</v>
      </c>
      <c r="L9" s="29">
        <v>3</v>
      </c>
      <c r="M9" s="29">
        <v>1</v>
      </c>
      <c r="N9" s="29">
        <v>1</v>
      </c>
      <c r="O9">
        <v>8845</v>
      </c>
      <c r="P9" s="43">
        <v>1</v>
      </c>
      <c r="Q9" s="43">
        <v>1</v>
      </c>
      <c r="R9" s="43">
        <v>1</v>
      </c>
      <c r="S9" s="43">
        <v>8</v>
      </c>
      <c r="T9" s="43">
        <v>2</v>
      </c>
      <c r="U9" s="43">
        <v>1</v>
      </c>
      <c r="V9">
        <v>1</v>
      </c>
      <c r="W9">
        <v>46</v>
      </c>
      <c r="X9">
        <v>8</v>
      </c>
      <c r="Y9">
        <v>8</v>
      </c>
      <c r="Z9" s="2">
        <v>0</v>
      </c>
      <c r="AA9" s="2">
        <f t="shared" si="1"/>
        <v>1</v>
      </c>
      <c r="AB9" s="2">
        <f t="shared" si="2"/>
        <v>0.22222222222222221</v>
      </c>
      <c r="AC9" s="2">
        <f t="shared" si="0"/>
        <v>1</v>
      </c>
      <c r="AD9" s="2">
        <f t="shared" si="0"/>
        <v>0.22222222222222221</v>
      </c>
      <c r="AE9" s="2">
        <f t="shared" si="0"/>
        <v>0.66666666666666663</v>
      </c>
      <c r="AF9" s="2">
        <f t="shared" si="0"/>
        <v>1</v>
      </c>
      <c r="AG9" s="2">
        <v>0.22</v>
      </c>
      <c r="AH9" s="2">
        <v>0.22220000000000001</v>
      </c>
    </row>
    <row r="10" spans="1:34" ht="19" customHeight="1">
      <c r="A10">
        <v>3</v>
      </c>
      <c r="B10" s="1">
        <v>1</v>
      </c>
      <c r="C10" s="1">
        <v>5</v>
      </c>
      <c r="D10" s="1" t="s">
        <v>22</v>
      </c>
      <c r="E10" s="1">
        <v>4</v>
      </c>
      <c r="F10" s="35">
        <v>1</v>
      </c>
      <c r="G10" s="46">
        <v>1</v>
      </c>
      <c r="H10" s="46">
        <v>1</v>
      </c>
      <c r="I10" s="1">
        <v>1</v>
      </c>
      <c r="J10" s="1">
        <v>0.22220000000000001</v>
      </c>
      <c r="K10" s="1">
        <v>0.125</v>
      </c>
      <c r="L10" s="31">
        <v>1</v>
      </c>
      <c r="M10" s="31">
        <v>1</v>
      </c>
      <c r="N10" s="31">
        <v>1</v>
      </c>
      <c r="O10">
        <v>8845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2</v>
      </c>
      <c r="V10">
        <v>1</v>
      </c>
      <c r="W10">
        <v>46</v>
      </c>
      <c r="X10">
        <v>8</v>
      </c>
      <c r="Y10">
        <v>8</v>
      </c>
      <c r="Z10" s="2">
        <v>0</v>
      </c>
      <c r="AA10" s="2">
        <f t="shared" si="1"/>
        <v>1</v>
      </c>
      <c r="AB10" s="2">
        <f t="shared" si="2"/>
        <v>1</v>
      </c>
      <c r="AC10" s="2">
        <f t="shared" si="0"/>
        <v>1</v>
      </c>
      <c r="AD10" s="2">
        <f t="shared" si="0"/>
        <v>1</v>
      </c>
      <c r="AE10" s="2">
        <f t="shared" si="0"/>
        <v>1</v>
      </c>
      <c r="AF10" s="2">
        <f t="shared" si="0"/>
        <v>0.66666666666666663</v>
      </c>
      <c r="AG10" s="2">
        <v>0</v>
      </c>
      <c r="AH10" s="2">
        <v>1</v>
      </c>
    </row>
    <row r="11" spans="1:34">
      <c r="A11">
        <v>4</v>
      </c>
      <c r="B11" s="1">
        <v>1</v>
      </c>
      <c r="C11">
        <v>0</v>
      </c>
      <c r="D11" t="s">
        <v>15</v>
      </c>
      <c r="E11">
        <v>27</v>
      </c>
      <c r="F11" s="33">
        <v>1</v>
      </c>
      <c r="G11" s="33">
        <v>1</v>
      </c>
      <c r="H11" s="33">
        <v>1</v>
      </c>
      <c r="I11">
        <v>1</v>
      </c>
      <c r="J11">
        <v>0.2</v>
      </c>
      <c r="K11">
        <v>0.1111</v>
      </c>
      <c r="L11" s="29">
        <v>1</v>
      </c>
      <c r="M11" s="29">
        <v>1</v>
      </c>
      <c r="N11" s="29">
        <v>1</v>
      </c>
      <c r="O11">
        <v>8845</v>
      </c>
      <c r="P11" s="43">
        <v>3</v>
      </c>
      <c r="Q11" s="43">
        <v>1</v>
      </c>
      <c r="R11" s="43">
        <v>1</v>
      </c>
      <c r="S11" s="43">
        <v>1</v>
      </c>
      <c r="T11" s="43">
        <v>1</v>
      </c>
      <c r="U11" s="43">
        <v>5</v>
      </c>
      <c r="V11">
        <v>1</v>
      </c>
      <c r="W11">
        <v>46</v>
      </c>
      <c r="X11">
        <v>10</v>
      </c>
      <c r="Y11">
        <v>5</v>
      </c>
      <c r="Z11" s="2">
        <v>0</v>
      </c>
      <c r="AA11" s="2">
        <f t="shared" si="1"/>
        <v>1</v>
      </c>
      <c r="AB11" s="2">
        <f t="shared" si="2"/>
        <v>1</v>
      </c>
      <c r="AC11" s="2">
        <f t="shared" si="0"/>
        <v>1</v>
      </c>
      <c r="AD11" s="2">
        <f t="shared" si="0"/>
        <v>1</v>
      </c>
      <c r="AE11" s="2">
        <f t="shared" si="0"/>
        <v>1</v>
      </c>
      <c r="AF11" s="2">
        <f t="shared" si="0"/>
        <v>0.33333333333333337</v>
      </c>
      <c r="AG11" s="2">
        <v>0.4</v>
      </c>
      <c r="AH11" s="2">
        <v>1</v>
      </c>
    </row>
    <row r="12" spans="1:34">
      <c r="A12">
        <v>4</v>
      </c>
      <c r="B12" s="1">
        <v>1</v>
      </c>
      <c r="C12">
        <v>1</v>
      </c>
      <c r="D12" t="s">
        <v>16</v>
      </c>
      <c r="E12">
        <v>4090</v>
      </c>
      <c r="F12" s="33">
        <v>63</v>
      </c>
      <c r="G12" s="33">
        <v>1</v>
      </c>
      <c r="H12" s="33">
        <v>1</v>
      </c>
      <c r="I12">
        <v>8</v>
      </c>
      <c r="J12">
        <v>0.18179999999999999</v>
      </c>
      <c r="K12">
        <v>0.1</v>
      </c>
      <c r="L12" s="29">
        <v>12</v>
      </c>
      <c r="M12" s="29">
        <v>1</v>
      </c>
      <c r="N12" s="29">
        <v>1</v>
      </c>
      <c r="O12">
        <v>8845</v>
      </c>
      <c r="P12" s="43">
        <v>1</v>
      </c>
      <c r="Q12" s="43">
        <v>8</v>
      </c>
      <c r="R12" s="43">
        <v>1</v>
      </c>
      <c r="S12" s="43">
        <v>5</v>
      </c>
      <c r="T12" s="43">
        <v>9</v>
      </c>
      <c r="U12" s="43">
        <v>4</v>
      </c>
      <c r="V12">
        <v>1</v>
      </c>
      <c r="W12">
        <v>46</v>
      </c>
      <c r="X12">
        <v>10</v>
      </c>
      <c r="Y12">
        <v>5</v>
      </c>
      <c r="Z12" s="2">
        <v>0</v>
      </c>
      <c r="AA12" s="2">
        <f t="shared" si="1"/>
        <v>1</v>
      </c>
      <c r="AB12" s="2">
        <f t="shared" si="2"/>
        <v>0.33333333333333337</v>
      </c>
      <c r="AC12" s="2">
        <f t="shared" si="0"/>
        <v>1</v>
      </c>
      <c r="AD12" s="2">
        <f t="shared" si="0"/>
        <v>0.33333333333333337</v>
      </c>
      <c r="AE12" s="2">
        <f t="shared" si="0"/>
        <v>0.19999999999999998</v>
      </c>
      <c r="AF12" s="2">
        <f t="shared" si="0"/>
        <v>0.4</v>
      </c>
      <c r="AG12" s="2">
        <v>0.5</v>
      </c>
      <c r="AH12" s="2">
        <v>0.2</v>
      </c>
    </row>
    <row r="13" spans="1:34">
      <c r="A13">
        <v>4</v>
      </c>
      <c r="B13" s="1">
        <v>1</v>
      </c>
      <c r="C13" s="1">
        <v>5</v>
      </c>
      <c r="D13" s="1" t="s">
        <v>22</v>
      </c>
      <c r="E13" s="1">
        <v>372</v>
      </c>
      <c r="F13" s="35">
        <v>2</v>
      </c>
      <c r="G13" s="46">
        <v>1</v>
      </c>
      <c r="H13" s="46">
        <v>1</v>
      </c>
      <c r="I13" s="1">
        <v>1</v>
      </c>
      <c r="J13" s="1">
        <v>0.2</v>
      </c>
      <c r="K13" s="1">
        <v>0.1111</v>
      </c>
      <c r="L13" s="31">
        <v>1</v>
      </c>
      <c r="M13" s="31">
        <v>1</v>
      </c>
      <c r="N13" s="31">
        <v>1</v>
      </c>
      <c r="O13">
        <v>8845</v>
      </c>
      <c r="P13" s="44">
        <v>4</v>
      </c>
      <c r="Q13" s="44">
        <v>2</v>
      </c>
      <c r="R13" s="44">
        <v>2</v>
      </c>
      <c r="S13" s="44">
        <v>2</v>
      </c>
      <c r="T13" s="44">
        <v>2</v>
      </c>
      <c r="U13" s="44">
        <v>5</v>
      </c>
      <c r="V13">
        <v>1</v>
      </c>
      <c r="W13">
        <v>46</v>
      </c>
      <c r="X13">
        <v>10</v>
      </c>
      <c r="Y13">
        <v>5</v>
      </c>
      <c r="Z13" s="2">
        <v>0</v>
      </c>
      <c r="AA13" s="2">
        <f t="shared" si="1"/>
        <v>0.66666666666666663</v>
      </c>
      <c r="AB13" s="2">
        <f t="shared" si="2"/>
        <v>0.66666666666666663</v>
      </c>
      <c r="AC13" s="2">
        <f t="shared" si="0"/>
        <v>0.66666666666666663</v>
      </c>
      <c r="AD13" s="2">
        <f t="shared" si="0"/>
        <v>0.66666666666666663</v>
      </c>
      <c r="AE13" s="2">
        <f t="shared" si="0"/>
        <v>0.66666666666666663</v>
      </c>
      <c r="AF13" s="2">
        <f t="shared" si="0"/>
        <v>0.33333333333333337</v>
      </c>
      <c r="AG13" s="2">
        <v>0.2</v>
      </c>
      <c r="AH13" s="2">
        <v>0.66669999999999996</v>
      </c>
    </row>
    <row r="14" spans="1:34">
      <c r="A14">
        <v>5</v>
      </c>
      <c r="B14" s="1">
        <v>1</v>
      </c>
      <c r="C14">
        <v>0</v>
      </c>
      <c r="D14" t="s">
        <v>15</v>
      </c>
      <c r="E14">
        <v>612</v>
      </c>
      <c r="F14" s="33">
        <v>8</v>
      </c>
      <c r="G14" s="33">
        <v>1</v>
      </c>
      <c r="H14" s="33">
        <v>1</v>
      </c>
      <c r="I14">
        <v>1</v>
      </c>
      <c r="J14">
        <v>0.5</v>
      </c>
      <c r="K14">
        <v>0.33329999999999999</v>
      </c>
      <c r="L14" s="29">
        <v>1</v>
      </c>
      <c r="M14" s="29">
        <v>1</v>
      </c>
      <c r="N14" s="29">
        <v>1</v>
      </c>
      <c r="O14">
        <v>118744</v>
      </c>
      <c r="P14" s="43">
        <v>8</v>
      </c>
      <c r="Q14" s="43">
        <v>3</v>
      </c>
      <c r="R14" s="43">
        <v>4</v>
      </c>
      <c r="S14" s="43">
        <v>3</v>
      </c>
      <c r="T14" s="43">
        <v>4</v>
      </c>
      <c r="U14" s="43">
        <v>4</v>
      </c>
      <c r="V14">
        <v>1</v>
      </c>
      <c r="W14">
        <v>41</v>
      </c>
      <c r="X14">
        <v>11</v>
      </c>
      <c r="Y14">
        <v>4</v>
      </c>
      <c r="Z14" s="2">
        <v>0</v>
      </c>
      <c r="AA14" s="2">
        <f t="shared" si="1"/>
        <v>0.4</v>
      </c>
      <c r="AB14" s="2">
        <f t="shared" si="2"/>
        <v>0.5</v>
      </c>
      <c r="AC14" s="2">
        <f t="shared" si="0"/>
        <v>0.4</v>
      </c>
      <c r="AD14" s="2">
        <f t="shared" si="0"/>
        <v>0.5</v>
      </c>
      <c r="AE14" s="2">
        <f t="shared" si="0"/>
        <v>0.4</v>
      </c>
      <c r="AF14" s="2">
        <f t="shared" si="0"/>
        <v>0.4</v>
      </c>
      <c r="AG14" s="2">
        <v>0.66669999999999996</v>
      </c>
      <c r="AH14" s="2">
        <v>0.4</v>
      </c>
    </row>
    <row r="15" spans="1:34">
      <c r="A15">
        <v>5</v>
      </c>
      <c r="B15" s="1">
        <v>1</v>
      </c>
      <c r="C15">
        <v>1</v>
      </c>
      <c r="D15" t="s">
        <v>16</v>
      </c>
      <c r="E15">
        <v>4297</v>
      </c>
      <c r="F15" s="33">
        <v>96</v>
      </c>
      <c r="G15" s="33">
        <v>1</v>
      </c>
      <c r="H15" s="33">
        <v>1</v>
      </c>
      <c r="I15">
        <v>1</v>
      </c>
      <c r="J15">
        <v>0.18179999999999999</v>
      </c>
      <c r="K15">
        <v>0.1</v>
      </c>
      <c r="L15" s="29">
        <v>19</v>
      </c>
      <c r="M15" s="29">
        <v>1</v>
      </c>
      <c r="N15" s="29">
        <v>1</v>
      </c>
      <c r="O15">
        <v>118744</v>
      </c>
      <c r="P15" s="43">
        <v>1</v>
      </c>
      <c r="Q15" s="43">
        <v>3</v>
      </c>
      <c r="R15" s="43">
        <v>3</v>
      </c>
      <c r="S15" s="43">
        <v>6</v>
      </c>
      <c r="T15" s="43">
        <v>4</v>
      </c>
      <c r="U15" s="43">
        <v>3</v>
      </c>
      <c r="V15">
        <v>1</v>
      </c>
      <c r="W15">
        <v>41</v>
      </c>
      <c r="X15">
        <v>11</v>
      </c>
      <c r="Y15">
        <v>4</v>
      </c>
      <c r="Z15" s="2">
        <v>0</v>
      </c>
      <c r="AA15" s="2">
        <f t="shared" si="1"/>
        <v>0.5</v>
      </c>
      <c r="AB15" s="2">
        <f t="shared" si="2"/>
        <v>0.2857142857142857</v>
      </c>
      <c r="AC15" s="2">
        <f t="shared" si="0"/>
        <v>0.5</v>
      </c>
      <c r="AD15" s="2">
        <f t="shared" si="0"/>
        <v>0.2857142857142857</v>
      </c>
      <c r="AE15" s="2">
        <f t="shared" si="0"/>
        <v>0.4</v>
      </c>
      <c r="AF15" s="2">
        <f t="shared" si="0"/>
        <v>0.5</v>
      </c>
      <c r="AG15" s="2">
        <v>0.2</v>
      </c>
      <c r="AH15" s="2">
        <v>0.16666700000000001</v>
      </c>
    </row>
    <row r="16" spans="1:34" s="2" customFormat="1">
      <c r="A16" s="2">
        <v>5</v>
      </c>
      <c r="B16" s="2">
        <v>1</v>
      </c>
      <c r="C16" s="2">
        <v>5</v>
      </c>
      <c r="D16" s="2" t="s">
        <v>22</v>
      </c>
      <c r="E16" s="2">
        <v>28</v>
      </c>
      <c r="F16" s="34">
        <v>1</v>
      </c>
      <c r="G16" s="42">
        <v>1</v>
      </c>
      <c r="H16" s="42">
        <v>1</v>
      </c>
      <c r="I16" s="2">
        <v>1</v>
      </c>
      <c r="J16" s="2">
        <v>0.2</v>
      </c>
      <c r="K16" s="2">
        <v>0.1111</v>
      </c>
      <c r="L16" s="30">
        <v>1</v>
      </c>
      <c r="M16" s="30">
        <v>1</v>
      </c>
      <c r="N16" s="30">
        <v>1</v>
      </c>
      <c r="O16" s="2">
        <v>118744</v>
      </c>
      <c r="P16" s="45">
        <v>9</v>
      </c>
      <c r="Q16" s="45">
        <v>8</v>
      </c>
      <c r="R16" s="45">
        <v>9</v>
      </c>
      <c r="S16" s="45">
        <v>3</v>
      </c>
      <c r="T16" s="45">
        <v>4</v>
      </c>
      <c r="U16" s="45">
        <v>10</v>
      </c>
      <c r="V16" s="2">
        <v>1</v>
      </c>
      <c r="W16" s="2">
        <v>41</v>
      </c>
      <c r="X16" s="2">
        <v>11</v>
      </c>
      <c r="Y16" s="2">
        <v>4</v>
      </c>
      <c r="Z16" s="2">
        <v>0</v>
      </c>
      <c r="AA16" s="2">
        <f t="shared" si="1"/>
        <v>0.19999999999999998</v>
      </c>
      <c r="AB16" s="2">
        <f t="shared" si="2"/>
        <v>0.5</v>
      </c>
      <c r="AC16" s="2">
        <f t="shared" si="0"/>
        <v>0.19999999999999998</v>
      </c>
      <c r="AD16" s="2">
        <f t="shared" si="0"/>
        <v>0.5</v>
      </c>
      <c r="AE16" s="2">
        <f t="shared" si="0"/>
        <v>0.4</v>
      </c>
      <c r="AF16" s="2">
        <f t="shared" si="0"/>
        <v>0.18181818181818182</v>
      </c>
      <c r="AG16" s="2">
        <v>0.5</v>
      </c>
      <c r="AH16" s="2">
        <v>0.4</v>
      </c>
    </row>
    <row r="17" spans="1:34">
      <c r="B17" s="1"/>
      <c r="C17" s="1"/>
      <c r="D17" s="1"/>
      <c r="E17" s="1"/>
      <c r="F17" s="35" t="s">
        <v>47</v>
      </c>
      <c r="G17" s="46" t="s">
        <v>47</v>
      </c>
      <c r="H17" s="46"/>
      <c r="I17" s="1"/>
      <c r="J17" s="1" t="s">
        <v>47</v>
      </c>
      <c r="K17" s="1"/>
      <c r="L17" s="31"/>
      <c r="M17" s="31" t="s">
        <v>47</v>
      </c>
      <c r="N17" s="31"/>
      <c r="P17" s="44"/>
      <c r="Q17" s="44"/>
      <c r="R17" s="44"/>
      <c r="S17" s="44"/>
      <c r="T17" s="44"/>
      <c r="U17" s="44"/>
      <c r="V17" t="s">
        <v>47</v>
      </c>
      <c r="AA17" t="s">
        <v>47</v>
      </c>
      <c r="AB17" t="s">
        <v>47</v>
      </c>
    </row>
    <row r="18" spans="1:34">
      <c r="B18" s="1"/>
      <c r="C18" s="1"/>
      <c r="D18" s="1"/>
      <c r="E18" s="1"/>
      <c r="F18" s="35">
        <f>AVERAGE(F2:F16)</f>
        <v>32.466666666666669</v>
      </c>
      <c r="G18" s="46">
        <f>AVERAGE(G2:G16)</f>
        <v>1</v>
      </c>
      <c r="H18" s="46"/>
      <c r="I18" s="1"/>
      <c r="J18" s="1">
        <f>AVERAGE(J2:J16)</f>
        <v>0.41964666666666672</v>
      </c>
      <c r="K18" s="1"/>
      <c r="L18" s="31"/>
      <c r="M18" s="31">
        <f>AVERAGE(M2:M16)</f>
        <v>1</v>
      </c>
      <c r="N18" s="31"/>
      <c r="P18" s="44"/>
      <c r="Q18" s="44"/>
      <c r="R18" s="44"/>
      <c r="S18" s="44"/>
      <c r="T18" s="44"/>
      <c r="U18" s="44"/>
      <c r="V18">
        <v>1</v>
      </c>
      <c r="AA18" s="2">
        <f>AVERAGE(AA2:AA16)</f>
        <v>0.76592592592592579</v>
      </c>
      <c r="AB18" s="2">
        <f>AVERAGE(AB2:AB16)</f>
        <v>0.58857623857623864</v>
      </c>
      <c r="AC18" s="2">
        <f t="shared" ref="AC18:AF18" si="3">AVERAGE(AC2:AC16)</f>
        <v>0.76592592592592579</v>
      </c>
      <c r="AD18" s="2">
        <f t="shared" si="3"/>
        <v>0.58857623857623864</v>
      </c>
      <c r="AE18" s="2">
        <f t="shared" si="3"/>
        <v>0.56777777777777783</v>
      </c>
      <c r="AF18" s="2">
        <f t="shared" si="3"/>
        <v>0.45905723905723911</v>
      </c>
    </row>
    <row r="19" spans="1:34">
      <c r="B19" s="1"/>
      <c r="C19" s="1"/>
      <c r="D19" s="1"/>
      <c r="E19" s="1"/>
      <c r="F19" s="35" t="s">
        <v>44</v>
      </c>
      <c r="G19" s="46" t="s">
        <v>44</v>
      </c>
      <c r="H19" s="46"/>
      <c r="I19" s="1"/>
      <c r="J19" s="1" t="s">
        <v>44</v>
      </c>
      <c r="K19" s="1"/>
      <c r="L19" s="31"/>
      <c r="M19" s="31" t="s">
        <v>44</v>
      </c>
      <c r="N19" s="31"/>
      <c r="P19" s="44"/>
      <c r="Q19" s="44"/>
      <c r="R19" s="44"/>
      <c r="S19" s="44"/>
      <c r="T19" s="44"/>
      <c r="U19" s="44"/>
      <c r="V19" t="s">
        <v>44</v>
      </c>
      <c r="AA19" t="s">
        <v>44</v>
      </c>
      <c r="AB19" t="s">
        <v>44</v>
      </c>
    </row>
    <row r="20" spans="1:34">
      <c r="B20" s="1"/>
      <c r="C20" s="1"/>
      <c r="D20" s="1"/>
      <c r="E20" s="1"/>
      <c r="F20" s="35">
        <f>STDEV(F2:F16)</f>
        <v>64.483515796859351</v>
      </c>
      <c r="G20" s="46">
        <f>STDEV(G2:G16)</f>
        <v>0</v>
      </c>
      <c r="H20" s="46"/>
      <c r="I20" s="1"/>
      <c r="J20" s="1">
        <f>STDEV(J2:J16)</f>
        <v>0.29407658833971095</v>
      </c>
      <c r="K20" s="1"/>
      <c r="L20" s="31"/>
      <c r="M20" s="31">
        <f>STDEV(M2:M16)</f>
        <v>0</v>
      </c>
      <c r="N20" s="31"/>
      <c r="P20" s="44"/>
      <c r="Q20" s="44"/>
      <c r="R20" s="44"/>
      <c r="S20" s="44"/>
      <c r="T20" s="44"/>
      <c r="U20" s="44"/>
      <c r="V20">
        <v>0</v>
      </c>
      <c r="AA20">
        <f>STDEV(AA2:AA16)</f>
        <v>0.31557083203204112</v>
      </c>
      <c r="AB20">
        <f>STDEV(AB2:AB16)</f>
        <v>0.33590242068954662</v>
      </c>
      <c r="AC20">
        <f t="shared" ref="AC20:AF20" si="4">STDEV(AC2:AC16)</f>
        <v>0.31557083203204112</v>
      </c>
      <c r="AD20">
        <f t="shared" si="4"/>
        <v>0.33590242068954662</v>
      </c>
      <c r="AE20">
        <f t="shared" si="4"/>
        <v>0.30966358260462984</v>
      </c>
      <c r="AF20">
        <f t="shared" si="4"/>
        <v>0.30983170915956698</v>
      </c>
    </row>
    <row r="21" spans="1:34">
      <c r="G21" s="33" t="s">
        <v>73</v>
      </c>
      <c r="Z21" s="1"/>
    </row>
    <row r="22" spans="1:34">
      <c r="G22" s="33">
        <f>AVERAGEIF(Z2:Z16,0,G2:G16)</f>
        <v>1</v>
      </c>
      <c r="Z22" s="1"/>
    </row>
    <row r="23" spans="1:34">
      <c r="G23" s="33" t="s">
        <v>72</v>
      </c>
      <c r="Z23" s="1"/>
    </row>
    <row r="24" spans="1:34" ht="19">
      <c r="G24" s="48"/>
      <c r="Z24" s="1"/>
    </row>
    <row r="25" spans="1:34">
      <c r="Z25" s="1"/>
    </row>
    <row r="26" spans="1:34">
      <c r="Z26" s="1"/>
    </row>
    <row r="27" spans="1:34">
      <c r="Z27" s="1"/>
    </row>
    <row r="28" spans="1:34">
      <c r="Z28" s="1"/>
    </row>
    <row r="29" spans="1:34" s="2" customFormat="1">
      <c r="A29" s="2">
        <v>1</v>
      </c>
      <c r="B29" s="2">
        <v>2</v>
      </c>
      <c r="C29" s="2">
        <v>2</v>
      </c>
      <c r="D29" s="2" t="s">
        <v>17</v>
      </c>
      <c r="E29" s="2">
        <v>180</v>
      </c>
      <c r="F29" s="34">
        <v>2</v>
      </c>
      <c r="G29" s="34">
        <v>1</v>
      </c>
      <c r="H29" s="34">
        <v>1</v>
      </c>
      <c r="I29" s="2">
        <v>1</v>
      </c>
      <c r="J29" s="2">
        <v>0.5</v>
      </c>
      <c r="K29" s="2">
        <v>0.33329999999999999</v>
      </c>
      <c r="L29" s="30">
        <v>1</v>
      </c>
      <c r="M29" s="30">
        <v>1</v>
      </c>
      <c r="N29" s="30">
        <v>1</v>
      </c>
      <c r="O29" s="2">
        <v>460</v>
      </c>
      <c r="P29" s="45">
        <v>8</v>
      </c>
      <c r="Q29" s="45">
        <v>8</v>
      </c>
      <c r="R29" s="45">
        <v>8</v>
      </c>
      <c r="S29" s="45">
        <v>7</v>
      </c>
      <c r="T29" s="45">
        <v>1</v>
      </c>
      <c r="U29" s="45">
        <v>7</v>
      </c>
      <c r="V29" s="2">
        <v>1</v>
      </c>
      <c r="W29" s="2">
        <v>44</v>
      </c>
      <c r="X29" s="2">
        <v>8</v>
      </c>
      <c r="Y29" s="2">
        <v>4</v>
      </c>
      <c r="Z29" s="2">
        <v>1</v>
      </c>
      <c r="AA29" s="2">
        <f>(1/P29*2)/(1+1/P29)</f>
        <v>0.22222222222222221</v>
      </c>
      <c r="AB29" s="2">
        <f t="shared" ref="AB29:AF29" si="5">(1/Q29*2)/(1+1/Q29)</f>
        <v>0.22222222222222221</v>
      </c>
      <c r="AC29" s="2">
        <f t="shared" si="5"/>
        <v>0.22222222222222221</v>
      </c>
      <c r="AD29" s="2">
        <f t="shared" si="5"/>
        <v>0.25</v>
      </c>
      <c r="AE29" s="2">
        <f t="shared" si="5"/>
        <v>1</v>
      </c>
      <c r="AF29" s="2">
        <f t="shared" si="5"/>
        <v>0.25</v>
      </c>
      <c r="AG29" s="2">
        <v>0.222</v>
      </c>
      <c r="AH29" s="2">
        <v>1</v>
      </c>
    </row>
    <row r="30" spans="1:34" s="2" customFormat="1">
      <c r="A30" s="2">
        <v>1</v>
      </c>
      <c r="B30" s="2">
        <v>2</v>
      </c>
      <c r="C30" s="2">
        <v>3</v>
      </c>
      <c r="D30" s="2" t="s">
        <v>18</v>
      </c>
      <c r="E30" s="2">
        <v>12</v>
      </c>
      <c r="F30" s="34">
        <v>1</v>
      </c>
      <c r="G30" s="34">
        <v>1</v>
      </c>
      <c r="H30" s="34">
        <v>1</v>
      </c>
      <c r="I30" s="2">
        <v>1</v>
      </c>
      <c r="J30" s="2">
        <v>0</v>
      </c>
      <c r="K30" s="2">
        <v>0</v>
      </c>
      <c r="L30" s="30">
        <v>1</v>
      </c>
      <c r="M30" s="30">
        <v>1</v>
      </c>
      <c r="N30" s="30">
        <v>1</v>
      </c>
      <c r="O30" s="2">
        <v>460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2">
        <v>1</v>
      </c>
      <c r="W30" s="2">
        <v>44</v>
      </c>
      <c r="X30" s="2">
        <v>8</v>
      </c>
      <c r="Y30" s="2">
        <v>4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</row>
    <row r="31" spans="1:34">
      <c r="A31">
        <v>2</v>
      </c>
      <c r="B31" s="1">
        <v>2</v>
      </c>
      <c r="C31">
        <v>2</v>
      </c>
      <c r="D31" t="s">
        <v>17</v>
      </c>
      <c r="E31">
        <v>262</v>
      </c>
      <c r="F31" s="33">
        <v>13</v>
      </c>
      <c r="G31" s="33">
        <v>1</v>
      </c>
      <c r="H31" s="33">
        <v>1</v>
      </c>
      <c r="I31">
        <v>1</v>
      </c>
      <c r="J31">
        <v>1</v>
      </c>
      <c r="K31">
        <v>1</v>
      </c>
      <c r="L31" s="29">
        <v>1</v>
      </c>
      <c r="M31" s="29">
        <v>1</v>
      </c>
      <c r="N31" s="29">
        <v>1</v>
      </c>
      <c r="O31">
        <v>8845</v>
      </c>
      <c r="P31" s="43">
        <v>1</v>
      </c>
      <c r="Q31" s="43">
        <v>1</v>
      </c>
      <c r="R31" s="43">
        <v>1</v>
      </c>
      <c r="S31" s="43">
        <v>1</v>
      </c>
      <c r="T31" s="43">
        <v>5</v>
      </c>
      <c r="U31" s="43">
        <v>10</v>
      </c>
      <c r="V31">
        <v>1</v>
      </c>
      <c r="W31">
        <v>46</v>
      </c>
      <c r="X31">
        <v>10</v>
      </c>
      <c r="Y31">
        <v>1</v>
      </c>
      <c r="Z31">
        <v>0</v>
      </c>
      <c r="AA31" s="2">
        <f t="shared" ref="AA31:AA37" si="6">(1/P31*2)/(1+1/P31)</f>
        <v>1</v>
      </c>
      <c r="AB31" s="2">
        <f t="shared" ref="AB31:AB37" si="7">(1/Q31*2)/(1+1/Q31)</f>
        <v>1</v>
      </c>
      <c r="AC31" s="2">
        <f t="shared" ref="AC31:AC37" si="8">(1/R31*2)/(1+1/R31)</f>
        <v>1</v>
      </c>
      <c r="AD31" s="2">
        <f t="shared" ref="AD31:AD37" si="9">(1/S31*2)/(1+1/S31)</f>
        <v>1</v>
      </c>
      <c r="AE31" s="2">
        <f t="shared" ref="AE31:AE37" si="10">(1/T31*2)/(1+1/T31)</f>
        <v>0.33333333333333337</v>
      </c>
      <c r="AF31" s="2">
        <f t="shared" ref="AF31:AF37" si="11">(1/U31*2)/(1+1/U31)</f>
        <v>0.18181818181818182</v>
      </c>
      <c r="AG31">
        <v>0</v>
      </c>
      <c r="AH31">
        <v>0.33329999999999999</v>
      </c>
    </row>
    <row r="32" spans="1:34">
      <c r="A32">
        <v>2</v>
      </c>
      <c r="B32" s="1">
        <v>2</v>
      </c>
      <c r="C32">
        <v>3</v>
      </c>
      <c r="D32" t="s">
        <v>18</v>
      </c>
      <c r="E32">
        <v>454</v>
      </c>
      <c r="F32" s="33">
        <v>317</v>
      </c>
      <c r="G32" s="33">
        <v>1</v>
      </c>
      <c r="H32" s="33">
        <v>1</v>
      </c>
      <c r="I32">
        <v>1</v>
      </c>
      <c r="J32">
        <v>0</v>
      </c>
      <c r="K32">
        <v>0</v>
      </c>
      <c r="L32" s="29">
        <v>1</v>
      </c>
      <c r="M32" s="29">
        <v>1</v>
      </c>
      <c r="N32" s="29">
        <v>1</v>
      </c>
      <c r="O32">
        <v>8845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0</v>
      </c>
      <c r="V32">
        <v>1</v>
      </c>
      <c r="W32">
        <v>46</v>
      </c>
      <c r="X32">
        <v>10</v>
      </c>
      <c r="Y32">
        <v>1</v>
      </c>
      <c r="Z3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</row>
    <row r="33" spans="1:34" s="1" customFormat="1">
      <c r="A33" s="1">
        <v>3</v>
      </c>
      <c r="B33" s="1">
        <v>2</v>
      </c>
      <c r="C33" s="1">
        <v>2</v>
      </c>
      <c r="D33" s="1" t="s">
        <v>17</v>
      </c>
      <c r="E33" s="1">
        <v>737</v>
      </c>
      <c r="F33" s="35">
        <v>28</v>
      </c>
      <c r="G33" s="35">
        <v>1</v>
      </c>
      <c r="H33" s="35">
        <v>1</v>
      </c>
      <c r="I33" s="1">
        <v>2</v>
      </c>
      <c r="J33" s="1">
        <v>0.22220000000000001</v>
      </c>
      <c r="K33" s="1">
        <v>0.125</v>
      </c>
      <c r="L33" s="31">
        <v>2</v>
      </c>
      <c r="M33" s="31">
        <v>1</v>
      </c>
      <c r="N33" s="31">
        <v>1</v>
      </c>
      <c r="O33" s="1">
        <v>8845</v>
      </c>
      <c r="P33" s="44">
        <v>1</v>
      </c>
      <c r="Q33" s="44">
        <v>2</v>
      </c>
      <c r="R33" s="44">
        <v>2</v>
      </c>
      <c r="S33" s="44">
        <v>8</v>
      </c>
      <c r="T33" s="44">
        <v>2</v>
      </c>
      <c r="U33" s="44">
        <v>1</v>
      </c>
      <c r="V33" s="1">
        <v>1</v>
      </c>
      <c r="W33" s="1">
        <v>46</v>
      </c>
      <c r="X33" s="1">
        <v>8</v>
      </c>
      <c r="Y33" s="1">
        <v>8</v>
      </c>
      <c r="Z33" s="1">
        <v>0</v>
      </c>
      <c r="AA33" s="2">
        <f t="shared" si="6"/>
        <v>1</v>
      </c>
      <c r="AB33" s="2">
        <f t="shared" si="7"/>
        <v>0.66666666666666663</v>
      </c>
      <c r="AC33" s="2">
        <f t="shared" si="8"/>
        <v>0.66666666666666663</v>
      </c>
      <c r="AD33" s="2">
        <f t="shared" si="9"/>
        <v>0.22222222222222221</v>
      </c>
      <c r="AE33" s="2">
        <f t="shared" si="10"/>
        <v>0.66666666666666663</v>
      </c>
      <c r="AF33" s="2">
        <f t="shared" si="11"/>
        <v>1</v>
      </c>
      <c r="AG33" s="2">
        <v>0.22</v>
      </c>
      <c r="AH33" s="2">
        <v>0.222</v>
      </c>
    </row>
    <row r="34" spans="1:34">
      <c r="A34">
        <v>3</v>
      </c>
      <c r="B34" s="1">
        <v>2</v>
      </c>
      <c r="C34">
        <v>3</v>
      </c>
      <c r="D34" t="s">
        <v>18</v>
      </c>
      <c r="E34">
        <v>303</v>
      </c>
      <c r="F34" s="33">
        <v>72</v>
      </c>
      <c r="G34" s="33">
        <v>1</v>
      </c>
      <c r="H34" s="33">
        <v>1</v>
      </c>
      <c r="I34">
        <v>1</v>
      </c>
      <c r="J34">
        <v>0</v>
      </c>
      <c r="K34">
        <v>0</v>
      </c>
      <c r="L34" s="29">
        <v>1</v>
      </c>
      <c r="M34" s="29">
        <v>1</v>
      </c>
      <c r="N34" s="29">
        <v>1</v>
      </c>
      <c r="O34">
        <v>8845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0</v>
      </c>
      <c r="V34">
        <v>1</v>
      </c>
      <c r="W34">
        <v>46</v>
      </c>
      <c r="X34">
        <v>8</v>
      </c>
      <c r="Y34">
        <v>8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</row>
    <row r="35" spans="1:34" s="1" customFormat="1">
      <c r="A35" s="1">
        <v>4</v>
      </c>
      <c r="B35" s="1">
        <v>2</v>
      </c>
      <c r="C35" s="1">
        <v>2</v>
      </c>
      <c r="D35" s="1" t="s">
        <v>17</v>
      </c>
      <c r="E35" s="1">
        <v>64</v>
      </c>
      <c r="F35" s="35">
        <v>1</v>
      </c>
      <c r="G35" s="35">
        <v>1</v>
      </c>
      <c r="H35" s="35">
        <v>1</v>
      </c>
      <c r="I35" s="1">
        <v>1</v>
      </c>
      <c r="J35" s="1">
        <v>0.22220000000000001</v>
      </c>
      <c r="K35" s="1">
        <v>0.125</v>
      </c>
      <c r="L35" s="31">
        <v>1</v>
      </c>
      <c r="M35" s="31">
        <v>1</v>
      </c>
      <c r="N35" s="31">
        <v>1</v>
      </c>
      <c r="O35" s="1">
        <v>8845</v>
      </c>
      <c r="P35" s="44">
        <v>3</v>
      </c>
      <c r="Q35" s="44">
        <v>2</v>
      </c>
      <c r="R35" s="44">
        <v>2</v>
      </c>
      <c r="S35" s="44">
        <v>2</v>
      </c>
      <c r="T35" s="44">
        <v>2</v>
      </c>
      <c r="U35" s="44">
        <v>4</v>
      </c>
      <c r="V35" s="1">
        <v>1</v>
      </c>
      <c r="W35" s="1">
        <v>46</v>
      </c>
      <c r="X35" s="1">
        <v>10</v>
      </c>
      <c r="Y35" s="1">
        <v>5</v>
      </c>
      <c r="Z35" s="1">
        <v>0</v>
      </c>
      <c r="AA35" s="2">
        <f t="shared" si="6"/>
        <v>0.5</v>
      </c>
      <c r="AB35" s="2">
        <f t="shared" si="7"/>
        <v>0.66666666666666663</v>
      </c>
      <c r="AC35" s="2">
        <f t="shared" si="8"/>
        <v>0.66666666666666663</v>
      </c>
      <c r="AD35" s="2">
        <f t="shared" si="9"/>
        <v>0.66666666666666663</v>
      </c>
      <c r="AE35" s="2">
        <f t="shared" si="10"/>
        <v>0.66666666666666663</v>
      </c>
      <c r="AF35" s="2">
        <f t="shared" si="11"/>
        <v>0.4</v>
      </c>
      <c r="AG35" s="2">
        <v>0.4</v>
      </c>
      <c r="AH35" s="2">
        <v>0.66666700000000001</v>
      </c>
    </row>
    <row r="36" spans="1:34">
      <c r="A36">
        <v>4</v>
      </c>
      <c r="B36" s="1">
        <v>2</v>
      </c>
      <c r="C36">
        <v>3</v>
      </c>
      <c r="D36" t="s">
        <v>18</v>
      </c>
      <c r="E36">
        <v>12</v>
      </c>
      <c r="F36" s="33">
        <v>1</v>
      </c>
      <c r="G36" s="33">
        <v>1</v>
      </c>
      <c r="H36" s="33">
        <v>1</v>
      </c>
      <c r="I36">
        <v>1</v>
      </c>
      <c r="J36">
        <v>0</v>
      </c>
      <c r="K36">
        <v>0</v>
      </c>
      <c r="L36" s="29">
        <v>1</v>
      </c>
      <c r="M36" s="29">
        <v>1</v>
      </c>
      <c r="N36" s="29">
        <v>1</v>
      </c>
      <c r="O36">
        <v>8845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0</v>
      </c>
      <c r="V36">
        <v>1</v>
      </c>
      <c r="W36">
        <v>46</v>
      </c>
      <c r="X36">
        <v>10</v>
      </c>
      <c r="Y36">
        <v>5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</row>
    <row r="37" spans="1:34">
      <c r="A37">
        <v>5</v>
      </c>
      <c r="B37" s="1">
        <v>2</v>
      </c>
      <c r="C37">
        <v>2</v>
      </c>
      <c r="D37" t="s">
        <v>17</v>
      </c>
      <c r="E37">
        <v>193</v>
      </c>
      <c r="F37" s="33">
        <v>10</v>
      </c>
      <c r="G37" s="33">
        <v>1</v>
      </c>
      <c r="H37" s="33">
        <v>1</v>
      </c>
      <c r="I37">
        <v>1</v>
      </c>
      <c r="J37">
        <v>0.66669999999999996</v>
      </c>
      <c r="K37">
        <v>0.5</v>
      </c>
      <c r="L37" s="29">
        <v>1</v>
      </c>
      <c r="M37" s="29">
        <v>1</v>
      </c>
      <c r="N37" s="29">
        <v>1</v>
      </c>
      <c r="O37">
        <v>118744</v>
      </c>
      <c r="P37" s="43">
        <v>4</v>
      </c>
      <c r="Q37" s="43">
        <v>2</v>
      </c>
      <c r="R37" s="43">
        <v>2</v>
      </c>
      <c r="S37" s="43">
        <v>2</v>
      </c>
      <c r="T37" s="43">
        <v>3</v>
      </c>
      <c r="U37" s="43">
        <v>2</v>
      </c>
      <c r="V37">
        <v>1</v>
      </c>
      <c r="W37">
        <v>41</v>
      </c>
      <c r="X37">
        <v>11</v>
      </c>
      <c r="Y37">
        <v>4</v>
      </c>
      <c r="Z37" s="2">
        <v>0</v>
      </c>
      <c r="AA37" s="2">
        <f t="shared" si="6"/>
        <v>0.4</v>
      </c>
      <c r="AB37" s="2">
        <f t="shared" si="7"/>
        <v>0.66666666666666663</v>
      </c>
      <c r="AC37" s="2">
        <f t="shared" si="8"/>
        <v>0.66666666666666663</v>
      </c>
      <c r="AD37" s="2">
        <f t="shared" si="9"/>
        <v>0.66666666666666663</v>
      </c>
      <c r="AE37" s="2">
        <f t="shared" si="10"/>
        <v>0.5</v>
      </c>
      <c r="AF37" s="2">
        <f t="shared" si="11"/>
        <v>0.66666666666666663</v>
      </c>
      <c r="AG37" s="2">
        <v>0.4</v>
      </c>
      <c r="AH37" s="2">
        <v>0.5</v>
      </c>
    </row>
    <row r="38" spans="1:34">
      <c r="A38">
        <v>5</v>
      </c>
      <c r="B38" s="1">
        <v>2</v>
      </c>
      <c r="C38">
        <v>3</v>
      </c>
      <c r="D38" t="s">
        <v>18</v>
      </c>
      <c r="E38">
        <v>90</v>
      </c>
      <c r="F38" s="33">
        <v>5</v>
      </c>
      <c r="G38" s="33">
        <v>1</v>
      </c>
      <c r="H38" s="33">
        <v>1</v>
      </c>
      <c r="I38">
        <v>1</v>
      </c>
      <c r="J38">
        <v>0</v>
      </c>
      <c r="K38">
        <v>0</v>
      </c>
      <c r="L38" s="29">
        <v>1</v>
      </c>
      <c r="M38" s="29">
        <v>1</v>
      </c>
      <c r="N38" s="29">
        <v>1</v>
      </c>
      <c r="O38">
        <v>118744</v>
      </c>
      <c r="P38" s="43">
        <v>0</v>
      </c>
      <c r="Q38" s="43">
        <v>0</v>
      </c>
      <c r="R38" s="43">
        <v>0</v>
      </c>
      <c r="S38" s="43">
        <v>0</v>
      </c>
      <c r="T38" s="43">
        <v>0</v>
      </c>
      <c r="U38" s="43">
        <v>0</v>
      </c>
      <c r="V38">
        <v>1</v>
      </c>
      <c r="W38">
        <v>41</v>
      </c>
      <c r="X38">
        <v>11</v>
      </c>
      <c r="Y38">
        <v>4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</row>
    <row r="39" spans="1:34">
      <c r="B39" s="1"/>
      <c r="C39" s="1"/>
      <c r="D39" s="1"/>
      <c r="E39" s="1"/>
      <c r="F39" s="35"/>
      <c r="G39" s="46" t="s">
        <v>47</v>
      </c>
      <c r="H39" s="46"/>
      <c r="I39" s="1"/>
      <c r="J39" s="1" t="s">
        <v>47</v>
      </c>
      <c r="K39" s="1"/>
      <c r="L39" s="31"/>
      <c r="M39" s="31" t="s">
        <v>47</v>
      </c>
      <c r="N39" s="31"/>
      <c r="P39" s="44"/>
      <c r="Q39" s="44"/>
      <c r="R39" s="44"/>
      <c r="S39" s="44"/>
      <c r="T39" s="44"/>
      <c r="U39" s="44"/>
    </row>
    <row r="40" spans="1:34">
      <c r="B40" s="1"/>
      <c r="C40" s="1"/>
      <c r="D40" s="1"/>
      <c r="E40" s="1"/>
      <c r="F40" s="35"/>
      <c r="G40" s="46">
        <f>AVERAGE(G29:G38)</f>
        <v>1</v>
      </c>
      <c r="H40" s="46"/>
      <c r="I40" s="1"/>
      <c r="J40" s="1">
        <f>AVERAGE(J29:J38)</f>
        <v>0.26111000000000001</v>
      </c>
      <c r="K40" s="1"/>
      <c r="L40" s="31"/>
      <c r="M40" s="31">
        <f>AVERAGE(M29:M38)</f>
        <v>1</v>
      </c>
      <c r="N40" s="31"/>
      <c r="P40" s="44"/>
      <c r="Q40" s="44"/>
      <c r="R40" s="44"/>
      <c r="S40" s="44"/>
      <c r="T40" s="44"/>
      <c r="U40" s="44"/>
    </row>
    <row r="41" spans="1:34">
      <c r="B41" s="1"/>
      <c r="C41" s="1"/>
      <c r="D41" s="1"/>
      <c r="E41" s="1"/>
      <c r="F41" s="35"/>
      <c r="G41" s="46" t="s">
        <v>44</v>
      </c>
      <c r="H41" s="46"/>
      <c r="I41" s="1"/>
      <c r="J41" s="1" t="s">
        <v>44</v>
      </c>
      <c r="K41" s="1"/>
      <c r="L41" s="31"/>
      <c r="M41" s="31" t="s">
        <v>44</v>
      </c>
      <c r="N41" s="31"/>
      <c r="P41" s="44"/>
      <c r="Q41" s="44"/>
      <c r="R41" s="44"/>
      <c r="S41" s="44"/>
      <c r="T41" s="44"/>
      <c r="U41" s="44"/>
    </row>
    <row r="42" spans="1:34">
      <c r="B42" s="1"/>
      <c r="C42" s="1"/>
      <c r="D42" s="1"/>
      <c r="E42" s="1"/>
      <c r="F42" s="35"/>
      <c r="G42" s="46">
        <f>STDEV(G29:G38)</f>
        <v>0</v>
      </c>
      <c r="H42" s="46"/>
      <c r="I42" s="1"/>
      <c r="J42" s="1">
        <f>STDEV(J29:J38)</f>
        <v>0.35141780278055218</v>
      </c>
      <c r="K42" s="1"/>
      <c r="L42" s="31"/>
      <c r="M42" s="31">
        <f>STDEV(M29:M38)</f>
        <v>0</v>
      </c>
      <c r="N42" s="31"/>
      <c r="P42" s="44"/>
      <c r="Q42" s="44"/>
      <c r="R42" s="44"/>
      <c r="S42" s="44"/>
      <c r="T42" s="44"/>
      <c r="U42" s="44"/>
    </row>
    <row r="43" spans="1:34">
      <c r="Z43" s="1"/>
    </row>
    <row r="44" spans="1:34">
      <c r="Z44" s="1"/>
    </row>
    <row r="45" spans="1:34">
      <c r="Z45" s="1"/>
    </row>
    <row r="46" spans="1:34">
      <c r="Z46" s="1"/>
    </row>
    <row r="47" spans="1:34">
      <c r="Z47" s="1"/>
    </row>
    <row r="48" spans="1:34">
      <c r="Z48" s="1"/>
    </row>
    <row r="49" spans="1:34">
      <c r="Z49" s="1"/>
    </row>
    <row r="50" spans="1:34">
      <c r="Z50" s="1"/>
    </row>
    <row r="51" spans="1:34" s="2" customFormat="1">
      <c r="A51" s="2">
        <v>1</v>
      </c>
      <c r="B51" s="2">
        <v>3</v>
      </c>
      <c r="C51" s="2">
        <v>4</v>
      </c>
      <c r="D51" s="2" t="s">
        <v>19</v>
      </c>
      <c r="E51" s="2">
        <v>170</v>
      </c>
      <c r="F51" s="34">
        <v>3</v>
      </c>
      <c r="G51" s="42">
        <v>1</v>
      </c>
      <c r="H51" s="42">
        <v>1</v>
      </c>
      <c r="I51" s="2">
        <v>1</v>
      </c>
      <c r="J51" s="2">
        <v>0.4</v>
      </c>
      <c r="K51" s="2">
        <v>0.25</v>
      </c>
      <c r="L51" s="30">
        <v>1</v>
      </c>
      <c r="M51" s="30">
        <v>1</v>
      </c>
      <c r="N51" s="30">
        <v>1</v>
      </c>
      <c r="O51" s="2">
        <v>460</v>
      </c>
      <c r="P51" s="45" t="s">
        <v>59</v>
      </c>
      <c r="Q51" s="45" t="s">
        <v>58</v>
      </c>
      <c r="R51" s="45" t="s">
        <v>58</v>
      </c>
      <c r="S51" s="45" t="s">
        <v>167</v>
      </c>
      <c r="T51" s="45" t="s">
        <v>210</v>
      </c>
      <c r="U51" s="45" t="s">
        <v>211</v>
      </c>
      <c r="V51" s="2">
        <v>1</v>
      </c>
      <c r="W51" s="2">
        <v>44</v>
      </c>
      <c r="X51" s="2">
        <v>8</v>
      </c>
      <c r="Y51" s="2">
        <v>4</v>
      </c>
      <c r="Z51" s="2">
        <v>1</v>
      </c>
      <c r="AA51" s="2">
        <v>0.24579999999999999</v>
      </c>
      <c r="AB51" s="2">
        <v>0.2392</v>
      </c>
      <c r="AC51" s="2">
        <v>0.2392</v>
      </c>
      <c r="AD51" s="2">
        <v>0.33329999999999999</v>
      </c>
      <c r="AE51" s="2">
        <v>0.3125</v>
      </c>
      <c r="AF51" s="2">
        <v>0.47499999999999998</v>
      </c>
      <c r="AG51" s="2">
        <v>0.4214</v>
      </c>
      <c r="AH51" s="2">
        <v>0.39166699999999999</v>
      </c>
    </row>
    <row r="52" spans="1:34">
      <c r="A52">
        <v>2</v>
      </c>
      <c r="B52" s="1">
        <v>3</v>
      </c>
      <c r="C52" s="1">
        <v>4</v>
      </c>
      <c r="D52" s="1" t="s">
        <v>19</v>
      </c>
      <c r="E52" s="1">
        <v>1637</v>
      </c>
      <c r="F52" s="35">
        <v>2533</v>
      </c>
      <c r="G52" s="46">
        <v>1</v>
      </c>
      <c r="H52" s="46">
        <v>1</v>
      </c>
      <c r="I52" s="1">
        <v>1</v>
      </c>
      <c r="J52" s="1">
        <v>0.46150000000000002</v>
      </c>
      <c r="K52" s="1">
        <v>0.3</v>
      </c>
      <c r="L52" s="31">
        <v>11</v>
      </c>
      <c r="M52" s="31">
        <v>1</v>
      </c>
      <c r="N52" s="31">
        <v>1</v>
      </c>
      <c r="O52">
        <v>8845</v>
      </c>
      <c r="P52" s="44" t="s">
        <v>60</v>
      </c>
      <c r="Q52" s="44" t="s">
        <v>60</v>
      </c>
      <c r="R52" s="44" t="s">
        <v>60</v>
      </c>
      <c r="S52" s="44" t="s">
        <v>168</v>
      </c>
      <c r="T52" s="44" t="s">
        <v>212</v>
      </c>
      <c r="U52" s="44" t="s">
        <v>213</v>
      </c>
      <c r="V52">
        <v>1</v>
      </c>
      <c r="W52">
        <v>46</v>
      </c>
      <c r="X52">
        <v>10</v>
      </c>
      <c r="Y52">
        <v>1</v>
      </c>
      <c r="Z52">
        <v>0</v>
      </c>
      <c r="AA52">
        <v>0.41660000000000003</v>
      </c>
      <c r="AB52">
        <v>0.41660000000000003</v>
      </c>
      <c r="AC52">
        <v>0.41660000000000003</v>
      </c>
      <c r="AD52">
        <v>0.3</v>
      </c>
      <c r="AE52">
        <v>0.55000000000000004</v>
      </c>
      <c r="AF52">
        <v>0.25</v>
      </c>
      <c r="AG52">
        <v>0.19</v>
      </c>
      <c r="AH52">
        <v>0.25833299999999998</v>
      </c>
    </row>
    <row r="53" spans="1:34">
      <c r="A53">
        <v>3</v>
      </c>
      <c r="B53" s="1">
        <v>3</v>
      </c>
      <c r="C53" s="1">
        <v>4</v>
      </c>
      <c r="D53" s="1" t="s">
        <v>19</v>
      </c>
      <c r="E53" s="1">
        <v>1078</v>
      </c>
      <c r="F53" s="35">
        <v>32</v>
      </c>
      <c r="G53" s="46">
        <v>1</v>
      </c>
      <c r="H53" s="46">
        <v>1</v>
      </c>
      <c r="I53" s="1">
        <v>4</v>
      </c>
      <c r="J53" s="1">
        <v>0.66669999999999996</v>
      </c>
      <c r="K53" s="1">
        <v>0.5</v>
      </c>
      <c r="L53" s="31">
        <v>4</v>
      </c>
      <c r="M53" s="31">
        <v>1</v>
      </c>
      <c r="N53" s="31">
        <v>1</v>
      </c>
      <c r="O53">
        <v>8845</v>
      </c>
      <c r="P53" s="44" t="s">
        <v>61</v>
      </c>
      <c r="Q53" s="44" t="s">
        <v>61</v>
      </c>
      <c r="R53" s="44" t="s">
        <v>61</v>
      </c>
      <c r="S53" s="44" t="s">
        <v>61</v>
      </c>
      <c r="T53" s="44" t="s">
        <v>214</v>
      </c>
      <c r="U53" s="44" t="s">
        <v>215</v>
      </c>
      <c r="V53">
        <v>1</v>
      </c>
      <c r="W53">
        <v>46</v>
      </c>
      <c r="X53">
        <v>8</v>
      </c>
      <c r="Y53">
        <v>8</v>
      </c>
      <c r="Z53">
        <v>0</v>
      </c>
      <c r="AA53">
        <v>0.38090000000000002</v>
      </c>
      <c r="AB53">
        <v>0.38090000000000002</v>
      </c>
      <c r="AC53">
        <v>0.38090000000000002</v>
      </c>
      <c r="AD53">
        <v>0.38090000000000002</v>
      </c>
      <c r="AE53">
        <v>0.83330000000000004</v>
      </c>
      <c r="AF53">
        <v>0.85</v>
      </c>
      <c r="AG53">
        <v>0</v>
      </c>
      <c r="AH53">
        <v>0.625</v>
      </c>
    </row>
    <row r="54" spans="1:34">
      <c r="A54">
        <v>4</v>
      </c>
      <c r="B54" s="1">
        <v>3</v>
      </c>
      <c r="C54" s="1">
        <v>4</v>
      </c>
      <c r="D54" s="1" t="s">
        <v>19</v>
      </c>
      <c r="E54" s="1">
        <v>4000</v>
      </c>
      <c r="F54" s="35">
        <v>3</v>
      </c>
      <c r="G54" s="46">
        <v>1</v>
      </c>
      <c r="H54" s="46">
        <v>1</v>
      </c>
      <c r="I54" s="1">
        <v>9</v>
      </c>
      <c r="J54" s="1">
        <v>0.5</v>
      </c>
      <c r="K54" s="1">
        <v>0.33329999999999999</v>
      </c>
      <c r="L54" s="31">
        <v>9</v>
      </c>
      <c r="M54" s="31">
        <v>1</v>
      </c>
      <c r="N54" s="31">
        <v>1</v>
      </c>
      <c r="O54">
        <v>8845</v>
      </c>
      <c r="P54" s="44" t="s">
        <v>63</v>
      </c>
      <c r="Q54" s="44" t="s">
        <v>62</v>
      </c>
      <c r="R54" s="44" t="s">
        <v>63</v>
      </c>
      <c r="S54" s="44" t="s">
        <v>169</v>
      </c>
      <c r="T54" s="44" t="s">
        <v>216</v>
      </c>
      <c r="U54" s="44" t="s">
        <v>217</v>
      </c>
      <c r="V54">
        <v>1</v>
      </c>
      <c r="W54">
        <v>46</v>
      </c>
      <c r="X54">
        <v>10</v>
      </c>
      <c r="Y54">
        <v>5</v>
      </c>
      <c r="Z54">
        <v>0</v>
      </c>
      <c r="AA54" s="2">
        <v>0.48809999999999998</v>
      </c>
      <c r="AB54" s="2">
        <v>0.4214</v>
      </c>
      <c r="AC54">
        <v>0.48809999999999998</v>
      </c>
      <c r="AD54">
        <v>0.32140000000000002</v>
      </c>
      <c r="AE54">
        <v>0.39579999999999999</v>
      </c>
      <c r="AF54">
        <v>0.4214</v>
      </c>
      <c r="AG54">
        <v>0.37</v>
      </c>
      <c r="AH54">
        <v>0.19583300000000001</v>
      </c>
    </row>
    <row r="55" spans="1:34">
      <c r="A55">
        <v>5</v>
      </c>
      <c r="B55" s="1">
        <v>3</v>
      </c>
      <c r="C55" s="1">
        <v>4</v>
      </c>
      <c r="D55" s="1" t="s">
        <v>19</v>
      </c>
      <c r="E55" s="1">
        <v>4627</v>
      </c>
      <c r="F55" s="35">
        <v>112</v>
      </c>
      <c r="G55" s="46">
        <v>1</v>
      </c>
      <c r="H55" s="46">
        <v>0.75</v>
      </c>
      <c r="I55" s="1">
        <v>1</v>
      </c>
      <c r="J55" s="1">
        <v>0.46150000000000002</v>
      </c>
      <c r="K55" s="1">
        <v>0.3</v>
      </c>
      <c r="L55" s="31">
        <v>20</v>
      </c>
      <c r="M55" s="31">
        <v>1</v>
      </c>
      <c r="N55" s="31">
        <v>1</v>
      </c>
      <c r="O55">
        <v>118744</v>
      </c>
      <c r="P55" s="44" t="s">
        <v>65</v>
      </c>
      <c r="Q55" s="44" t="s">
        <v>64</v>
      </c>
      <c r="R55" s="44" t="s">
        <v>170</v>
      </c>
      <c r="S55" s="44" t="s">
        <v>171</v>
      </c>
      <c r="T55" s="44" t="s">
        <v>218</v>
      </c>
      <c r="U55" s="44" t="s">
        <v>219</v>
      </c>
      <c r="V55">
        <v>1</v>
      </c>
      <c r="W55">
        <v>41</v>
      </c>
      <c r="X55">
        <v>11</v>
      </c>
      <c r="Y55">
        <v>4</v>
      </c>
      <c r="Z55">
        <v>0</v>
      </c>
      <c r="AA55">
        <v>0.30559999999999998</v>
      </c>
      <c r="AB55">
        <v>0.40550000000000003</v>
      </c>
      <c r="AC55">
        <v>0.32219999999999999</v>
      </c>
      <c r="AD55">
        <v>0.5</v>
      </c>
      <c r="AE55">
        <v>0.25829999999999997</v>
      </c>
      <c r="AF55">
        <v>0.31659999999999999</v>
      </c>
      <c r="AG55">
        <v>0.21249999999999999</v>
      </c>
      <c r="AH55">
        <v>0.300595</v>
      </c>
    </row>
    <row r="56" spans="1:34">
      <c r="G56" s="33" t="s">
        <v>47</v>
      </c>
      <c r="J56" t="s">
        <v>47</v>
      </c>
      <c r="M56" s="29" t="s">
        <v>47</v>
      </c>
    </row>
    <row r="57" spans="1:34">
      <c r="G57" s="33">
        <f>AVERAGE(G51:G55)</f>
        <v>1</v>
      </c>
      <c r="J57">
        <f>AVERAGE(J51:J55)</f>
        <v>0.49793999999999999</v>
      </c>
      <c r="M57" s="29">
        <f>AVERAGE(M51:M55)</f>
        <v>1</v>
      </c>
    </row>
    <row r="58" spans="1:34">
      <c r="G58" s="33" t="s">
        <v>44</v>
      </c>
      <c r="J58" t="s">
        <v>44</v>
      </c>
      <c r="M58" s="29" t="s">
        <v>44</v>
      </c>
    </row>
    <row r="59" spans="1:34">
      <c r="G59" s="33">
        <f>STDEV(G51:G55)</f>
        <v>0</v>
      </c>
      <c r="J59">
        <f>STDEV(J51:J55)</f>
        <v>0.10091106480460903</v>
      </c>
      <c r="M59" s="29">
        <f>STDEV(M51:M55)</f>
        <v>0</v>
      </c>
    </row>
    <row r="61" spans="1:34">
      <c r="A61" s="2" t="s">
        <v>67</v>
      </c>
    </row>
    <row r="62" spans="1:34">
      <c r="A62" s="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95"/>
  <sheetViews>
    <sheetView topLeftCell="A76" workbookViewId="0">
      <selection activeCell="I2" sqref="I2:I91"/>
    </sheetView>
  </sheetViews>
  <sheetFormatPr baseColWidth="10" defaultRowHeight="16"/>
  <sheetData>
    <row r="1" spans="1:9">
      <c r="A1" t="s">
        <v>110</v>
      </c>
      <c r="B1" t="s">
        <v>109</v>
      </c>
      <c r="C1" t="s">
        <v>199</v>
      </c>
      <c r="D1" t="s">
        <v>172</v>
      </c>
      <c r="E1" t="s">
        <v>177</v>
      </c>
      <c r="F1" t="s">
        <v>178</v>
      </c>
      <c r="G1" t="s">
        <v>224</v>
      </c>
      <c r="H1" t="s">
        <v>225</v>
      </c>
      <c r="I1" t="s">
        <v>226</v>
      </c>
    </row>
    <row r="2" spans="1:9">
      <c r="A2">
        <v>0.66666666666666663</v>
      </c>
      <c r="B2">
        <v>0.66666666666666663</v>
      </c>
      <c r="C2">
        <v>0.66666666666666663</v>
      </c>
      <c r="D2">
        <v>0.66666666666666663</v>
      </c>
      <c r="E2">
        <v>0.66666666666666663</v>
      </c>
      <c r="F2">
        <v>0.66666666666666663</v>
      </c>
      <c r="G2" s="29">
        <v>1</v>
      </c>
      <c r="H2">
        <v>0</v>
      </c>
      <c r="I2">
        <v>0.66666999999999998</v>
      </c>
    </row>
    <row r="3" spans="1:9">
      <c r="A3">
        <v>0.66666666666666663</v>
      </c>
      <c r="B3">
        <v>0.66666666666666663</v>
      </c>
      <c r="C3">
        <v>0.66666666666666663</v>
      </c>
      <c r="D3">
        <v>0.5</v>
      </c>
      <c r="E3">
        <v>0.66666666666666663</v>
      </c>
      <c r="F3">
        <v>0.5</v>
      </c>
      <c r="G3" s="29">
        <v>1</v>
      </c>
      <c r="H3">
        <v>0.5</v>
      </c>
      <c r="I3">
        <v>0.5</v>
      </c>
    </row>
    <row r="4" spans="1:9">
      <c r="A4">
        <v>0.66666666666666663</v>
      </c>
      <c r="B4">
        <v>0.66666666666666663</v>
      </c>
      <c r="C4">
        <v>0.66666666666666663</v>
      </c>
      <c r="D4">
        <v>0.66666666666666663</v>
      </c>
      <c r="E4">
        <v>0.66666666666666663</v>
      </c>
      <c r="F4">
        <v>0.4</v>
      </c>
      <c r="G4" s="31">
        <v>1</v>
      </c>
      <c r="H4" s="1">
        <v>0</v>
      </c>
      <c r="I4" s="1">
        <v>0.66666700000000001</v>
      </c>
    </row>
    <row r="5" spans="1:9">
      <c r="A5">
        <v>0.5</v>
      </c>
      <c r="B5">
        <v>0.5</v>
      </c>
      <c r="C5">
        <v>0.5</v>
      </c>
      <c r="D5">
        <v>0.5</v>
      </c>
      <c r="E5">
        <v>1</v>
      </c>
      <c r="F5">
        <v>1</v>
      </c>
      <c r="G5" s="29">
        <v>1</v>
      </c>
      <c r="H5" s="1">
        <v>0</v>
      </c>
      <c r="I5" s="1">
        <v>1</v>
      </c>
    </row>
    <row r="6" spans="1:9">
      <c r="A6">
        <v>1</v>
      </c>
      <c r="B6">
        <v>1</v>
      </c>
      <c r="C6">
        <v>1</v>
      </c>
      <c r="D6">
        <v>0.5</v>
      </c>
      <c r="E6">
        <v>1</v>
      </c>
      <c r="F6">
        <v>1</v>
      </c>
      <c r="G6" s="29">
        <v>1</v>
      </c>
      <c r="H6" s="1">
        <v>0.5</v>
      </c>
      <c r="I6" s="1">
        <v>0.5</v>
      </c>
    </row>
    <row r="7" spans="1:9">
      <c r="A7">
        <v>0.4</v>
      </c>
      <c r="B7">
        <v>0.4</v>
      </c>
      <c r="C7">
        <v>0.4</v>
      </c>
      <c r="D7">
        <v>0.4</v>
      </c>
      <c r="E7">
        <v>1</v>
      </c>
      <c r="F7">
        <v>0.66666666666666663</v>
      </c>
      <c r="G7" s="31">
        <v>1</v>
      </c>
      <c r="H7" s="1">
        <v>0</v>
      </c>
      <c r="I7" s="1">
        <v>1</v>
      </c>
    </row>
    <row r="8" spans="1:9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 s="30">
        <v>1</v>
      </c>
      <c r="H8" s="2">
        <v>0</v>
      </c>
      <c r="I8" s="2">
        <v>1</v>
      </c>
    </row>
    <row r="9" spans="1:9">
      <c r="A9">
        <v>1</v>
      </c>
      <c r="B9">
        <v>0.5</v>
      </c>
      <c r="C9">
        <v>1</v>
      </c>
      <c r="D9">
        <v>0.4</v>
      </c>
      <c r="E9">
        <v>0.4</v>
      </c>
      <c r="F9">
        <v>1</v>
      </c>
      <c r="G9" s="30">
        <v>1</v>
      </c>
      <c r="H9" s="2">
        <v>1</v>
      </c>
      <c r="I9" s="2">
        <v>0.4</v>
      </c>
    </row>
    <row r="10" spans="1:9">
      <c r="A10">
        <v>0.4</v>
      </c>
      <c r="B10">
        <v>0.4</v>
      </c>
      <c r="C10">
        <v>0.4</v>
      </c>
      <c r="D10">
        <v>0.4</v>
      </c>
      <c r="E10">
        <v>0.4</v>
      </c>
      <c r="F10">
        <v>0.4</v>
      </c>
      <c r="G10" s="30">
        <v>1</v>
      </c>
      <c r="H10" s="2">
        <v>0</v>
      </c>
      <c r="I10" s="2">
        <v>0.4</v>
      </c>
    </row>
    <row r="11" spans="1:9">
      <c r="A11">
        <v>0.66666666666666663</v>
      </c>
      <c r="B11">
        <v>0.66666666666666663</v>
      </c>
      <c r="C11">
        <v>0.66666666666666663</v>
      </c>
      <c r="D11">
        <v>0.66666666666666663</v>
      </c>
      <c r="E11">
        <v>0.66666666666666663</v>
      </c>
      <c r="F11">
        <v>0.5</v>
      </c>
      <c r="G11" s="29">
        <v>1</v>
      </c>
      <c r="H11" s="2">
        <v>0</v>
      </c>
      <c r="I11" s="2">
        <v>0.66669999999999996</v>
      </c>
    </row>
    <row r="12" spans="1:9">
      <c r="A12">
        <v>0.4</v>
      </c>
      <c r="B12">
        <v>0.4</v>
      </c>
      <c r="C12">
        <v>0.4</v>
      </c>
      <c r="D12">
        <v>0.4</v>
      </c>
      <c r="E12">
        <v>1</v>
      </c>
      <c r="F12">
        <v>0.5</v>
      </c>
      <c r="G12" s="29">
        <v>1</v>
      </c>
      <c r="H12" s="2">
        <v>0</v>
      </c>
      <c r="I12" s="2">
        <v>1</v>
      </c>
    </row>
    <row r="13" spans="1:9">
      <c r="A13">
        <v>1</v>
      </c>
      <c r="B13">
        <v>1</v>
      </c>
      <c r="C13">
        <v>1</v>
      </c>
      <c r="D13">
        <v>1</v>
      </c>
      <c r="E13">
        <v>1</v>
      </c>
      <c r="F13">
        <v>0.4</v>
      </c>
      <c r="G13" s="31">
        <v>1</v>
      </c>
      <c r="H13" s="2">
        <v>0</v>
      </c>
      <c r="I13" s="2">
        <v>1</v>
      </c>
    </row>
    <row r="14" spans="1:9">
      <c r="A14">
        <v>0.5</v>
      </c>
      <c r="B14">
        <v>0.5</v>
      </c>
      <c r="C14">
        <v>0.5</v>
      </c>
      <c r="D14">
        <v>0.5</v>
      </c>
      <c r="E14">
        <v>0.5</v>
      </c>
      <c r="F14">
        <v>0.66666666666666663</v>
      </c>
      <c r="G14" s="29">
        <v>1</v>
      </c>
      <c r="H14" s="2">
        <v>0</v>
      </c>
      <c r="I14" s="2">
        <v>1</v>
      </c>
    </row>
    <row r="15" spans="1:9">
      <c r="A15">
        <v>0.66666666666666663</v>
      </c>
      <c r="B15">
        <v>0.66666666666666663</v>
      </c>
      <c r="C15">
        <v>0.66666666666666663</v>
      </c>
      <c r="D15">
        <v>0.66666666666666663</v>
      </c>
      <c r="E15">
        <v>0.5</v>
      </c>
      <c r="F15">
        <v>0.66666666666666663</v>
      </c>
      <c r="G15" s="29">
        <v>1</v>
      </c>
      <c r="H15" s="2">
        <v>1</v>
      </c>
      <c r="I15" s="2">
        <v>0.66669999999999996</v>
      </c>
    </row>
    <row r="16" spans="1:9">
      <c r="A16">
        <v>0.66666666666666663</v>
      </c>
      <c r="B16">
        <v>0.5</v>
      </c>
      <c r="C16">
        <v>0.66666666666666663</v>
      </c>
      <c r="D16">
        <v>0.5</v>
      </c>
      <c r="E16">
        <v>0.5</v>
      </c>
      <c r="F16">
        <v>0.66666666666666663</v>
      </c>
      <c r="G16" s="31">
        <v>1</v>
      </c>
      <c r="H16" s="2">
        <v>1</v>
      </c>
      <c r="I16" s="2">
        <v>0.5</v>
      </c>
    </row>
    <row r="17" spans="1:9">
      <c r="A17" s="2">
        <v>0.66666666699999999</v>
      </c>
      <c r="B17" s="2">
        <v>0.66666666699999999</v>
      </c>
      <c r="C17" s="2">
        <v>0.66666666699999999</v>
      </c>
      <c r="D17" s="2">
        <v>0.66666666699999999</v>
      </c>
      <c r="E17" s="2">
        <v>0.66666666699999999</v>
      </c>
      <c r="F17" s="2">
        <v>0.5</v>
      </c>
      <c r="G17" s="29">
        <v>1</v>
      </c>
      <c r="H17">
        <v>0</v>
      </c>
      <c r="I17">
        <v>0.66666700000000001</v>
      </c>
    </row>
    <row r="18" spans="1:9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9">
        <v>1</v>
      </c>
      <c r="H18" s="2">
        <v>0</v>
      </c>
      <c r="I18" s="2">
        <v>0</v>
      </c>
    </row>
    <row r="19" spans="1:9">
      <c r="A19" s="2">
        <v>0.5</v>
      </c>
      <c r="B19" s="2">
        <v>0.5</v>
      </c>
      <c r="C19" s="2">
        <v>0.5</v>
      </c>
      <c r="D19" s="2">
        <v>0.5</v>
      </c>
      <c r="E19" s="2">
        <v>1</v>
      </c>
      <c r="F19" s="2">
        <v>1</v>
      </c>
      <c r="G19" s="29">
        <v>1</v>
      </c>
      <c r="H19">
        <v>0</v>
      </c>
      <c r="I19">
        <v>1</v>
      </c>
    </row>
    <row r="20" spans="1:9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9">
        <v>1</v>
      </c>
      <c r="H20" s="2">
        <v>0</v>
      </c>
      <c r="I20" s="2">
        <v>0</v>
      </c>
    </row>
    <row r="21" spans="1:9">
      <c r="A21" s="2">
        <v>0.4</v>
      </c>
      <c r="B21" s="2">
        <v>0.4</v>
      </c>
      <c r="C21" s="2">
        <v>0.4</v>
      </c>
      <c r="D21" s="2">
        <v>0.4</v>
      </c>
      <c r="E21" s="2">
        <v>1</v>
      </c>
      <c r="F21" s="2">
        <v>0.5</v>
      </c>
      <c r="G21" s="30">
        <v>1</v>
      </c>
      <c r="H21" s="2">
        <v>0</v>
      </c>
      <c r="I21" s="2">
        <v>1</v>
      </c>
    </row>
    <row r="22" spans="1:9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30">
        <v>1</v>
      </c>
      <c r="H22" s="2">
        <v>0</v>
      </c>
      <c r="I22" s="2">
        <v>0</v>
      </c>
    </row>
    <row r="23" spans="1:9">
      <c r="A23" s="2">
        <v>0.4</v>
      </c>
      <c r="B23" s="2">
        <v>0.4</v>
      </c>
      <c r="C23" s="2">
        <v>0.4</v>
      </c>
      <c r="D23" s="2">
        <v>0.4</v>
      </c>
      <c r="E23" s="2">
        <v>0.4</v>
      </c>
      <c r="F23" s="2">
        <v>0.5</v>
      </c>
      <c r="G23" s="29">
        <v>1</v>
      </c>
      <c r="H23" s="2">
        <v>0</v>
      </c>
      <c r="I23" s="2">
        <v>0.4</v>
      </c>
    </row>
    <row r="24" spans="1:9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9">
        <v>1</v>
      </c>
      <c r="H24" s="2">
        <v>0</v>
      </c>
      <c r="I24" s="2">
        <v>0</v>
      </c>
    </row>
    <row r="25" spans="1:9">
      <c r="A25" s="2">
        <v>0.66666666699999999</v>
      </c>
      <c r="B25" s="2">
        <v>0.66666666699999999</v>
      </c>
      <c r="C25" s="2">
        <v>0.66666666699999999</v>
      </c>
      <c r="D25" s="2">
        <v>0.5</v>
      </c>
      <c r="E25" s="2">
        <v>0.5</v>
      </c>
      <c r="F25" s="2">
        <v>1</v>
      </c>
      <c r="G25" s="29">
        <v>1</v>
      </c>
      <c r="H25" s="2">
        <v>0.5</v>
      </c>
      <c r="I25" s="2">
        <v>0.66666700000000001</v>
      </c>
    </row>
    <row r="26" spans="1:9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9">
        <v>1</v>
      </c>
      <c r="H26" s="2">
        <v>0</v>
      </c>
      <c r="I26" s="2">
        <v>0</v>
      </c>
    </row>
    <row r="27" spans="1:9">
      <c r="A27" s="2">
        <v>0.75</v>
      </c>
      <c r="B27" s="2">
        <v>0.58330000000000004</v>
      </c>
      <c r="C27" s="1">
        <v>0.58330000000000004</v>
      </c>
      <c r="D27" s="1">
        <v>0.58330000000000004</v>
      </c>
      <c r="E27" s="1">
        <v>0.58330000000000004</v>
      </c>
      <c r="F27" s="1">
        <v>0.58330000000000004</v>
      </c>
      <c r="G27" s="31">
        <v>1</v>
      </c>
      <c r="H27" s="1">
        <v>0.75</v>
      </c>
      <c r="I27" s="1">
        <v>0.58333299999999999</v>
      </c>
    </row>
    <row r="28" spans="1:9">
      <c r="A28" s="1">
        <v>0.83330000000000004</v>
      </c>
      <c r="B28" s="1">
        <v>0.83330000000000004</v>
      </c>
      <c r="C28" s="1">
        <v>0.83330000000000004</v>
      </c>
      <c r="D28" s="1">
        <v>0.83330000000000004</v>
      </c>
      <c r="E28" s="1">
        <v>0.83330000000000004</v>
      </c>
      <c r="F28" s="1">
        <v>0.83330000000000004</v>
      </c>
      <c r="G28" s="31">
        <v>1</v>
      </c>
      <c r="H28" s="1">
        <v>0.58330000000000004</v>
      </c>
      <c r="I28" s="1">
        <v>0.58333299999999999</v>
      </c>
    </row>
    <row r="29" spans="1:9">
      <c r="A29" s="2">
        <v>1</v>
      </c>
      <c r="B29" s="2">
        <v>0.5</v>
      </c>
      <c r="C29" s="2">
        <v>0.66669999999999996</v>
      </c>
      <c r="D29" s="2">
        <v>1</v>
      </c>
      <c r="E29" s="2">
        <v>0.5</v>
      </c>
      <c r="F29" s="2">
        <v>0.5</v>
      </c>
      <c r="G29" s="30">
        <v>1</v>
      </c>
      <c r="H29" s="2">
        <v>0.45</v>
      </c>
      <c r="I29" s="2">
        <v>0.75</v>
      </c>
    </row>
    <row r="30" spans="1:9">
      <c r="A30" s="2">
        <v>0.75</v>
      </c>
      <c r="B30" s="2">
        <v>0.7</v>
      </c>
      <c r="C30" s="1">
        <v>0.75</v>
      </c>
      <c r="D30" s="1">
        <v>0.66669999999999996</v>
      </c>
      <c r="E30" s="1">
        <v>0.45</v>
      </c>
      <c r="F30" s="1">
        <v>0.5333</v>
      </c>
      <c r="G30" s="31">
        <v>1</v>
      </c>
      <c r="H30" s="1">
        <v>0.5333</v>
      </c>
      <c r="I30" s="1">
        <v>0.45</v>
      </c>
    </row>
    <row r="31" spans="1:9">
      <c r="A31" s="2">
        <v>0.58333000000000002</v>
      </c>
      <c r="B31" s="2">
        <v>0.58333000000000002</v>
      </c>
      <c r="C31" s="1">
        <v>0.58333000000000002</v>
      </c>
      <c r="D31" s="1">
        <v>0.83330000000000004</v>
      </c>
      <c r="E31" s="1">
        <v>0.83330000000000004</v>
      </c>
      <c r="F31" s="1">
        <v>0.66666999999999998</v>
      </c>
      <c r="G31" s="31">
        <v>1</v>
      </c>
      <c r="H31" s="7">
        <v>0.83330000000000004</v>
      </c>
      <c r="I31" s="1">
        <v>0.83333299999999999</v>
      </c>
    </row>
    <row r="32" spans="1:9">
      <c r="A32">
        <v>0.33333333333333337</v>
      </c>
      <c r="B32">
        <v>0.33333333333333337</v>
      </c>
      <c r="C32">
        <v>0.33333333333333337</v>
      </c>
      <c r="D32">
        <v>0.33333333333333337</v>
      </c>
      <c r="E32">
        <v>0.33333333333333337</v>
      </c>
      <c r="F32">
        <v>0.33333333333333337</v>
      </c>
      <c r="G32" s="29">
        <v>1</v>
      </c>
      <c r="H32">
        <v>0</v>
      </c>
      <c r="I32">
        <v>0.33333299999999999</v>
      </c>
    </row>
    <row r="33" spans="1:9">
      <c r="A33">
        <v>1</v>
      </c>
      <c r="B33">
        <v>0.33333333333333337</v>
      </c>
      <c r="C33">
        <v>0.4</v>
      </c>
      <c r="D33">
        <v>0.33333333333333337</v>
      </c>
      <c r="E33">
        <v>0.33333333333333337</v>
      </c>
      <c r="F33">
        <v>0.33333333333333337</v>
      </c>
      <c r="G33" s="29">
        <v>1</v>
      </c>
      <c r="H33">
        <v>0.33</v>
      </c>
      <c r="I33">
        <v>0.33333299999999999</v>
      </c>
    </row>
    <row r="34" spans="1:9">
      <c r="A34">
        <v>1</v>
      </c>
      <c r="B34">
        <v>1</v>
      </c>
      <c r="C34">
        <v>1</v>
      </c>
      <c r="D34">
        <v>1</v>
      </c>
      <c r="E34">
        <v>1</v>
      </c>
      <c r="F34">
        <v>0.2857142857142857</v>
      </c>
      <c r="G34" s="31">
        <v>1</v>
      </c>
      <c r="H34" s="1">
        <v>0</v>
      </c>
      <c r="I34" s="1">
        <v>1</v>
      </c>
    </row>
    <row r="35" spans="1:9">
      <c r="A35">
        <v>1</v>
      </c>
      <c r="B35">
        <v>1</v>
      </c>
      <c r="C35">
        <v>1</v>
      </c>
      <c r="D35">
        <v>0.33333333333333337</v>
      </c>
      <c r="E35">
        <v>1</v>
      </c>
      <c r="F35">
        <v>1</v>
      </c>
      <c r="G35" s="31">
        <v>1</v>
      </c>
      <c r="H35" s="1">
        <v>0.33</v>
      </c>
      <c r="I35" s="1">
        <v>1</v>
      </c>
    </row>
    <row r="36" spans="1:9">
      <c r="A36">
        <v>0.33333333333333337</v>
      </c>
      <c r="B36">
        <v>0.33333333333333337</v>
      </c>
      <c r="C36">
        <v>0.33333333333333337</v>
      </c>
      <c r="D36">
        <v>0.33333333333333337</v>
      </c>
      <c r="E36">
        <v>0.33333333333333337</v>
      </c>
      <c r="F36">
        <v>1</v>
      </c>
      <c r="G36" s="29">
        <v>1</v>
      </c>
      <c r="H36" s="1">
        <v>0</v>
      </c>
      <c r="I36" s="1">
        <v>0</v>
      </c>
    </row>
    <row r="37" spans="1:9">
      <c r="A37">
        <v>0.33333333333333337</v>
      </c>
      <c r="B37">
        <v>0.33333333333333337</v>
      </c>
      <c r="C37">
        <v>0.33333333333333337</v>
      </c>
      <c r="D37">
        <v>0.33333333333333337</v>
      </c>
      <c r="E37">
        <v>1</v>
      </c>
      <c r="F37">
        <v>1</v>
      </c>
      <c r="G37" s="29">
        <v>1</v>
      </c>
      <c r="H37" s="1">
        <v>0</v>
      </c>
      <c r="I37" s="1">
        <v>0.4</v>
      </c>
    </row>
    <row r="38" spans="1:9">
      <c r="A38">
        <v>0.2857142857142857</v>
      </c>
      <c r="B38">
        <v>0.2857142857142857</v>
      </c>
      <c r="C38">
        <v>0.2857142857142857</v>
      </c>
      <c r="D38">
        <v>0.66666666666666663</v>
      </c>
      <c r="E38">
        <v>1</v>
      </c>
      <c r="F38">
        <v>0.66666666666666663</v>
      </c>
      <c r="G38" s="29">
        <v>1</v>
      </c>
      <c r="H38" s="1">
        <v>0.66669999999999996</v>
      </c>
      <c r="I38" s="1">
        <v>1</v>
      </c>
    </row>
    <row r="39" spans="1:9">
      <c r="A39">
        <v>1</v>
      </c>
      <c r="B39">
        <v>1</v>
      </c>
      <c r="C39">
        <v>1</v>
      </c>
      <c r="D39">
        <v>0.4</v>
      </c>
      <c r="E39">
        <v>0.5</v>
      </c>
      <c r="F39">
        <v>1</v>
      </c>
      <c r="G39" s="29">
        <v>1</v>
      </c>
      <c r="H39" s="1">
        <v>0.4</v>
      </c>
      <c r="I39" s="1">
        <v>0.4</v>
      </c>
    </row>
    <row r="40" spans="1:9">
      <c r="A40">
        <v>0.2857142857142857</v>
      </c>
      <c r="B40">
        <v>0.2857142857142857</v>
      </c>
      <c r="C40">
        <v>0.2857142857142857</v>
      </c>
      <c r="D40">
        <v>0.2857142857142857</v>
      </c>
      <c r="E40">
        <v>0.2857142857142857</v>
      </c>
      <c r="F40">
        <v>0.33333333333333337</v>
      </c>
      <c r="G40" s="31">
        <v>1</v>
      </c>
      <c r="H40" s="1">
        <v>0</v>
      </c>
      <c r="I40" s="1">
        <v>0.28571400000000002</v>
      </c>
    </row>
    <row r="41" spans="1:9">
      <c r="A41">
        <v>1</v>
      </c>
      <c r="B41">
        <v>1</v>
      </c>
      <c r="C41">
        <v>1</v>
      </c>
      <c r="D41">
        <v>0.5</v>
      </c>
      <c r="E41">
        <v>0.66666666666666663</v>
      </c>
      <c r="F41">
        <v>1</v>
      </c>
      <c r="G41" s="29">
        <v>0.28570000000000001</v>
      </c>
      <c r="H41" s="1">
        <v>0.5</v>
      </c>
      <c r="I41" s="1">
        <v>0.5</v>
      </c>
    </row>
    <row r="42" spans="1:9">
      <c r="A42">
        <v>1</v>
      </c>
      <c r="B42">
        <v>0.4</v>
      </c>
      <c r="C42">
        <v>0.4</v>
      </c>
      <c r="D42">
        <v>0.5</v>
      </c>
      <c r="E42">
        <v>0.2857142857142857</v>
      </c>
      <c r="F42">
        <v>0.5</v>
      </c>
      <c r="G42" s="29">
        <v>0.28570000000000001</v>
      </c>
      <c r="H42" s="1">
        <v>0.5</v>
      </c>
      <c r="I42" s="1">
        <v>0</v>
      </c>
    </row>
    <row r="43" spans="1:9">
      <c r="A43">
        <v>0.5</v>
      </c>
      <c r="B43">
        <v>0.5</v>
      </c>
      <c r="C43">
        <v>0.5</v>
      </c>
      <c r="D43">
        <v>0.66666666666666663</v>
      </c>
      <c r="E43">
        <v>0.66666666666666663</v>
      </c>
      <c r="F43">
        <v>0.25</v>
      </c>
      <c r="G43" s="31">
        <v>0.5</v>
      </c>
      <c r="H43" s="1">
        <v>0.66669999999999996</v>
      </c>
      <c r="I43" s="1">
        <v>0.66669999999999996</v>
      </c>
    </row>
    <row r="44" spans="1:9">
      <c r="A44">
        <v>0.2857142857142857</v>
      </c>
      <c r="B44">
        <v>0.2857142857142857</v>
      </c>
      <c r="C44">
        <v>0.2857142857142857</v>
      </c>
      <c r="D44">
        <v>0.5</v>
      </c>
      <c r="E44">
        <v>0.5</v>
      </c>
      <c r="F44">
        <v>0.2857142857142857</v>
      </c>
      <c r="G44" s="30">
        <v>0.66669999999999996</v>
      </c>
      <c r="H44" s="2">
        <v>0.66669999999999996</v>
      </c>
      <c r="I44" s="2">
        <v>0.5</v>
      </c>
    </row>
    <row r="45" spans="1:9">
      <c r="A45">
        <v>0.5</v>
      </c>
      <c r="B45">
        <v>0.5</v>
      </c>
      <c r="C45">
        <v>0.5</v>
      </c>
      <c r="D45">
        <v>0.5</v>
      </c>
      <c r="E45">
        <v>0.5</v>
      </c>
      <c r="F45">
        <v>1</v>
      </c>
      <c r="G45" s="30">
        <v>1</v>
      </c>
      <c r="H45" s="2">
        <v>0</v>
      </c>
      <c r="I45" s="2">
        <v>0.5</v>
      </c>
    </row>
    <row r="46" spans="1:9">
      <c r="A46">
        <v>0.2857142857142857</v>
      </c>
      <c r="B46">
        <v>1</v>
      </c>
      <c r="C46">
        <v>0.66666666666666663</v>
      </c>
      <c r="D46">
        <v>1</v>
      </c>
      <c r="E46">
        <v>1</v>
      </c>
      <c r="F46">
        <v>1</v>
      </c>
      <c r="G46" s="30">
        <v>1</v>
      </c>
      <c r="H46" s="2">
        <v>1</v>
      </c>
      <c r="I46" s="2">
        <v>1</v>
      </c>
    </row>
    <row r="47" spans="1:9">
      <c r="A47">
        <v>0.5</v>
      </c>
      <c r="B47">
        <v>0.33333333333333337</v>
      </c>
      <c r="C47">
        <v>0.33333333333333337</v>
      </c>
      <c r="D47">
        <v>0.33333333333333337</v>
      </c>
      <c r="E47">
        <v>0.33333333333333337</v>
      </c>
      <c r="F47">
        <v>0.33333333333333337</v>
      </c>
      <c r="G47" s="29">
        <v>1</v>
      </c>
      <c r="H47">
        <v>0.33</v>
      </c>
      <c r="I47">
        <v>0.33333299999999999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 s="29">
        <v>1</v>
      </c>
      <c r="H48" s="2">
        <v>0</v>
      </c>
      <c r="I48" s="2">
        <v>0</v>
      </c>
    </row>
    <row r="49" spans="1: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 s="29">
        <v>1</v>
      </c>
      <c r="H49">
        <v>0.33</v>
      </c>
      <c r="I49">
        <v>0.5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 s="29">
        <v>1</v>
      </c>
      <c r="H50" s="2">
        <v>0</v>
      </c>
      <c r="I50" s="2">
        <v>0</v>
      </c>
    </row>
    <row r="51" spans="1:9">
      <c r="A51">
        <v>0.33333333333333337</v>
      </c>
      <c r="B51">
        <v>0.33333333333333337</v>
      </c>
      <c r="C51">
        <v>0.33333333333333337</v>
      </c>
      <c r="D51">
        <v>0.33333333333333337</v>
      </c>
      <c r="E51">
        <v>0.33333333333333337</v>
      </c>
      <c r="F51">
        <v>0.4</v>
      </c>
      <c r="G51" s="29">
        <v>1</v>
      </c>
      <c r="H51">
        <v>0</v>
      </c>
      <c r="I51">
        <v>0.28570000000000001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 s="29">
        <v>1</v>
      </c>
      <c r="H52" s="2">
        <v>0</v>
      </c>
      <c r="I52" s="2">
        <v>0</v>
      </c>
    </row>
    <row r="53" spans="1:9">
      <c r="A53">
        <v>0.5</v>
      </c>
      <c r="B53">
        <v>0.5</v>
      </c>
      <c r="C53">
        <v>0.5</v>
      </c>
      <c r="D53">
        <v>0.5</v>
      </c>
      <c r="E53">
        <v>0.5</v>
      </c>
      <c r="F53">
        <v>0.33333333333333337</v>
      </c>
      <c r="G53" s="29">
        <v>1</v>
      </c>
      <c r="H53">
        <v>0</v>
      </c>
      <c r="I53">
        <v>0.33329999999999999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 s="29">
        <v>1</v>
      </c>
      <c r="H54" s="2">
        <v>0</v>
      </c>
      <c r="I54" s="2">
        <v>0</v>
      </c>
    </row>
    <row r="55" spans="1:9">
      <c r="A55">
        <v>0.2857142857142857</v>
      </c>
      <c r="B55">
        <v>0.33333333333333337</v>
      </c>
      <c r="C55">
        <v>0.33333333333333337</v>
      </c>
      <c r="D55">
        <v>0.5</v>
      </c>
      <c r="E55">
        <v>0.5</v>
      </c>
      <c r="F55">
        <v>0.66666666666666663</v>
      </c>
      <c r="G55" s="32">
        <v>1</v>
      </c>
      <c r="H55" s="4">
        <v>0.66669999999999996</v>
      </c>
      <c r="I55" s="4">
        <v>0.5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 s="30">
        <v>1</v>
      </c>
      <c r="H56" s="2">
        <v>0</v>
      </c>
      <c r="I56" s="2">
        <v>0</v>
      </c>
    </row>
    <row r="57" spans="1:9">
      <c r="A57" s="2">
        <v>0.33300000000000002</v>
      </c>
      <c r="B57" s="2">
        <v>0.16667000000000001</v>
      </c>
      <c r="C57" s="2">
        <v>0.16667000000000001</v>
      </c>
      <c r="D57" s="2">
        <v>0.16667000000000001</v>
      </c>
      <c r="E57" s="2">
        <v>0.16667000000000001</v>
      </c>
      <c r="F57" s="2">
        <v>0.16667000000000001</v>
      </c>
      <c r="G57" s="31">
        <v>1</v>
      </c>
      <c r="H57" s="2">
        <v>0.16669999999999999</v>
      </c>
      <c r="I57" s="2">
        <v>0.16666700000000001</v>
      </c>
    </row>
    <row r="58" spans="1:9">
      <c r="A58" s="1">
        <v>0.66669999999999996</v>
      </c>
      <c r="B58" s="1">
        <v>0.66669999999999996</v>
      </c>
      <c r="C58" s="1">
        <v>0.66669999999999996</v>
      </c>
      <c r="D58" s="1">
        <v>0.43330000000000002</v>
      </c>
      <c r="E58" s="1">
        <v>0.66669999999999996</v>
      </c>
      <c r="F58" s="1">
        <v>0.72219999999999995</v>
      </c>
      <c r="G58" s="31">
        <v>1</v>
      </c>
      <c r="H58" s="1">
        <v>0.66669999999999996</v>
      </c>
      <c r="I58" s="1">
        <v>0.411111</v>
      </c>
    </row>
    <row r="59" spans="1:9">
      <c r="A59" s="1">
        <v>0.33300000000000002</v>
      </c>
      <c r="B59" s="1">
        <v>0.44440000000000002</v>
      </c>
      <c r="C59" s="1">
        <v>0.44440000000000002</v>
      </c>
      <c r="D59" s="1">
        <v>0.27778000000000003</v>
      </c>
      <c r="E59" s="1">
        <v>0.3</v>
      </c>
      <c r="F59" s="1">
        <v>0.35555999999999999</v>
      </c>
      <c r="G59" s="31">
        <v>1</v>
      </c>
      <c r="H59" s="1">
        <v>0.27800000000000002</v>
      </c>
      <c r="I59" s="1">
        <v>0.33329999999999999</v>
      </c>
    </row>
    <row r="60" spans="1:9">
      <c r="A60" s="2">
        <v>0.25</v>
      </c>
      <c r="B60" s="2">
        <v>0.2</v>
      </c>
      <c r="C60" s="1">
        <v>0.25</v>
      </c>
      <c r="D60" s="1">
        <v>0.16669999999999999</v>
      </c>
      <c r="E60" s="1">
        <v>0.16669999999999999</v>
      </c>
      <c r="F60" s="1">
        <v>0.2</v>
      </c>
      <c r="G60" s="31">
        <v>1</v>
      </c>
      <c r="H60" s="1">
        <v>0.33</v>
      </c>
      <c r="I60" s="1">
        <v>0.3</v>
      </c>
    </row>
    <row r="61" spans="1:9">
      <c r="A61" s="2">
        <v>0.63890000000000002</v>
      </c>
      <c r="B61" s="2">
        <v>0.51190000000000002</v>
      </c>
      <c r="C61" s="2">
        <v>0.63890000000000002</v>
      </c>
      <c r="D61" s="2">
        <v>0.6</v>
      </c>
      <c r="E61" s="2">
        <v>0.47220000000000001</v>
      </c>
      <c r="F61" s="2">
        <v>0.72219999999999995</v>
      </c>
      <c r="G61" s="30">
        <v>0.85609999999999997</v>
      </c>
      <c r="H61" s="10">
        <v>0.63890000000000002</v>
      </c>
      <c r="I61" s="2">
        <v>0.5</v>
      </c>
    </row>
    <row r="62" spans="1:9">
      <c r="A62">
        <v>1</v>
      </c>
      <c r="B62">
        <v>1</v>
      </c>
      <c r="C62">
        <v>1</v>
      </c>
      <c r="D62">
        <v>1</v>
      </c>
      <c r="E62">
        <v>1</v>
      </c>
      <c r="F62">
        <v>0.25</v>
      </c>
      <c r="G62" s="30">
        <v>1</v>
      </c>
      <c r="H62" s="2">
        <v>0</v>
      </c>
      <c r="I62" s="2">
        <v>1</v>
      </c>
    </row>
    <row r="63" spans="1:9">
      <c r="A63">
        <v>1</v>
      </c>
      <c r="B63">
        <v>0.25</v>
      </c>
      <c r="C63">
        <v>1</v>
      </c>
      <c r="D63">
        <v>0.25</v>
      </c>
      <c r="E63">
        <v>0.25</v>
      </c>
      <c r="F63">
        <v>0.25</v>
      </c>
      <c r="G63" s="30">
        <v>1</v>
      </c>
      <c r="H63" s="2">
        <v>1</v>
      </c>
      <c r="I63" s="2">
        <v>0.25</v>
      </c>
    </row>
    <row r="64" spans="1:9">
      <c r="A64">
        <v>0.5</v>
      </c>
      <c r="B64">
        <v>0.66666666666666663</v>
      </c>
      <c r="C64">
        <v>0.5</v>
      </c>
      <c r="D64">
        <v>0.66666666666666663</v>
      </c>
      <c r="E64">
        <v>0.66666666666666663</v>
      </c>
      <c r="F64">
        <v>0.22222222222222221</v>
      </c>
      <c r="G64" s="30">
        <v>1</v>
      </c>
      <c r="H64" s="2">
        <v>0.2</v>
      </c>
      <c r="I64" s="2">
        <v>0.66666999999999998</v>
      </c>
    </row>
    <row r="65" spans="1:9">
      <c r="A65">
        <v>1</v>
      </c>
      <c r="B65">
        <v>1</v>
      </c>
      <c r="C65">
        <v>1</v>
      </c>
      <c r="D65">
        <v>1</v>
      </c>
      <c r="E65">
        <v>0.33333333333333337</v>
      </c>
      <c r="F65">
        <v>0.18181818181818182</v>
      </c>
      <c r="G65" s="29">
        <v>1</v>
      </c>
      <c r="H65" s="2">
        <v>0</v>
      </c>
      <c r="I65" s="2">
        <v>0.33329999999999999</v>
      </c>
    </row>
    <row r="66" spans="1:9">
      <c r="A66">
        <v>1</v>
      </c>
      <c r="B66">
        <v>0.18181818181818182</v>
      </c>
      <c r="C66">
        <v>1</v>
      </c>
      <c r="D66">
        <v>0.18181818181818182</v>
      </c>
      <c r="E66">
        <v>0.19999999999999998</v>
      </c>
      <c r="F66">
        <v>1</v>
      </c>
      <c r="G66" s="29">
        <v>1</v>
      </c>
      <c r="H66" s="2">
        <v>0.18</v>
      </c>
      <c r="I66" s="2">
        <v>0.18179999999999999</v>
      </c>
    </row>
    <row r="67" spans="1:9">
      <c r="A67">
        <v>1</v>
      </c>
      <c r="B67">
        <v>1</v>
      </c>
      <c r="C67">
        <v>1</v>
      </c>
      <c r="D67">
        <v>1</v>
      </c>
      <c r="E67">
        <v>0.33333333333333337</v>
      </c>
      <c r="F67">
        <v>0.16666666666666669</v>
      </c>
      <c r="G67" s="31">
        <v>1</v>
      </c>
      <c r="H67" s="2">
        <v>0</v>
      </c>
      <c r="I67" s="2">
        <v>0.33329999999999999</v>
      </c>
    </row>
    <row r="68" spans="1:9">
      <c r="A68">
        <v>0.22222222222222221</v>
      </c>
      <c r="B68">
        <v>0.22222222222222221</v>
      </c>
      <c r="C68">
        <v>0.22222222222222221</v>
      </c>
      <c r="D68">
        <v>0.22222222222222221</v>
      </c>
      <c r="E68">
        <v>1</v>
      </c>
      <c r="F68">
        <v>1</v>
      </c>
      <c r="G68" s="29">
        <v>1</v>
      </c>
      <c r="H68" s="2">
        <v>0</v>
      </c>
      <c r="I68" s="2">
        <v>1</v>
      </c>
    </row>
    <row r="69" spans="1:9">
      <c r="A69">
        <v>1</v>
      </c>
      <c r="B69">
        <v>0.22222222222222221</v>
      </c>
      <c r="C69">
        <v>1</v>
      </c>
      <c r="D69">
        <v>0.22222222222222221</v>
      </c>
      <c r="E69">
        <v>0.66666666666666663</v>
      </c>
      <c r="F69">
        <v>1</v>
      </c>
      <c r="G69" s="29">
        <v>1</v>
      </c>
      <c r="H69" s="2">
        <v>0.22</v>
      </c>
      <c r="I69" s="2">
        <v>0.22220000000000001</v>
      </c>
    </row>
    <row r="70" spans="1:9">
      <c r="A70">
        <v>1</v>
      </c>
      <c r="B70">
        <v>1</v>
      </c>
      <c r="C70">
        <v>1</v>
      </c>
      <c r="D70">
        <v>1</v>
      </c>
      <c r="E70">
        <v>1</v>
      </c>
      <c r="F70">
        <v>0.66666666666666663</v>
      </c>
      <c r="G70" s="31">
        <v>1</v>
      </c>
      <c r="H70" s="2">
        <v>0</v>
      </c>
      <c r="I70" s="2">
        <v>1</v>
      </c>
    </row>
    <row r="71" spans="1:9">
      <c r="A71">
        <v>1</v>
      </c>
      <c r="B71">
        <v>1</v>
      </c>
      <c r="C71">
        <v>1</v>
      </c>
      <c r="D71">
        <v>1</v>
      </c>
      <c r="E71">
        <v>1</v>
      </c>
      <c r="F71">
        <v>0.33333333333333337</v>
      </c>
      <c r="G71" s="29">
        <v>1</v>
      </c>
      <c r="H71" s="2">
        <v>0.4</v>
      </c>
      <c r="I71" s="2">
        <v>1</v>
      </c>
    </row>
    <row r="72" spans="1:9">
      <c r="A72">
        <v>1</v>
      </c>
      <c r="B72">
        <v>0.33333333333333337</v>
      </c>
      <c r="C72">
        <v>1</v>
      </c>
      <c r="D72">
        <v>0.33333333333333337</v>
      </c>
      <c r="E72">
        <v>0.19999999999999998</v>
      </c>
      <c r="F72">
        <v>0.4</v>
      </c>
      <c r="G72" s="29">
        <v>1</v>
      </c>
      <c r="H72" s="2">
        <v>0.5</v>
      </c>
      <c r="I72" s="2">
        <v>0.2</v>
      </c>
    </row>
    <row r="73" spans="1:9">
      <c r="A73">
        <v>0.66666666666666663</v>
      </c>
      <c r="B73">
        <v>0.66666666666666663</v>
      </c>
      <c r="C73">
        <v>0.66666666666666663</v>
      </c>
      <c r="D73">
        <v>0.66666666666666663</v>
      </c>
      <c r="E73">
        <v>0.66666666666666663</v>
      </c>
      <c r="F73">
        <v>0.33333333333333337</v>
      </c>
      <c r="G73" s="31">
        <v>1</v>
      </c>
      <c r="H73" s="2">
        <v>0.2</v>
      </c>
      <c r="I73" s="2">
        <v>0.66669999999999996</v>
      </c>
    </row>
    <row r="74" spans="1:9">
      <c r="A74">
        <v>0.4</v>
      </c>
      <c r="B74">
        <v>0.5</v>
      </c>
      <c r="C74">
        <v>0.4</v>
      </c>
      <c r="D74">
        <v>0.5</v>
      </c>
      <c r="E74">
        <v>0.4</v>
      </c>
      <c r="F74">
        <v>0.4</v>
      </c>
      <c r="G74" s="29">
        <v>1</v>
      </c>
      <c r="H74" s="2">
        <v>0.66669999999999996</v>
      </c>
      <c r="I74" s="2">
        <v>0.4</v>
      </c>
    </row>
    <row r="75" spans="1:9">
      <c r="A75">
        <v>0.5</v>
      </c>
      <c r="B75">
        <v>0.2857142857142857</v>
      </c>
      <c r="C75">
        <v>0.5</v>
      </c>
      <c r="D75">
        <v>0.2857142857142857</v>
      </c>
      <c r="E75">
        <v>0.4</v>
      </c>
      <c r="F75">
        <v>0.5</v>
      </c>
      <c r="G75" s="29">
        <v>1</v>
      </c>
      <c r="H75" s="2">
        <v>0.2</v>
      </c>
      <c r="I75" s="2">
        <v>0.16666700000000001</v>
      </c>
    </row>
    <row r="76" spans="1:9">
      <c r="A76">
        <v>0.19999999999999998</v>
      </c>
      <c r="B76">
        <v>0.5</v>
      </c>
      <c r="C76">
        <v>0.19999999999999998</v>
      </c>
      <c r="D76">
        <v>0.5</v>
      </c>
      <c r="E76">
        <v>0.4</v>
      </c>
      <c r="F76">
        <v>0.18181818181818182</v>
      </c>
      <c r="G76" s="30">
        <v>1</v>
      </c>
      <c r="H76" s="2">
        <v>0.5</v>
      </c>
      <c r="I76" s="2">
        <v>0.4</v>
      </c>
    </row>
    <row r="77" spans="1:9">
      <c r="A77">
        <v>0.22222222222222221</v>
      </c>
      <c r="B77">
        <v>0.22222222222222221</v>
      </c>
      <c r="C77">
        <v>0.22222222222222221</v>
      </c>
      <c r="D77">
        <v>0.25</v>
      </c>
      <c r="E77">
        <v>1</v>
      </c>
      <c r="F77">
        <v>0.25</v>
      </c>
      <c r="G77" s="30">
        <v>1</v>
      </c>
      <c r="H77" s="2">
        <v>0.222</v>
      </c>
      <c r="I77" s="2">
        <v>1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 s="30">
        <v>1</v>
      </c>
      <c r="H78" s="2">
        <v>0</v>
      </c>
      <c r="I78" s="2">
        <v>0</v>
      </c>
    </row>
    <row r="79" spans="1:9">
      <c r="A79">
        <v>1</v>
      </c>
      <c r="B79">
        <v>1</v>
      </c>
      <c r="C79">
        <v>1</v>
      </c>
      <c r="D79">
        <v>1</v>
      </c>
      <c r="E79">
        <v>0.33333333333333337</v>
      </c>
      <c r="F79">
        <v>0.18181818181818182</v>
      </c>
      <c r="G79" s="29">
        <v>1</v>
      </c>
      <c r="H79">
        <v>0</v>
      </c>
      <c r="I79">
        <v>0.33329999999999999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 s="29">
        <v>1</v>
      </c>
      <c r="H80" s="2">
        <v>0</v>
      </c>
      <c r="I80" s="2">
        <v>0</v>
      </c>
    </row>
    <row r="81" spans="1:9">
      <c r="A81">
        <v>1</v>
      </c>
      <c r="B81">
        <v>0.66666666666666663</v>
      </c>
      <c r="C81">
        <v>0.66666666666666663</v>
      </c>
      <c r="D81">
        <v>0.22222222222222221</v>
      </c>
      <c r="E81">
        <v>0.66666666666666663</v>
      </c>
      <c r="F81">
        <v>1</v>
      </c>
      <c r="G81" s="31">
        <v>1</v>
      </c>
      <c r="H81" s="2">
        <v>0.22</v>
      </c>
      <c r="I81" s="2">
        <v>0.222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 s="29">
        <v>1</v>
      </c>
      <c r="H82" s="2">
        <v>0</v>
      </c>
      <c r="I82" s="2">
        <v>0</v>
      </c>
    </row>
    <row r="83" spans="1:9">
      <c r="A83">
        <v>0.5</v>
      </c>
      <c r="B83">
        <v>0.66666666666666663</v>
      </c>
      <c r="C83">
        <v>0.66666666666666663</v>
      </c>
      <c r="D83">
        <v>0.66666666666666663</v>
      </c>
      <c r="E83">
        <v>0.66666666666666663</v>
      </c>
      <c r="F83">
        <v>0.4</v>
      </c>
      <c r="G83" s="31">
        <v>1</v>
      </c>
      <c r="H83" s="2">
        <v>0.4</v>
      </c>
      <c r="I83" s="2">
        <v>0.66666700000000001</v>
      </c>
    </row>
    <row r="84" spans="1:9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 s="29">
        <v>1</v>
      </c>
      <c r="H84" s="2">
        <v>0</v>
      </c>
      <c r="I84" s="2">
        <v>0</v>
      </c>
    </row>
    <row r="85" spans="1:9">
      <c r="A85">
        <v>0.4</v>
      </c>
      <c r="B85">
        <v>0.66666666666666663</v>
      </c>
      <c r="C85">
        <v>0.66666666666666663</v>
      </c>
      <c r="D85">
        <v>0.66666666666666663</v>
      </c>
      <c r="E85">
        <v>0.5</v>
      </c>
      <c r="F85">
        <v>0.66666666666666663</v>
      </c>
      <c r="G85" s="29">
        <v>1</v>
      </c>
      <c r="H85" s="2">
        <v>0.4</v>
      </c>
      <c r="I85" s="2">
        <v>0.5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 s="29">
        <v>1</v>
      </c>
      <c r="H86" s="2">
        <v>0</v>
      </c>
      <c r="I86" s="2">
        <v>0</v>
      </c>
    </row>
    <row r="87" spans="1:9">
      <c r="A87" s="2">
        <v>0.24579999999999999</v>
      </c>
      <c r="B87" s="2">
        <v>0.2392</v>
      </c>
      <c r="C87" s="2">
        <v>0.2392</v>
      </c>
      <c r="D87" s="2">
        <v>0.33329999999999999</v>
      </c>
      <c r="E87" s="2">
        <v>0.3125</v>
      </c>
      <c r="F87" s="2">
        <v>0.47499999999999998</v>
      </c>
      <c r="G87" s="30">
        <v>1</v>
      </c>
      <c r="H87" s="2">
        <v>0.4214</v>
      </c>
      <c r="I87" s="2">
        <v>0.39166699999999999</v>
      </c>
    </row>
    <row r="88" spans="1:9">
      <c r="A88">
        <v>0.41660000000000003</v>
      </c>
      <c r="B88">
        <v>0.41660000000000003</v>
      </c>
      <c r="C88">
        <v>0.41660000000000003</v>
      </c>
      <c r="D88">
        <v>0.3</v>
      </c>
      <c r="E88">
        <v>0.55000000000000004</v>
      </c>
      <c r="F88">
        <v>0.25</v>
      </c>
      <c r="G88" s="31">
        <v>1</v>
      </c>
      <c r="H88">
        <v>0.19</v>
      </c>
      <c r="I88">
        <v>0.25833299999999998</v>
      </c>
    </row>
    <row r="89" spans="1:9">
      <c r="A89">
        <v>0.38090000000000002</v>
      </c>
      <c r="B89">
        <v>0.38090000000000002</v>
      </c>
      <c r="C89">
        <v>0.38090000000000002</v>
      </c>
      <c r="D89">
        <v>0.38090000000000002</v>
      </c>
      <c r="E89">
        <v>0.83330000000000004</v>
      </c>
      <c r="F89">
        <v>0.85</v>
      </c>
      <c r="G89" s="31">
        <v>1</v>
      </c>
      <c r="H89">
        <v>0</v>
      </c>
      <c r="I89">
        <v>0.625</v>
      </c>
    </row>
    <row r="90" spans="1:9">
      <c r="A90" s="2">
        <v>0.48809999999999998</v>
      </c>
      <c r="B90" s="2">
        <v>0.4214</v>
      </c>
      <c r="C90">
        <v>0.48809999999999998</v>
      </c>
      <c r="D90">
        <v>0.32140000000000002</v>
      </c>
      <c r="E90">
        <v>0.39579999999999999</v>
      </c>
      <c r="F90">
        <v>0.4214</v>
      </c>
      <c r="G90" s="31">
        <v>1</v>
      </c>
      <c r="H90">
        <v>0.37</v>
      </c>
      <c r="I90">
        <v>0.19583300000000001</v>
      </c>
    </row>
    <row r="91" spans="1:9">
      <c r="A91">
        <v>0.30559999999999998</v>
      </c>
      <c r="B91">
        <v>0.40550000000000003</v>
      </c>
      <c r="C91">
        <v>0.32219999999999999</v>
      </c>
      <c r="D91">
        <v>0.5</v>
      </c>
      <c r="E91">
        <v>0.25829999999999997</v>
      </c>
      <c r="F91">
        <v>0.31659999999999999</v>
      </c>
      <c r="G91" s="31">
        <v>1</v>
      </c>
      <c r="H91">
        <v>0.21249999999999999</v>
      </c>
      <c r="I91">
        <v>0.300595</v>
      </c>
    </row>
    <row r="92" spans="1:9">
      <c r="A92" t="s">
        <v>182</v>
      </c>
      <c r="B92" t="s">
        <v>182</v>
      </c>
      <c r="C92" t="s">
        <v>182</v>
      </c>
      <c r="D92" t="s">
        <v>182</v>
      </c>
      <c r="E92" t="s">
        <v>182</v>
      </c>
      <c r="F92" t="s">
        <v>182</v>
      </c>
      <c r="G92" t="s">
        <v>182</v>
      </c>
    </row>
    <row r="93" spans="1:9">
      <c r="A93">
        <f>AVERAGE(A2:A91)</f>
        <v>0.52423976896684277</v>
      </c>
      <c r="B93">
        <f t="shared" ref="B93:I93" si="0">AVERAGE(B2:B91)</f>
        <v>0.47068009620750334</v>
      </c>
      <c r="C93">
        <f t="shared" si="0"/>
        <v>0.50887282187689575</v>
      </c>
      <c r="D93">
        <f t="shared" si="0"/>
        <v>0.4512951491138526</v>
      </c>
      <c r="E93">
        <f t="shared" si="0"/>
        <v>0.50677961376031733</v>
      </c>
      <c r="F93">
        <f t="shared" si="0"/>
        <v>0.4803922815456147</v>
      </c>
      <c r="G93">
        <f t="shared" si="0"/>
        <v>0.97326888888888885</v>
      </c>
      <c r="H93">
        <f t="shared" si="0"/>
        <v>0.25132888888888882</v>
      </c>
      <c r="I93">
        <f t="shared" si="0"/>
        <v>0.46440658888888875</v>
      </c>
    </row>
    <row r="94" spans="1:9">
      <c r="A94" t="s">
        <v>119</v>
      </c>
      <c r="B94" t="s">
        <v>119</v>
      </c>
      <c r="C94" t="s">
        <v>119</v>
      </c>
      <c r="D94" t="s">
        <v>119</v>
      </c>
      <c r="E94" t="s">
        <v>119</v>
      </c>
      <c r="F94" t="s">
        <v>119</v>
      </c>
      <c r="G94" t="s">
        <v>119</v>
      </c>
    </row>
    <row r="95" spans="1:9">
      <c r="A95">
        <f>STDEV(A2:A91)</f>
        <v>0.34970656750445261</v>
      </c>
      <c r="B95">
        <f t="shared" ref="B95:I95" si="1">STDEV(B2:B91)</f>
        <v>0.32008511342819668</v>
      </c>
      <c r="C95">
        <f t="shared" si="1"/>
        <v>0.33591603432482198</v>
      </c>
      <c r="D95">
        <f t="shared" si="1"/>
        <v>0.30612927165503906</v>
      </c>
      <c r="E95">
        <f t="shared" si="1"/>
        <v>0.33830631447165366</v>
      </c>
      <c r="F95">
        <f t="shared" si="1"/>
        <v>0.33947649250369299</v>
      </c>
      <c r="G95">
        <f t="shared" si="1"/>
        <v>0.12260906050473076</v>
      </c>
      <c r="H95">
        <f t="shared" si="1"/>
        <v>0.3036851449214179</v>
      </c>
      <c r="I95">
        <f t="shared" si="1"/>
        <v>0.33744413573395182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6CF3-2301-3446-B6E5-CC0EA293CB3D}">
  <dimension ref="A1:O69"/>
  <sheetViews>
    <sheetView topLeftCell="A40" workbookViewId="0">
      <selection activeCell="I56" sqref="I56"/>
    </sheetView>
  </sheetViews>
  <sheetFormatPr baseColWidth="10" defaultRowHeight="16"/>
  <sheetData>
    <row r="1" spans="1:1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  <c r="M1" t="s">
        <v>240</v>
      </c>
      <c r="N1" t="s">
        <v>241</v>
      </c>
      <c r="O1" t="s">
        <v>242</v>
      </c>
    </row>
    <row r="2" spans="1:15">
      <c r="A2" t="s">
        <v>243</v>
      </c>
      <c r="B2">
        <v>0</v>
      </c>
      <c r="C2">
        <v>6</v>
      </c>
      <c r="D2">
        <v>1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243</v>
      </c>
      <c r="B3">
        <v>1</v>
      </c>
      <c r="C3">
        <v>7</v>
      </c>
      <c r="D3">
        <v>1</v>
      </c>
      <c r="E3">
        <v>7</v>
      </c>
      <c r="F3">
        <v>0.4</v>
      </c>
      <c r="G3">
        <v>0.4</v>
      </c>
      <c r="H3">
        <v>0.4</v>
      </c>
      <c r="I3">
        <v>0</v>
      </c>
      <c r="J3">
        <v>0</v>
      </c>
      <c r="K3">
        <v>1</v>
      </c>
      <c r="L3">
        <v>0.66666700000000001</v>
      </c>
      <c r="M3">
        <v>1</v>
      </c>
      <c r="N3">
        <v>1</v>
      </c>
      <c r="O3">
        <v>1</v>
      </c>
    </row>
    <row r="4" spans="1:15">
      <c r="A4" t="s">
        <v>243</v>
      </c>
      <c r="B4">
        <v>2</v>
      </c>
      <c r="C4">
        <v>7</v>
      </c>
      <c r="D4">
        <v>1</v>
      </c>
      <c r="E4">
        <v>7</v>
      </c>
      <c r="F4">
        <v>0.25</v>
      </c>
      <c r="G4">
        <v>0.25</v>
      </c>
      <c r="H4">
        <v>0.25</v>
      </c>
      <c r="I4">
        <v>0</v>
      </c>
      <c r="J4">
        <v>0</v>
      </c>
      <c r="K4">
        <v>0.5</v>
      </c>
      <c r="L4">
        <v>0.33333299999999999</v>
      </c>
      <c r="M4">
        <v>0.5</v>
      </c>
      <c r="N4">
        <v>0.5</v>
      </c>
      <c r="O4">
        <v>1</v>
      </c>
    </row>
    <row r="5" spans="1:15">
      <c r="A5" t="s">
        <v>244</v>
      </c>
      <c r="B5">
        <v>0</v>
      </c>
      <c r="C5">
        <v>6</v>
      </c>
      <c r="D5">
        <v>1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>
      <c r="A6" t="s">
        <v>244</v>
      </c>
      <c r="B6">
        <v>1</v>
      </c>
      <c r="C6">
        <v>1</v>
      </c>
      <c r="D6">
        <v>1</v>
      </c>
      <c r="E6">
        <v>1</v>
      </c>
      <c r="F6">
        <v>0.66666700000000001</v>
      </c>
      <c r="G6">
        <v>0.66666700000000001</v>
      </c>
      <c r="H6">
        <v>0.66666700000000001</v>
      </c>
      <c r="I6">
        <v>0</v>
      </c>
      <c r="J6">
        <v>0</v>
      </c>
      <c r="K6">
        <v>0</v>
      </c>
      <c r="L6">
        <v>0.66666700000000001</v>
      </c>
      <c r="M6">
        <v>0</v>
      </c>
      <c r="N6">
        <v>0.66666700000000001</v>
      </c>
      <c r="O6">
        <v>1</v>
      </c>
    </row>
    <row r="7" spans="1:15">
      <c r="A7" t="s">
        <v>244</v>
      </c>
      <c r="B7">
        <v>2</v>
      </c>
      <c r="C7">
        <v>1</v>
      </c>
      <c r="D7">
        <v>1</v>
      </c>
      <c r="E7">
        <v>1</v>
      </c>
      <c r="F7">
        <v>0.33333299999999999</v>
      </c>
      <c r="G7">
        <v>0.33333299999999999</v>
      </c>
      <c r="H7">
        <v>0.33333299999999999</v>
      </c>
      <c r="I7">
        <v>0</v>
      </c>
      <c r="J7">
        <v>0</v>
      </c>
      <c r="K7">
        <v>0</v>
      </c>
      <c r="L7">
        <v>0.33333299999999999</v>
      </c>
      <c r="M7">
        <v>0</v>
      </c>
      <c r="N7">
        <v>0.33333299999999999</v>
      </c>
      <c r="O7">
        <v>1</v>
      </c>
    </row>
    <row r="8" spans="1:15">
      <c r="A8" t="s">
        <v>245</v>
      </c>
      <c r="B8">
        <v>0</v>
      </c>
      <c r="C8">
        <v>4081</v>
      </c>
      <c r="D8">
        <v>7</v>
      </c>
      <c r="E8">
        <v>4081</v>
      </c>
      <c r="F8">
        <v>0.66666700000000001</v>
      </c>
      <c r="G8">
        <v>1</v>
      </c>
      <c r="H8">
        <v>1</v>
      </c>
      <c r="I8">
        <v>0</v>
      </c>
      <c r="J8">
        <v>0</v>
      </c>
      <c r="K8">
        <v>0.33333299999999999</v>
      </c>
      <c r="L8">
        <v>0.66666700000000001</v>
      </c>
      <c r="M8">
        <v>1</v>
      </c>
      <c r="N8">
        <v>0.33333299999999999</v>
      </c>
      <c r="O8">
        <v>7</v>
      </c>
    </row>
    <row r="9" spans="1:15">
      <c r="A9" t="s">
        <v>245</v>
      </c>
      <c r="B9">
        <v>1</v>
      </c>
      <c r="C9">
        <v>140766</v>
      </c>
      <c r="D9">
        <v>6</v>
      </c>
      <c r="E9">
        <v>140766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</v>
      </c>
    </row>
    <row r="10" spans="1:15">
      <c r="A10" t="s">
        <v>245</v>
      </c>
      <c r="B10">
        <v>2</v>
      </c>
      <c r="C10">
        <v>4089</v>
      </c>
      <c r="D10">
        <v>2</v>
      </c>
      <c r="E10">
        <v>4089</v>
      </c>
      <c r="F10">
        <v>0.66666700000000001</v>
      </c>
      <c r="G10">
        <v>0.66666700000000001</v>
      </c>
      <c r="H10">
        <v>0.66666700000000001</v>
      </c>
      <c r="I10">
        <v>0</v>
      </c>
      <c r="J10">
        <v>0</v>
      </c>
      <c r="K10">
        <v>0</v>
      </c>
      <c r="L10">
        <v>0.66666700000000001</v>
      </c>
      <c r="M10">
        <v>0</v>
      </c>
      <c r="N10">
        <v>0.33333299999999999</v>
      </c>
      <c r="O10">
        <v>2</v>
      </c>
    </row>
    <row r="11" spans="1:15">
      <c r="A11" t="s">
        <v>245</v>
      </c>
      <c r="B11">
        <v>3</v>
      </c>
      <c r="C11">
        <v>1370893</v>
      </c>
      <c r="D11">
        <v>44</v>
      </c>
      <c r="E11">
        <v>1370893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44</v>
      </c>
    </row>
    <row r="12" spans="1:15">
      <c r="A12" t="s">
        <v>246</v>
      </c>
      <c r="B12">
        <v>0</v>
      </c>
      <c r="C12">
        <v>6</v>
      </c>
      <c r="D12">
        <v>3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1:15">
      <c r="A13" t="s">
        <v>246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>
      <c r="A14" t="s">
        <v>246</v>
      </c>
      <c r="B14">
        <v>2</v>
      </c>
      <c r="C14">
        <v>7</v>
      </c>
      <c r="D14">
        <v>2</v>
      </c>
      <c r="E14">
        <v>7</v>
      </c>
      <c r="F14">
        <v>0.25</v>
      </c>
      <c r="G14">
        <v>0.25</v>
      </c>
      <c r="H14">
        <v>0.25</v>
      </c>
      <c r="I14">
        <v>0</v>
      </c>
      <c r="J14">
        <v>0</v>
      </c>
      <c r="K14">
        <v>0.5</v>
      </c>
      <c r="L14">
        <v>0.33333299999999999</v>
      </c>
      <c r="M14">
        <v>0.33333299999999999</v>
      </c>
      <c r="N14">
        <v>0.33333299999999999</v>
      </c>
      <c r="O14">
        <v>2</v>
      </c>
    </row>
    <row r="15" spans="1:15">
      <c r="A15" t="s">
        <v>247</v>
      </c>
      <c r="B15">
        <v>0</v>
      </c>
      <c r="C15">
        <v>169023</v>
      </c>
      <c r="D15">
        <v>10</v>
      </c>
      <c r="E15">
        <v>169023</v>
      </c>
      <c r="F15">
        <v>0.5</v>
      </c>
      <c r="G15">
        <v>0.5</v>
      </c>
      <c r="H15">
        <v>0.5</v>
      </c>
      <c r="I15">
        <v>0</v>
      </c>
      <c r="J15">
        <v>0</v>
      </c>
      <c r="K15">
        <v>0</v>
      </c>
      <c r="L15">
        <v>0.5</v>
      </c>
      <c r="M15">
        <v>0</v>
      </c>
      <c r="N15">
        <v>0.66666700000000001</v>
      </c>
      <c r="O15">
        <v>10</v>
      </c>
    </row>
    <row r="16" spans="1:15">
      <c r="A16" t="s">
        <v>247</v>
      </c>
      <c r="B16">
        <v>1</v>
      </c>
      <c r="C16">
        <v>169023</v>
      </c>
      <c r="D16">
        <v>6</v>
      </c>
      <c r="E16">
        <v>169023</v>
      </c>
      <c r="F16">
        <v>0.5</v>
      </c>
      <c r="G16">
        <v>0.5</v>
      </c>
      <c r="H16">
        <v>0.5</v>
      </c>
      <c r="I16">
        <v>0</v>
      </c>
      <c r="J16">
        <v>0</v>
      </c>
      <c r="K16">
        <v>0</v>
      </c>
      <c r="L16">
        <v>0.5</v>
      </c>
      <c r="M16">
        <v>0</v>
      </c>
      <c r="N16">
        <v>1</v>
      </c>
      <c r="O16">
        <v>6</v>
      </c>
    </row>
    <row r="17" spans="1:15">
      <c r="A17" t="s">
        <v>247</v>
      </c>
      <c r="B17">
        <v>2</v>
      </c>
      <c r="C17">
        <v>2437391</v>
      </c>
      <c r="D17">
        <v>55</v>
      </c>
      <c r="E17">
        <v>2437391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55</v>
      </c>
    </row>
    <row r="18" spans="1:15">
      <c r="A18" t="s">
        <v>247</v>
      </c>
      <c r="B18">
        <v>3</v>
      </c>
      <c r="C18">
        <v>0</v>
      </c>
      <c r="D18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</v>
      </c>
    </row>
    <row r="19" spans="1:15">
      <c r="A19" t="s">
        <v>248</v>
      </c>
      <c r="B19">
        <v>0</v>
      </c>
      <c r="C19">
        <v>6</v>
      </c>
      <c r="D19">
        <v>1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>
      <c r="A20" t="s">
        <v>248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>
      <c r="A21" t="s">
        <v>248</v>
      </c>
      <c r="B21">
        <v>2</v>
      </c>
      <c r="C21">
        <v>7</v>
      </c>
      <c r="D21">
        <v>1</v>
      </c>
      <c r="E21">
        <v>7</v>
      </c>
      <c r="F21">
        <v>0.25</v>
      </c>
      <c r="G21">
        <v>0.25</v>
      </c>
      <c r="H21">
        <v>0.25</v>
      </c>
      <c r="I21">
        <v>0</v>
      </c>
      <c r="J21">
        <v>0</v>
      </c>
      <c r="K21">
        <v>0.5</v>
      </c>
      <c r="L21">
        <v>0.33333299999999999</v>
      </c>
      <c r="M21">
        <v>0.33333299999999999</v>
      </c>
      <c r="N21">
        <v>0.33333299999999999</v>
      </c>
      <c r="O21">
        <v>1</v>
      </c>
    </row>
    <row r="22" spans="1:15">
      <c r="A22" t="s">
        <v>249</v>
      </c>
      <c r="B22">
        <v>0</v>
      </c>
      <c r="C22">
        <v>4685</v>
      </c>
      <c r="D22">
        <v>6</v>
      </c>
      <c r="E22">
        <v>4685</v>
      </c>
      <c r="F22">
        <v>0.66666700000000001</v>
      </c>
      <c r="G22">
        <v>1</v>
      </c>
      <c r="H22">
        <v>1</v>
      </c>
      <c r="I22">
        <v>0</v>
      </c>
      <c r="J22">
        <v>0</v>
      </c>
      <c r="K22">
        <v>0.33333299999999999</v>
      </c>
      <c r="L22">
        <v>0.66666700000000001</v>
      </c>
      <c r="M22">
        <v>1</v>
      </c>
      <c r="N22">
        <v>0.33333299999999999</v>
      </c>
      <c r="O22">
        <v>6</v>
      </c>
    </row>
    <row r="23" spans="1:15">
      <c r="A23" t="s">
        <v>249</v>
      </c>
      <c r="B23">
        <v>1</v>
      </c>
      <c r="C23">
        <v>87557</v>
      </c>
      <c r="D23">
        <v>5</v>
      </c>
      <c r="E23">
        <v>87557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</row>
    <row r="24" spans="1:15">
      <c r="A24" t="s">
        <v>249</v>
      </c>
      <c r="B24">
        <v>2</v>
      </c>
      <c r="C24">
        <v>4691</v>
      </c>
      <c r="D24">
        <v>2</v>
      </c>
      <c r="E24">
        <v>4691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</row>
    <row r="25" spans="1:15">
      <c r="A25" t="s">
        <v>249</v>
      </c>
      <c r="B25">
        <v>3</v>
      </c>
      <c r="C25">
        <v>1787916</v>
      </c>
      <c r="D25">
        <v>55</v>
      </c>
      <c r="E25">
        <v>1787916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55</v>
      </c>
    </row>
    <row r="26" spans="1:15">
      <c r="A26" t="s">
        <v>250</v>
      </c>
      <c r="B26">
        <v>0</v>
      </c>
      <c r="C26">
        <v>164281</v>
      </c>
      <c r="D26">
        <v>17</v>
      </c>
      <c r="E26">
        <v>164281</v>
      </c>
      <c r="F26">
        <v>1</v>
      </c>
      <c r="G26">
        <v>1</v>
      </c>
      <c r="H26">
        <v>1</v>
      </c>
      <c r="I26">
        <v>0</v>
      </c>
      <c r="J26">
        <v>0</v>
      </c>
      <c r="K26">
        <v>0.66666700000000001</v>
      </c>
      <c r="L26">
        <v>0.5</v>
      </c>
      <c r="M26">
        <v>0</v>
      </c>
      <c r="N26">
        <v>0.66666700000000001</v>
      </c>
      <c r="O26">
        <v>17</v>
      </c>
    </row>
    <row r="27" spans="1:15">
      <c r="A27" t="s">
        <v>250</v>
      </c>
      <c r="B27">
        <v>1</v>
      </c>
      <c r="C27">
        <v>169023</v>
      </c>
      <c r="D27">
        <v>5</v>
      </c>
      <c r="E27">
        <v>169023</v>
      </c>
      <c r="F27">
        <v>0.5</v>
      </c>
      <c r="G27">
        <v>0.5</v>
      </c>
      <c r="H27">
        <v>0.5</v>
      </c>
      <c r="I27">
        <v>0</v>
      </c>
      <c r="J27">
        <v>0</v>
      </c>
      <c r="K27">
        <v>0</v>
      </c>
      <c r="L27">
        <v>0.5</v>
      </c>
      <c r="M27">
        <v>0</v>
      </c>
      <c r="N27">
        <v>1</v>
      </c>
      <c r="O27">
        <v>5</v>
      </c>
    </row>
    <row r="28" spans="1:15">
      <c r="A28" t="s">
        <v>250</v>
      </c>
      <c r="B28">
        <v>2</v>
      </c>
      <c r="C28">
        <v>2437391</v>
      </c>
      <c r="D28">
        <v>56</v>
      </c>
      <c r="E28">
        <v>2437391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56</v>
      </c>
    </row>
    <row r="29" spans="1:15">
      <c r="A29" t="s">
        <v>250</v>
      </c>
      <c r="B29">
        <v>3</v>
      </c>
      <c r="C29">
        <v>0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</v>
      </c>
    </row>
    <row r="30" spans="1:15">
      <c r="A30" t="s">
        <v>251</v>
      </c>
      <c r="B30">
        <v>0</v>
      </c>
      <c r="C30">
        <v>169013</v>
      </c>
      <c r="D30">
        <v>12</v>
      </c>
      <c r="E30">
        <v>169013</v>
      </c>
      <c r="F30">
        <v>0.5</v>
      </c>
      <c r="G30">
        <v>0.5</v>
      </c>
      <c r="H30">
        <v>0.5</v>
      </c>
      <c r="I30">
        <v>0</v>
      </c>
      <c r="J30">
        <v>0</v>
      </c>
      <c r="K30">
        <v>0.4</v>
      </c>
      <c r="L30">
        <v>0.5</v>
      </c>
      <c r="M30">
        <v>0</v>
      </c>
      <c r="N30">
        <v>0.4</v>
      </c>
      <c r="O30">
        <v>12</v>
      </c>
    </row>
    <row r="31" spans="1:15">
      <c r="A31" t="s">
        <v>251</v>
      </c>
      <c r="B31">
        <v>1</v>
      </c>
      <c r="C31">
        <v>169023</v>
      </c>
      <c r="D31">
        <v>5</v>
      </c>
      <c r="E31">
        <v>169023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</row>
    <row r="32" spans="1:15">
      <c r="A32" t="s">
        <v>251</v>
      </c>
      <c r="B32">
        <v>2</v>
      </c>
      <c r="C32">
        <v>116267140</v>
      </c>
      <c r="D32">
        <v>2629</v>
      </c>
      <c r="E32">
        <v>116267140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2629</v>
      </c>
    </row>
    <row r="33" spans="1:15">
      <c r="A33" t="s">
        <v>251</v>
      </c>
      <c r="B33">
        <v>3</v>
      </c>
      <c r="C33">
        <v>0</v>
      </c>
      <c r="D33">
        <v>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9</v>
      </c>
    </row>
    <row r="34" spans="1:15">
      <c r="A34" t="s">
        <v>252</v>
      </c>
      <c r="B34">
        <v>0</v>
      </c>
      <c r="C34">
        <v>5003</v>
      </c>
      <c r="D34">
        <v>7</v>
      </c>
      <c r="E34">
        <v>5003</v>
      </c>
      <c r="F34">
        <v>0.66666700000000001</v>
      </c>
      <c r="G34">
        <v>1</v>
      </c>
      <c r="H34">
        <v>1</v>
      </c>
      <c r="I34">
        <v>0</v>
      </c>
      <c r="J34">
        <v>0</v>
      </c>
      <c r="K34">
        <v>0.33333299999999999</v>
      </c>
      <c r="L34">
        <v>0.66666700000000001</v>
      </c>
      <c r="M34">
        <v>1</v>
      </c>
      <c r="N34">
        <v>0.33333299999999999</v>
      </c>
      <c r="O34">
        <v>7</v>
      </c>
    </row>
    <row r="35" spans="1:15">
      <c r="A35" t="s">
        <v>252</v>
      </c>
      <c r="B35">
        <v>1</v>
      </c>
      <c r="C35">
        <v>108883</v>
      </c>
      <c r="D35">
        <v>6</v>
      </c>
      <c r="E35">
        <v>108883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</row>
    <row r="36" spans="1:15">
      <c r="A36" t="s">
        <v>252</v>
      </c>
      <c r="B36">
        <v>2</v>
      </c>
      <c r="C36">
        <v>5009</v>
      </c>
      <c r="D36">
        <v>2</v>
      </c>
      <c r="E36">
        <v>5009</v>
      </c>
      <c r="F36">
        <v>0.66666700000000001</v>
      </c>
      <c r="G36">
        <v>0.66666700000000001</v>
      </c>
      <c r="H36">
        <v>0.66666700000000001</v>
      </c>
      <c r="I36">
        <v>0</v>
      </c>
      <c r="J36">
        <v>0</v>
      </c>
      <c r="K36">
        <v>0</v>
      </c>
      <c r="L36">
        <v>0.66666700000000001</v>
      </c>
      <c r="M36">
        <v>0</v>
      </c>
      <c r="N36">
        <v>0.33333299999999999</v>
      </c>
      <c r="O36">
        <v>2</v>
      </c>
    </row>
    <row r="37" spans="1:15">
      <c r="A37" t="s">
        <v>252</v>
      </c>
      <c r="B37">
        <v>3</v>
      </c>
      <c r="C37">
        <v>2006608</v>
      </c>
      <c r="D37">
        <v>59</v>
      </c>
      <c r="E37">
        <v>2006608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59</v>
      </c>
    </row>
    <row r="38" spans="1:15">
      <c r="A38" t="s">
        <v>253</v>
      </c>
      <c r="B38">
        <v>0</v>
      </c>
      <c r="C38">
        <v>4685</v>
      </c>
      <c r="D38">
        <v>8</v>
      </c>
      <c r="E38">
        <v>4685</v>
      </c>
      <c r="F38">
        <v>0.66666700000000001</v>
      </c>
      <c r="G38">
        <v>1</v>
      </c>
      <c r="H38">
        <v>1</v>
      </c>
      <c r="I38">
        <v>0</v>
      </c>
      <c r="J38">
        <v>0</v>
      </c>
      <c r="K38">
        <v>0.33333299999999999</v>
      </c>
      <c r="L38">
        <v>0.66666700000000001</v>
      </c>
      <c r="M38">
        <v>1</v>
      </c>
      <c r="N38">
        <v>0.33333299999999999</v>
      </c>
      <c r="O38">
        <v>8</v>
      </c>
    </row>
    <row r="39" spans="1:15">
      <c r="A39" t="s">
        <v>253</v>
      </c>
      <c r="B39">
        <v>1</v>
      </c>
      <c r="C39">
        <v>87557</v>
      </c>
      <c r="D39">
        <v>9</v>
      </c>
      <c r="E39">
        <v>87557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9</v>
      </c>
    </row>
    <row r="40" spans="1:15">
      <c r="A40" t="s">
        <v>253</v>
      </c>
      <c r="B40">
        <v>2</v>
      </c>
      <c r="C40">
        <v>4691</v>
      </c>
      <c r="D40">
        <v>2</v>
      </c>
      <c r="E40">
        <v>4691</v>
      </c>
      <c r="F40">
        <v>0.66666700000000001</v>
      </c>
      <c r="G40">
        <v>0.66666700000000001</v>
      </c>
      <c r="H40">
        <v>0.66666700000000001</v>
      </c>
      <c r="I40">
        <v>0</v>
      </c>
      <c r="J40">
        <v>0</v>
      </c>
      <c r="K40">
        <v>0</v>
      </c>
      <c r="L40">
        <v>0.66666700000000001</v>
      </c>
      <c r="M40">
        <v>0</v>
      </c>
      <c r="N40">
        <v>0.33333299999999999</v>
      </c>
      <c r="O40">
        <v>2</v>
      </c>
    </row>
    <row r="41" spans="1:15">
      <c r="A41" t="s">
        <v>253</v>
      </c>
      <c r="B41">
        <v>3</v>
      </c>
      <c r="C41">
        <v>1787916</v>
      </c>
      <c r="D41">
        <v>53</v>
      </c>
      <c r="E41">
        <v>1787916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53</v>
      </c>
    </row>
    <row r="42" spans="1:15">
      <c r="A42" t="s">
        <v>254</v>
      </c>
      <c r="B42">
        <v>0</v>
      </c>
      <c r="C42">
        <v>122129</v>
      </c>
      <c r="D42">
        <v>14</v>
      </c>
      <c r="E42">
        <v>122129</v>
      </c>
      <c r="F42">
        <v>0.5</v>
      </c>
      <c r="G42">
        <v>0.5</v>
      </c>
      <c r="H42">
        <v>0.5</v>
      </c>
      <c r="I42">
        <v>0</v>
      </c>
      <c r="J42">
        <v>0</v>
      </c>
      <c r="K42">
        <v>0.4</v>
      </c>
      <c r="L42">
        <v>0.5</v>
      </c>
      <c r="M42">
        <v>0</v>
      </c>
      <c r="N42">
        <v>0.4</v>
      </c>
      <c r="O42">
        <v>14</v>
      </c>
    </row>
    <row r="43" spans="1:15">
      <c r="A43" t="s">
        <v>254</v>
      </c>
      <c r="B43">
        <v>1</v>
      </c>
      <c r="C43">
        <v>0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</row>
    <row r="44" spans="1:15">
      <c r="A44" t="s">
        <v>255</v>
      </c>
      <c r="B44">
        <v>0</v>
      </c>
      <c r="C44">
        <v>6</v>
      </c>
      <c r="D44">
        <v>1</v>
      </c>
      <c r="E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>
      <c r="A45" t="s">
        <v>255</v>
      </c>
      <c r="B45">
        <v>1</v>
      </c>
      <c r="C45">
        <v>1</v>
      </c>
      <c r="D45">
        <v>1</v>
      </c>
      <c r="E45">
        <v>1</v>
      </c>
      <c r="F45">
        <v>0.66666700000000001</v>
      </c>
      <c r="G45">
        <v>0.66666700000000001</v>
      </c>
      <c r="H45">
        <v>0.66666700000000001</v>
      </c>
      <c r="I45">
        <v>0</v>
      </c>
      <c r="J45">
        <v>0</v>
      </c>
      <c r="K45">
        <v>0</v>
      </c>
      <c r="L45">
        <v>0.66666700000000001</v>
      </c>
      <c r="M45">
        <v>0</v>
      </c>
      <c r="N45">
        <v>1</v>
      </c>
      <c r="O45">
        <v>1</v>
      </c>
    </row>
    <row r="46" spans="1:15">
      <c r="A46" t="s">
        <v>255</v>
      </c>
      <c r="B46">
        <v>2</v>
      </c>
      <c r="C46">
        <v>1</v>
      </c>
      <c r="D46">
        <v>2</v>
      </c>
      <c r="E46">
        <v>1</v>
      </c>
      <c r="F46">
        <v>0.33333299999999999</v>
      </c>
      <c r="G46">
        <v>0.33333299999999999</v>
      </c>
      <c r="H46">
        <v>0.33333299999999999</v>
      </c>
      <c r="I46">
        <v>0</v>
      </c>
      <c r="J46">
        <v>0</v>
      </c>
      <c r="K46">
        <v>0</v>
      </c>
      <c r="L46">
        <v>0.33333299999999999</v>
      </c>
      <c r="M46">
        <v>0</v>
      </c>
      <c r="N46">
        <v>0.5</v>
      </c>
      <c r="O46">
        <v>2</v>
      </c>
    </row>
    <row r="47" spans="1:15">
      <c r="A47" t="s">
        <v>256</v>
      </c>
      <c r="B47">
        <v>0</v>
      </c>
      <c r="C47">
        <v>122136</v>
      </c>
      <c r="D47">
        <v>10</v>
      </c>
      <c r="E47">
        <v>122136</v>
      </c>
      <c r="F47">
        <v>0.5</v>
      </c>
      <c r="G47">
        <v>0.5</v>
      </c>
      <c r="H47">
        <v>0.5</v>
      </c>
      <c r="I47">
        <v>0</v>
      </c>
      <c r="J47">
        <v>0</v>
      </c>
      <c r="K47">
        <v>0.4</v>
      </c>
      <c r="L47">
        <v>0.5</v>
      </c>
      <c r="M47">
        <v>0</v>
      </c>
      <c r="N47">
        <v>0.4</v>
      </c>
      <c r="O47">
        <v>10</v>
      </c>
    </row>
    <row r="48" spans="1:15">
      <c r="A48" t="s">
        <v>256</v>
      </c>
      <c r="B48">
        <v>1</v>
      </c>
      <c r="C48">
        <v>0</v>
      </c>
      <c r="D48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</v>
      </c>
    </row>
    <row r="49" spans="1:15">
      <c r="A49" t="s">
        <v>257</v>
      </c>
      <c r="B49">
        <v>0</v>
      </c>
      <c r="C49">
        <v>5251</v>
      </c>
      <c r="D49">
        <v>8</v>
      </c>
      <c r="E49">
        <v>5251</v>
      </c>
      <c r="F49">
        <v>0.66666700000000001</v>
      </c>
      <c r="G49">
        <v>1</v>
      </c>
      <c r="H49">
        <v>1</v>
      </c>
      <c r="I49">
        <v>0</v>
      </c>
      <c r="J49">
        <v>0</v>
      </c>
      <c r="K49">
        <v>0.33333299999999999</v>
      </c>
      <c r="L49">
        <v>0.66666700000000001</v>
      </c>
      <c r="M49">
        <v>1</v>
      </c>
      <c r="N49">
        <v>0.33333299999999999</v>
      </c>
      <c r="O49">
        <v>8</v>
      </c>
    </row>
    <row r="50" spans="1:15">
      <c r="A50" t="s">
        <v>257</v>
      </c>
      <c r="B50">
        <v>1</v>
      </c>
      <c r="C50">
        <v>181567</v>
      </c>
      <c r="D50">
        <v>9</v>
      </c>
      <c r="E50">
        <v>181567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</v>
      </c>
    </row>
    <row r="51" spans="1:15">
      <c r="A51" t="s">
        <v>257</v>
      </c>
      <c r="B51">
        <v>2</v>
      </c>
      <c r="C51">
        <v>5257</v>
      </c>
      <c r="D51">
        <v>1</v>
      </c>
      <c r="E51">
        <v>5257</v>
      </c>
      <c r="F51">
        <v>0.66666700000000001</v>
      </c>
      <c r="G51">
        <v>0.66666700000000001</v>
      </c>
      <c r="H51">
        <v>0.66666700000000001</v>
      </c>
      <c r="I51">
        <v>0</v>
      </c>
      <c r="J51">
        <v>0</v>
      </c>
      <c r="K51">
        <v>0</v>
      </c>
      <c r="L51">
        <v>0.66666700000000001</v>
      </c>
      <c r="M51">
        <v>0</v>
      </c>
      <c r="N51">
        <v>0.33333299999999999</v>
      </c>
      <c r="O51">
        <v>1</v>
      </c>
    </row>
    <row r="52" spans="1:15">
      <c r="A52" t="s">
        <v>257</v>
      </c>
      <c r="B52">
        <v>3</v>
      </c>
      <c r="C52">
        <v>1761851</v>
      </c>
      <c r="D52">
        <v>51</v>
      </c>
      <c r="E52">
        <v>1761851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51</v>
      </c>
    </row>
    <row r="53" spans="1:15">
      <c r="A53" t="s">
        <v>243</v>
      </c>
      <c r="B53">
        <v>4</v>
      </c>
      <c r="C53">
        <v>63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</row>
    <row r="54" spans="1:15">
      <c r="A54" t="s">
        <v>244</v>
      </c>
      <c r="B54">
        <v>4</v>
      </c>
      <c r="C54">
        <v>15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</row>
    <row r="55" spans="1:15">
      <c r="A55" t="s">
        <v>245</v>
      </c>
      <c r="B55">
        <v>4</v>
      </c>
      <c r="C55">
        <v>4193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7</v>
      </c>
    </row>
    <row r="56" spans="1:15">
      <c r="A56" t="s">
        <v>246</v>
      </c>
      <c r="B56">
        <v>4</v>
      </c>
      <c r="C56">
        <v>63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</row>
    <row r="57" spans="1:15">
      <c r="A57" t="s">
        <v>247</v>
      </c>
      <c r="B57">
        <v>4</v>
      </c>
      <c r="C57">
        <v>169123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</v>
      </c>
    </row>
    <row r="58" spans="1:15">
      <c r="A58" t="s">
        <v>248</v>
      </c>
      <c r="B58">
        <v>4</v>
      </c>
      <c r="C58">
        <v>63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>
      <c r="A59" t="s">
        <v>249</v>
      </c>
      <c r="B59">
        <v>4</v>
      </c>
      <c r="C59">
        <v>4799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</v>
      </c>
    </row>
    <row r="60" spans="1:15">
      <c r="A60" t="s">
        <v>250</v>
      </c>
      <c r="B60">
        <v>4</v>
      </c>
      <c r="C60">
        <v>169123</v>
      </c>
      <c r="D60">
        <v>17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17</v>
      </c>
    </row>
    <row r="61" spans="1:15">
      <c r="A61" t="s">
        <v>251</v>
      </c>
      <c r="B61">
        <v>4</v>
      </c>
      <c r="C61">
        <v>169123</v>
      </c>
      <c r="D61">
        <v>12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</v>
      </c>
    </row>
    <row r="62" spans="1:15">
      <c r="A62" t="s">
        <v>252</v>
      </c>
      <c r="B62">
        <v>4</v>
      </c>
      <c r="C62">
        <v>5117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</v>
      </c>
    </row>
    <row r="63" spans="1:15">
      <c r="A63" t="s">
        <v>253</v>
      </c>
      <c r="B63">
        <v>4</v>
      </c>
      <c r="C63">
        <v>4799</v>
      </c>
      <c r="D63">
        <v>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</v>
      </c>
    </row>
    <row r="64" spans="1:15">
      <c r="A64" t="s">
        <v>254</v>
      </c>
      <c r="B64">
        <v>4</v>
      </c>
      <c r="C64">
        <v>122237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</v>
      </c>
    </row>
    <row r="65" spans="1:15">
      <c r="A65" t="s">
        <v>255</v>
      </c>
      <c r="B65">
        <v>4</v>
      </c>
      <c r="C65">
        <v>15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</row>
    <row r="66" spans="1:15">
      <c r="A66" t="s">
        <v>256</v>
      </c>
      <c r="B66">
        <v>4</v>
      </c>
      <c r="C66">
        <v>122237</v>
      </c>
      <c r="D66">
        <v>10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10</v>
      </c>
    </row>
    <row r="67" spans="1:15">
      <c r="A67" t="s">
        <v>257</v>
      </c>
      <c r="B67">
        <v>4</v>
      </c>
      <c r="C67">
        <v>5362</v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8</v>
      </c>
    </row>
    <row r="68" spans="1:15">
      <c r="A68" t="s">
        <v>183</v>
      </c>
      <c r="F68">
        <f xml:space="preserve"> AVERAGE(F2:F67)</f>
        <v>0.19924246969696971</v>
      </c>
      <c r="G68">
        <f t="shared" ref="G68:N68" si="0" xml:space="preserve"> AVERAGE(G2:G67)</f>
        <v>0.22449496969696969</v>
      </c>
      <c r="H68">
        <f t="shared" si="0"/>
        <v>0.22449496969696969</v>
      </c>
      <c r="I68">
        <f t="shared" si="0"/>
        <v>0</v>
      </c>
      <c r="J68">
        <f t="shared" si="0"/>
        <v>0</v>
      </c>
      <c r="K68">
        <f t="shared" si="0"/>
        <v>9.141412121212121E-2</v>
      </c>
      <c r="L68">
        <f t="shared" si="0"/>
        <v>0.19949498484848488</v>
      </c>
      <c r="M68">
        <f t="shared" si="0"/>
        <v>0.10858584848484849</v>
      </c>
      <c r="N68">
        <f t="shared" si="0"/>
        <v>0.18484843939393938</v>
      </c>
    </row>
    <row r="69" spans="1:15">
      <c r="A69" t="s">
        <v>258</v>
      </c>
      <c r="F69">
        <f>STDEV(F2:F67)</f>
        <v>0.28658671613732556</v>
      </c>
      <c r="G69">
        <f t="shared" ref="G69:N69" si="1">STDEV(G2:G67)</f>
        <v>0.33764167801069228</v>
      </c>
      <c r="H69">
        <f t="shared" si="1"/>
        <v>0.33764167801069228</v>
      </c>
      <c r="I69">
        <f t="shared" si="1"/>
        <v>0</v>
      </c>
      <c r="J69">
        <f t="shared" si="1"/>
        <v>0</v>
      </c>
      <c r="K69">
        <f t="shared" si="1"/>
        <v>0.20299555093923496</v>
      </c>
      <c r="L69">
        <f t="shared" si="1"/>
        <v>0.277688499483559</v>
      </c>
      <c r="M69">
        <f t="shared" si="1"/>
        <v>0.29597357650668971</v>
      </c>
      <c r="N69">
        <f t="shared" si="1"/>
        <v>0.28800413798507657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91"/>
  <sheetViews>
    <sheetView workbookViewId="0">
      <selection activeCell="A2" sqref="A2:B91"/>
    </sheetView>
  </sheetViews>
  <sheetFormatPr baseColWidth="10" defaultRowHeight="16"/>
  <cols>
    <col min="1" max="4" width="10.83203125" style="1"/>
  </cols>
  <sheetData>
    <row r="1" spans="1:6">
      <c r="A1" s="1" t="s">
        <v>5</v>
      </c>
      <c r="B1" s="1" t="s">
        <v>6</v>
      </c>
      <c r="C1" s="1" t="s">
        <v>2</v>
      </c>
      <c r="D1" s="1" t="s">
        <v>43</v>
      </c>
      <c r="F1" t="s">
        <v>92</v>
      </c>
    </row>
    <row r="2" spans="1:6">
      <c r="A2" s="1">
        <v>95</v>
      </c>
      <c r="B2" s="1">
        <v>1</v>
      </c>
      <c r="C2" s="1">
        <v>17</v>
      </c>
      <c r="D2" s="1">
        <v>1</v>
      </c>
    </row>
    <row r="3" spans="1:6">
      <c r="A3" s="1">
        <v>672</v>
      </c>
      <c r="B3" s="1">
        <v>12</v>
      </c>
      <c r="C3" s="1">
        <v>17</v>
      </c>
      <c r="D3" s="1">
        <v>1</v>
      </c>
    </row>
    <row r="4" spans="1:6">
      <c r="A4" s="1">
        <v>491</v>
      </c>
      <c r="B4" s="1">
        <v>9</v>
      </c>
      <c r="C4" s="1">
        <v>17</v>
      </c>
      <c r="D4" s="1">
        <v>1</v>
      </c>
    </row>
    <row r="5" spans="1:6">
      <c r="A5" s="1">
        <v>41</v>
      </c>
      <c r="B5" s="1">
        <v>1</v>
      </c>
      <c r="C5" s="1">
        <v>17</v>
      </c>
      <c r="D5" s="1">
        <v>1</v>
      </c>
    </row>
    <row r="6" spans="1:6">
      <c r="A6" s="1">
        <v>683</v>
      </c>
      <c r="B6" s="1">
        <v>11</v>
      </c>
      <c r="C6" s="1">
        <v>17</v>
      </c>
      <c r="D6" s="1">
        <v>1</v>
      </c>
    </row>
    <row r="7" spans="1:6">
      <c r="A7" s="1">
        <v>41</v>
      </c>
      <c r="B7" s="1">
        <v>1</v>
      </c>
      <c r="C7" s="1">
        <v>17</v>
      </c>
      <c r="D7" s="1">
        <v>1</v>
      </c>
    </row>
    <row r="8" spans="1:6">
      <c r="A8" s="1">
        <v>2496</v>
      </c>
      <c r="B8" s="1">
        <v>25</v>
      </c>
      <c r="C8" s="1">
        <v>10</v>
      </c>
      <c r="D8" s="1">
        <v>1</v>
      </c>
    </row>
    <row r="9" spans="1:6">
      <c r="A9" s="1">
        <v>6342</v>
      </c>
      <c r="B9" s="1">
        <v>181</v>
      </c>
      <c r="C9" s="1">
        <v>10</v>
      </c>
      <c r="D9" s="1">
        <v>1</v>
      </c>
    </row>
    <row r="10" spans="1:6">
      <c r="A10" s="1">
        <v>3571</v>
      </c>
      <c r="B10" s="1">
        <v>94</v>
      </c>
      <c r="C10" s="1">
        <v>10</v>
      </c>
      <c r="D10" s="1">
        <v>1</v>
      </c>
    </row>
    <row r="11" spans="1:6">
      <c r="A11" s="1">
        <v>252</v>
      </c>
      <c r="B11" s="1">
        <v>2</v>
      </c>
      <c r="C11" s="1">
        <v>25</v>
      </c>
      <c r="D11" s="1">
        <v>1</v>
      </c>
    </row>
    <row r="12" spans="1:6">
      <c r="A12" s="1">
        <v>2431</v>
      </c>
      <c r="B12" s="1">
        <v>27</v>
      </c>
      <c r="C12" s="1">
        <v>25</v>
      </c>
      <c r="D12" s="1">
        <v>1</v>
      </c>
    </row>
    <row r="13" spans="1:6">
      <c r="A13" s="1">
        <v>3</v>
      </c>
      <c r="B13" s="1">
        <v>1</v>
      </c>
      <c r="C13" s="1">
        <v>25</v>
      </c>
      <c r="D13" s="1">
        <v>1</v>
      </c>
    </row>
    <row r="14" spans="1:6">
      <c r="A14" s="1">
        <v>142</v>
      </c>
      <c r="B14" s="1">
        <v>1</v>
      </c>
      <c r="C14" s="1">
        <v>25</v>
      </c>
      <c r="D14" s="1">
        <v>1</v>
      </c>
    </row>
    <row r="15" spans="1:6">
      <c r="A15" s="1">
        <v>323</v>
      </c>
      <c r="B15" s="1">
        <v>3</v>
      </c>
      <c r="C15" s="1">
        <v>25</v>
      </c>
      <c r="D15" s="1">
        <v>1</v>
      </c>
    </row>
    <row r="16" spans="1:6">
      <c r="A16" s="1">
        <v>212</v>
      </c>
      <c r="B16" s="1">
        <v>21</v>
      </c>
      <c r="C16" s="1">
        <v>25</v>
      </c>
      <c r="D16" s="1">
        <v>1</v>
      </c>
    </row>
    <row r="17" spans="1:4">
      <c r="A17" s="1">
        <v>491</v>
      </c>
      <c r="B17" s="1">
        <v>10</v>
      </c>
      <c r="C17" s="1">
        <v>17</v>
      </c>
      <c r="D17" s="1">
        <v>2</v>
      </c>
    </row>
    <row r="18" spans="1:4">
      <c r="A18" s="1">
        <v>10369</v>
      </c>
      <c r="B18" s="1">
        <v>353</v>
      </c>
      <c r="C18" s="1">
        <v>17</v>
      </c>
      <c r="D18" s="1">
        <v>2</v>
      </c>
    </row>
    <row r="19" spans="1:4">
      <c r="A19" s="1">
        <v>41</v>
      </c>
      <c r="B19" s="1">
        <v>2</v>
      </c>
      <c r="C19" s="1">
        <v>17</v>
      </c>
      <c r="D19" s="1">
        <v>2</v>
      </c>
    </row>
    <row r="20" spans="1:4">
      <c r="A20" s="1">
        <v>41</v>
      </c>
      <c r="B20" s="1">
        <v>1</v>
      </c>
      <c r="C20" s="1">
        <v>17</v>
      </c>
      <c r="D20" s="1">
        <v>2</v>
      </c>
    </row>
    <row r="21" spans="1:4">
      <c r="A21" s="1">
        <v>7878</v>
      </c>
      <c r="B21" s="1">
        <v>244</v>
      </c>
      <c r="C21" s="1">
        <v>10</v>
      </c>
      <c r="D21" s="1">
        <v>2</v>
      </c>
    </row>
    <row r="22" spans="1:4">
      <c r="A22" s="1">
        <v>58561</v>
      </c>
      <c r="B22" s="1">
        <v>1492</v>
      </c>
      <c r="C22" s="1">
        <v>10</v>
      </c>
      <c r="D22" s="1">
        <v>2</v>
      </c>
    </row>
    <row r="23" spans="1:4">
      <c r="A23" s="1">
        <v>59</v>
      </c>
      <c r="B23" s="1">
        <v>2</v>
      </c>
      <c r="C23" s="1">
        <v>25</v>
      </c>
      <c r="D23" s="1">
        <v>2</v>
      </c>
    </row>
    <row r="24" spans="1:4">
      <c r="A24" s="1">
        <v>20546</v>
      </c>
      <c r="B24" s="1">
        <v>619</v>
      </c>
      <c r="C24" s="1">
        <v>25</v>
      </c>
      <c r="D24" s="1">
        <v>2</v>
      </c>
    </row>
    <row r="25" spans="1:4">
      <c r="A25" s="1">
        <v>70</v>
      </c>
      <c r="B25" s="1">
        <v>1</v>
      </c>
      <c r="C25" s="1">
        <v>25</v>
      </c>
      <c r="D25" s="1">
        <v>2</v>
      </c>
    </row>
    <row r="26" spans="1:4">
      <c r="A26" s="1">
        <v>18</v>
      </c>
      <c r="B26" s="1">
        <v>1</v>
      </c>
      <c r="C26" s="1">
        <v>25</v>
      </c>
      <c r="D26" s="1">
        <v>2</v>
      </c>
    </row>
    <row r="27" spans="1:4">
      <c r="A27" s="1">
        <v>586</v>
      </c>
      <c r="B27" s="1">
        <v>14</v>
      </c>
      <c r="C27" s="1">
        <v>17</v>
      </c>
      <c r="D27" s="1">
        <v>3</v>
      </c>
    </row>
    <row r="28" spans="1:4">
      <c r="A28" s="1">
        <v>1114</v>
      </c>
      <c r="B28" s="1">
        <v>59</v>
      </c>
      <c r="C28" s="1">
        <v>17</v>
      </c>
      <c r="D28" s="1">
        <v>3</v>
      </c>
    </row>
    <row r="29" spans="1:4">
      <c r="A29" s="1">
        <v>8261</v>
      </c>
      <c r="B29" s="1">
        <v>331</v>
      </c>
      <c r="C29" s="1">
        <v>10</v>
      </c>
      <c r="D29" s="1">
        <v>3</v>
      </c>
    </row>
    <row r="30" spans="1:4">
      <c r="A30" s="1">
        <v>5318</v>
      </c>
      <c r="B30" s="1">
        <v>100</v>
      </c>
      <c r="C30" s="1">
        <v>25</v>
      </c>
      <c r="D30" s="1">
        <v>3</v>
      </c>
    </row>
    <row r="31" spans="1:4" s="6" customFormat="1" ht="17" thickBot="1">
      <c r="A31" s="5">
        <v>167</v>
      </c>
      <c r="B31" s="5">
        <v>3</v>
      </c>
      <c r="C31" s="5">
        <v>25</v>
      </c>
      <c r="D31" s="5">
        <v>3</v>
      </c>
    </row>
    <row r="32" spans="1:4" ht="17" thickTop="1">
      <c r="A32" s="1">
        <v>115</v>
      </c>
      <c r="B32" s="1">
        <v>1</v>
      </c>
      <c r="C32" s="1">
        <v>35</v>
      </c>
      <c r="D32" s="12">
        <v>1</v>
      </c>
    </row>
    <row r="33" spans="1:4">
      <c r="A33" s="1">
        <v>5008</v>
      </c>
      <c r="B33" s="1">
        <v>147</v>
      </c>
      <c r="C33" s="1">
        <v>35</v>
      </c>
      <c r="D33" s="12">
        <v>1</v>
      </c>
    </row>
    <row r="34" spans="1:4">
      <c r="A34" s="1">
        <v>167</v>
      </c>
      <c r="B34" s="1">
        <v>5</v>
      </c>
      <c r="C34" s="1">
        <v>35</v>
      </c>
      <c r="D34" s="12">
        <v>1</v>
      </c>
    </row>
    <row r="35" spans="1:4">
      <c r="A35" s="1">
        <v>102</v>
      </c>
      <c r="B35" s="1">
        <v>1</v>
      </c>
      <c r="C35" s="1">
        <v>28</v>
      </c>
      <c r="D35" s="12">
        <v>1</v>
      </c>
    </row>
    <row r="36" spans="1:4">
      <c r="A36" s="1">
        <v>30</v>
      </c>
      <c r="B36" s="1">
        <v>1</v>
      </c>
      <c r="C36" s="1">
        <v>28</v>
      </c>
      <c r="D36" s="12">
        <v>1</v>
      </c>
    </row>
    <row r="37" spans="1:4">
      <c r="A37" s="1">
        <v>41</v>
      </c>
      <c r="B37" s="1">
        <v>1</v>
      </c>
      <c r="C37" s="1">
        <v>28</v>
      </c>
      <c r="D37" s="12">
        <v>1</v>
      </c>
    </row>
    <row r="38" spans="1:4">
      <c r="A38" s="1">
        <v>42</v>
      </c>
      <c r="B38" s="1">
        <v>1</v>
      </c>
      <c r="C38" s="1">
        <v>31</v>
      </c>
      <c r="D38" s="12">
        <v>1</v>
      </c>
    </row>
    <row r="39" spans="1:4">
      <c r="A39" s="1">
        <v>53</v>
      </c>
      <c r="B39" s="1">
        <v>1</v>
      </c>
      <c r="C39" s="1">
        <v>31</v>
      </c>
      <c r="D39" s="12">
        <v>1</v>
      </c>
    </row>
    <row r="40" spans="1:4">
      <c r="A40" s="1">
        <v>14</v>
      </c>
      <c r="B40" s="1">
        <v>1</v>
      </c>
      <c r="C40" s="1">
        <v>31</v>
      </c>
      <c r="D40" s="12">
        <v>1</v>
      </c>
    </row>
    <row r="41" spans="1:4">
      <c r="A41" s="1">
        <v>26</v>
      </c>
      <c r="B41" s="1">
        <v>1</v>
      </c>
      <c r="C41" s="1">
        <v>37</v>
      </c>
      <c r="D41" s="12">
        <v>1</v>
      </c>
    </row>
    <row r="42" spans="1:4">
      <c r="A42" s="1">
        <v>26</v>
      </c>
      <c r="B42" s="1">
        <v>1</v>
      </c>
      <c r="C42" s="1">
        <v>37</v>
      </c>
      <c r="D42" s="12">
        <v>1</v>
      </c>
    </row>
    <row r="43" spans="1:4">
      <c r="A43" s="1">
        <v>305</v>
      </c>
      <c r="B43" s="1">
        <v>3</v>
      </c>
      <c r="C43" s="1">
        <v>37</v>
      </c>
      <c r="D43" s="12">
        <v>1</v>
      </c>
    </row>
    <row r="44" spans="1:4">
      <c r="A44" s="1">
        <v>280</v>
      </c>
      <c r="B44" s="1">
        <v>3</v>
      </c>
      <c r="C44" s="1">
        <v>27</v>
      </c>
      <c r="D44" s="12">
        <v>1</v>
      </c>
    </row>
    <row r="45" spans="1:4">
      <c r="A45" s="1">
        <v>1</v>
      </c>
      <c r="B45" s="1">
        <v>1</v>
      </c>
      <c r="C45" s="1">
        <v>27</v>
      </c>
      <c r="D45" s="12">
        <v>1</v>
      </c>
    </row>
    <row r="46" spans="1:4">
      <c r="A46" s="1">
        <v>803</v>
      </c>
      <c r="B46" s="1">
        <v>1</v>
      </c>
      <c r="C46" s="1">
        <v>27</v>
      </c>
      <c r="D46" s="12">
        <v>1</v>
      </c>
    </row>
    <row r="47" spans="1:4">
      <c r="A47" s="1">
        <v>3322</v>
      </c>
      <c r="B47" s="1">
        <v>139</v>
      </c>
      <c r="C47" s="1">
        <v>35</v>
      </c>
      <c r="D47" s="1">
        <v>2</v>
      </c>
    </row>
    <row r="48" spans="1:4">
      <c r="A48" s="1">
        <v>115</v>
      </c>
      <c r="B48" s="1">
        <v>9</v>
      </c>
      <c r="C48" s="1">
        <v>35</v>
      </c>
      <c r="D48" s="1">
        <v>2</v>
      </c>
    </row>
    <row r="49" spans="1:4">
      <c r="A49" s="1">
        <v>9</v>
      </c>
      <c r="B49" s="1">
        <v>1</v>
      </c>
      <c r="C49" s="1">
        <v>28</v>
      </c>
      <c r="D49" s="1">
        <v>2</v>
      </c>
    </row>
    <row r="50" spans="1:4">
      <c r="A50" s="1">
        <v>2</v>
      </c>
      <c r="B50" s="1">
        <v>1</v>
      </c>
      <c r="C50" s="1">
        <v>28</v>
      </c>
      <c r="D50" s="1">
        <v>2</v>
      </c>
    </row>
    <row r="51" spans="1:4">
      <c r="A51" s="1">
        <v>18</v>
      </c>
      <c r="B51" s="1">
        <v>1</v>
      </c>
      <c r="C51" s="1">
        <v>31</v>
      </c>
      <c r="D51" s="1">
        <v>2</v>
      </c>
    </row>
    <row r="52" spans="1:4">
      <c r="A52" s="1">
        <v>13</v>
      </c>
      <c r="B52" s="1">
        <v>1</v>
      </c>
      <c r="C52" s="1">
        <v>31</v>
      </c>
      <c r="D52" s="1">
        <v>2</v>
      </c>
    </row>
    <row r="53" spans="1:4">
      <c r="A53" s="1">
        <v>1</v>
      </c>
      <c r="B53" s="1">
        <v>1</v>
      </c>
      <c r="C53" s="1">
        <v>37</v>
      </c>
      <c r="D53" s="1">
        <v>2</v>
      </c>
    </row>
    <row r="54" spans="1:4">
      <c r="A54" s="1">
        <v>61</v>
      </c>
      <c r="B54" s="1">
        <v>2</v>
      </c>
      <c r="C54" s="1">
        <v>37</v>
      </c>
      <c r="D54" s="1">
        <v>2</v>
      </c>
    </row>
    <row r="55" spans="1:4">
      <c r="A55" s="1">
        <v>10</v>
      </c>
      <c r="B55" s="1">
        <v>1</v>
      </c>
      <c r="C55" s="1">
        <v>27</v>
      </c>
      <c r="D55" s="1">
        <v>2</v>
      </c>
    </row>
    <row r="56" spans="1:4">
      <c r="A56" s="1">
        <v>428</v>
      </c>
      <c r="B56" s="1">
        <v>14</v>
      </c>
      <c r="C56" s="1">
        <v>27</v>
      </c>
      <c r="D56" s="1">
        <v>2</v>
      </c>
    </row>
    <row r="57" spans="1:4">
      <c r="A57" s="1">
        <v>5266</v>
      </c>
      <c r="B57" s="1">
        <v>5635</v>
      </c>
      <c r="C57" s="1">
        <v>35</v>
      </c>
      <c r="D57" s="1">
        <v>3</v>
      </c>
    </row>
    <row r="58" spans="1:4">
      <c r="A58" s="1">
        <v>90</v>
      </c>
      <c r="B58" s="1">
        <v>1</v>
      </c>
      <c r="C58" s="1">
        <v>28</v>
      </c>
      <c r="D58" s="1">
        <v>3</v>
      </c>
    </row>
    <row r="59" spans="1:4">
      <c r="A59" s="1">
        <v>31</v>
      </c>
      <c r="B59" s="1">
        <v>1</v>
      </c>
      <c r="C59" s="1">
        <v>31</v>
      </c>
      <c r="D59" s="1">
        <v>3</v>
      </c>
    </row>
    <row r="60" spans="1:4">
      <c r="A60" s="1">
        <v>598</v>
      </c>
      <c r="B60" s="1">
        <v>15</v>
      </c>
      <c r="C60" s="1">
        <v>37</v>
      </c>
      <c r="D60" s="1">
        <v>3</v>
      </c>
    </row>
    <row r="61" spans="1:4" s="6" customFormat="1" ht="17" thickBot="1">
      <c r="A61" s="5">
        <v>879</v>
      </c>
      <c r="B61" s="5">
        <v>13</v>
      </c>
      <c r="C61" s="5">
        <v>27</v>
      </c>
      <c r="D61" s="5">
        <v>3</v>
      </c>
    </row>
    <row r="62" spans="1:4" ht="17" thickTop="1">
      <c r="A62" s="1">
        <v>142</v>
      </c>
      <c r="B62" s="1">
        <v>1</v>
      </c>
      <c r="C62" s="1">
        <v>44</v>
      </c>
      <c r="D62" s="12">
        <v>1</v>
      </c>
    </row>
    <row r="63" spans="1:4">
      <c r="A63" s="1">
        <v>212</v>
      </c>
      <c r="B63" s="1">
        <v>3</v>
      </c>
      <c r="C63" s="1">
        <v>44</v>
      </c>
      <c r="D63" s="12">
        <v>1</v>
      </c>
    </row>
    <row r="64" spans="1:4">
      <c r="A64" s="1">
        <v>165</v>
      </c>
      <c r="B64" s="1">
        <v>2</v>
      </c>
      <c r="C64" s="1">
        <v>44</v>
      </c>
      <c r="D64" s="12">
        <v>1</v>
      </c>
    </row>
    <row r="65" spans="1:4">
      <c r="A65" s="1">
        <v>390</v>
      </c>
      <c r="B65" s="1">
        <v>16</v>
      </c>
      <c r="C65" s="1">
        <v>46</v>
      </c>
      <c r="D65" s="12">
        <v>1</v>
      </c>
    </row>
    <row r="66" spans="1:4">
      <c r="A66" s="1">
        <v>4970</v>
      </c>
      <c r="B66" s="1">
        <v>244</v>
      </c>
      <c r="C66" s="1">
        <v>46</v>
      </c>
      <c r="D66" s="12">
        <v>1</v>
      </c>
    </row>
    <row r="67" spans="1:4">
      <c r="A67" s="1">
        <v>374</v>
      </c>
      <c r="B67" s="1">
        <v>25</v>
      </c>
      <c r="C67" s="1">
        <v>46</v>
      </c>
      <c r="D67" s="12">
        <v>1</v>
      </c>
    </row>
    <row r="68" spans="1:4">
      <c r="A68" s="1">
        <v>303</v>
      </c>
      <c r="B68" s="1">
        <v>7</v>
      </c>
      <c r="C68" s="1">
        <v>46</v>
      </c>
      <c r="D68" s="12">
        <v>1</v>
      </c>
    </row>
    <row r="69" spans="1:4">
      <c r="A69" s="1">
        <v>992</v>
      </c>
      <c r="B69" s="1">
        <v>17</v>
      </c>
      <c r="C69" s="1">
        <v>46</v>
      </c>
      <c r="D69" s="12">
        <v>1</v>
      </c>
    </row>
    <row r="70" spans="1:4">
      <c r="A70" s="1">
        <v>4</v>
      </c>
      <c r="B70" s="1">
        <v>1</v>
      </c>
      <c r="C70" s="1">
        <v>46</v>
      </c>
      <c r="D70" s="12">
        <v>1</v>
      </c>
    </row>
    <row r="71" spans="1:4">
      <c r="A71" s="1">
        <v>27</v>
      </c>
      <c r="B71" s="1">
        <v>1</v>
      </c>
      <c r="C71" s="1">
        <v>46</v>
      </c>
      <c r="D71" s="12">
        <v>1</v>
      </c>
    </row>
    <row r="72" spans="1:4">
      <c r="A72" s="1">
        <v>4090</v>
      </c>
      <c r="B72" s="1">
        <v>63</v>
      </c>
      <c r="C72" s="1">
        <v>46</v>
      </c>
      <c r="D72" s="12">
        <v>1</v>
      </c>
    </row>
    <row r="73" spans="1:4">
      <c r="A73" s="1">
        <v>372</v>
      </c>
      <c r="B73" s="1">
        <v>2</v>
      </c>
      <c r="C73" s="1">
        <v>46</v>
      </c>
      <c r="D73" s="12">
        <v>1</v>
      </c>
    </row>
    <row r="74" spans="1:4">
      <c r="A74" s="1">
        <v>612</v>
      </c>
      <c r="B74" s="1">
        <v>8</v>
      </c>
      <c r="C74" s="1">
        <v>41</v>
      </c>
      <c r="D74" s="12">
        <v>1</v>
      </c>
    </row>
    <row r="75" spans="1:4">
      <c r="A75" s="1">
        <v>4297</v>
      </c>
      <c r="B75" s="1">
        <v>96</v>
      </c>
      <c r="C75" s="1">
        <v>41</v>
      </c>
      <c r="D75" s="12">
        <v>1</v>
      </c>
    </row>
    <row r="76" spans="1:4">
      <c r="A76" s="1">
        <v>28</v>
      </c>
      <c r="B76" s="1">
        <v>1</v>
      </c>
      <c r="C76" s="1">
        <v>41</v>
      </c>
      <c r="D76" s="12">
        <v>1</v>
      </c>
    </row>
    <row r="77" spans="1:4">
      <c r="A77" s="1">
        <v>180</v>
      </c>
      <c r="B77" s="1">
        <v>2</v>
      </c>
      <c r="C77" s="1">
        <v>44</v>
      </c>
      <c r="D77" s="1">
        <v>2</v>
      </c>
    </row>
    <row r="78" spans="1:4">
      <c r="A78" s="1">
        <v>12</v>
      </c>
      <c r="B78" s="1">
        <v>1</v>
      </c>
      <c r="C78" s="1">
        <v>44</v>
      </c>
      <c r="D78" s="1">
        <v>2</v>
      </c>
    </row>
    <row r="79" spans="1:4">
      <c r="A79" s="1">
        <v>262</v>
      </c>
      <c r="B79" s="1">
        <v>13</v>
      </c>
      <c r="C79" s="1">
        <v>46</v>
      </c>
      <c r="D79" s="1">
        <v>2</v>
      </c>
    </row>
    <row r="80" spans="1:4">
      <c r="A80" s="1">
        <v>454</v>
      </c>
      <c r="B80" s="1">
        <v>317</v>
      </c>
      <c r="C80" s="1">
        <v>46</v>
      </c>
      <c r="D80" s="1">
        <v>2</v>
      </c>
    </row>
    <row r="81" spans="1:4">
      <c r="A81" s="1">
        <v>737</v>
      </c>
      <c r="B81" s="1">
        <v>28</v>
      </c>
      <c r="C81" s="1">
        <v>46</v>
      </c>
      <c r="D81" s="1">
        <v>2</v>
      </c>
    </row>
    <row r="82" spans="1:4">
      <c r="A82" s="1">
        <v>303</v>
      </c>
      <c r="B82" s="1">
        <v>72</v>
      </c>
      <c r="C82" s="1">
        <v>46</v>
      </c>
      <c r="D82" s="1">
        <v>2</v>
      </c>
    </row>
    <row r="83" spans="1:4">
      <c r="A83" s="1">
        <v>64</v>
      </c>
      <c r="B83" s="1">
        <v>1</v>
      </c>
      <c r="C83" s="1">
        <v>46</v>
      </c>
      <c r="D83" s="1">
        <v>2</v>
      </c>
    </row>
    <row r="84" spans="1:4">
      <c r="A84" s="1">
        <v>12</v>
      </c>
      <c r="B84" s="1">
        <v>1</v>
      </c>
      <c r="C84" s="1">
        <v>46</v>
      </c>
      <c r="D84" s="1">
        <v>2</v>
      </c>
    </row>
    <row r="85" spans="1:4">
      <c r="A85" s="1">
        <v>193</v>
      </c>
      <c r="B85" s="1">
        <v>10</v>
      </c>
      <c r="C85" s="1">
        <v>41</v>
      </c>
      <c r="D85" s="1">
        <v>2</v>
      </c>
    </row>
    <row r="86" spans="1:4">
      <c r="A86" s="1">
        <v>90</v>
      </c>
      <c r="B86" s="1">
        <v>5</v>
      </c>
      <c r="C86" s="1">
        <v>41</v>
      </c>
      <c r="D86" s="1">
        <v>2</v>
      </c>
    </row>
    <row r="87" spans="1:4">
      <c r="A87" s="1">
        <v>170</v>
      </c>
      <c r="B87" s="1">
        <v>3</v>
      </c>
      <c r="C87" s="1">
        <v>44</v>
      </c>
      <c r="D87" s="1">
        <v>3</v>
      </c>
    </row>
    <row r="88" spans="1:4">
      <c r="A88" s="1">
        <v>1637</v>
      </c>
      <c r="B88" s="1">
        <v>2533</v>
      </c>
      <c r="C88" s="1">
        <v>46</v>
      </c>
      <c r="D88" s="1">
        <v>3</v>
      </c>
    </row>
    <row r="89" spans="1:4">
      <c r="A89" s="1">
        <v>1078</v>
      </c>
      <c r="B89" s="1">
        <v>32</v>
      </c>
      <c r="C89" s="1">
        <v>46</v>
      </c>
      <c r="D89" s="1">
        <v>3</v>
      </c>
    </row>
    <row r="90" spans="1:4">
      <c r="A90" s="1">
        <v>4000</v>
      </c>
      <c r="B90" s="1">
        <v>3</v>
      </c>
      <c r="C90" s="1">
        <v>46</v>
      </c>
      <c r="D90" s="1">
        <v>3</v>
      </c>
    </row>
    <row r="91" spans="1:4">
      <c r="A91" s="1">
        <v>4627</v>
      </c>
      <c r="B91" s="1">
        <v>112</v>
      </c>
      <c r="C91" s="1">
        <v>41</v>
      </c>
      <c r="D91" s="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77D5-AFBE-CE4E-BBE8-AEC659EB73B4}">
  <dimension ref="A1:S55"/>
  <sheetViews>
    <sheetView tabSelected="1" workbookViewId="0">
      <selection sqref="A1:S55"/>
    </sheetView>
  </sheetViews>
  <sheetFormatPr baseColWidth="10" defaultRowHeight="16"/>
  <sheetData>
    <row r="1" spans="1:19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259</v>
      </c>
      <c r="G1" t="s">
        <v>260</v>
      </c>
      <c r="H1" t="s">
        <v>261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262</v>
      </c>
    </row>
    <row r="2" spans="1:19">
      <c r="A2" t="s">
        <v>263</v>
      </c>
      <c r="B2">
        <v>0</v>
      </c>
      <c r="C2">
        <v>239</v>
      </c>
      <c r="D2">
        <v>2</v>
      </c>
      <c r="E2">
        <v>239</v>
      </c>
      <c r="F2">
        <v>0</v>
      </c>
      <c r="G2">
        <v>0</v>
      </c>
      <c r="H2">
        <v>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799</v>
      </c>
    </row>
    <row r="3" spans="1:19">
      <c r="A3" t="s">
        <v>263</v>
      </c>
      <c r="B3">
        <v>1</v>
      </c>
      <c r="C3">
        <v>725</v>
      </c>
      <c r="D3">
        <v>1</v>
      </c>
      <c r="E3">
        <v>725</v>
      </c>
      <c r="F3">
        <v>0</v>
      </c>
      <c r="G3">
        <v>0</v>
      </c>
      <c r="H3">
        <v>-2</v>
      </c>
      <c r="I3">
        <v>0.66666700000000001</v>
      </c>
      <c r="J3">
        <v>0.66666700000000001</v>
      </c>
      <c r="K3">
        <v>0.66666700000000001</v>
      </c>
      <c r="L3">
        <v>0</v>
      </c>
      <c r="M3">
        <v>0</v>
      </c>
      <c r="N3">
        <v>0</v>
      </c>
      <c r="O3">
        <v>0.66666700000000001</v>
      </c>
      <c r="P3">
        <v>0</v>
      </c>
      <c r="Q3">
        <v>1</v>
      </c>
      <c r="R3">
        <v>1</v>
      </c>
      <c r="S3">
        <v>1064</v>
      </c>
    </row>
    <row r="4" spans="1:19">
      <c r="A4" t="s">
        <v>263</v>
      </c>
      <c r="B4">
        <v>2</v>
      </c>
      <c r="C4">
        <v>725</v>
      </c>
      <c r="D4">
        <v>1</v>
      </c>
      <c r="E4">
        <v>725</v>
      </c>
      <c r="F4">
        <v>0</v>
      </c>
      <c r="G4">
        <v>0</v>
      </c>
      <c r="H4">
        <v>-2</v>
      </c>
      <c r="I4">
        <v>0.5</v>
      </c>
      <c r="J4">
        <v>0.5</v>
      </c>
      <c r="K4">
        <v>0.5</v>
      </c>
      <c r="L4">
        <v>0</v>
      </c>
      <c r="M4">
        <v>0</v>
      </c>
      <c r="N4">
        <v>1</v>
      </c>
      <c r="O4">
        <v>0.5</v>
      </c>
      <c r="P4">
        <v>1</v>
      </c>
      <c r="Q4">
        <v>1</v>
      </c>
      <c r="R4">
        <v>1</v>
      </c>
      <c r="S4">
        <v>1064</v>
      </c>
    </row>
    <row r="5" spans="1:19">
      <c r="A5" t="s">
        <v>263</v>
      </c>
      <c r="B5">
        <v>3</v>
      </c>
      <c r="C5">
        <v>699</v>
      </c>
      <c r="D5">
        <v>1</v>
      </c>
      <c r="E5">
        <v>699</v>
      </c>
      <c r="F5">
        <v>0</v>
      </c>
      <c r="G5">
        <v>0</v>
      </c>
      <c r="H5">
        <v>-2</v>
      </c>
      <c r="I5">
        <v>0.33333299999999999</v>
      </c>
      <c r="J5">
        <v>0.33333299999999999</v>
      </c>
      <c r="K5">
        <v>0.33333299999999999</v>
      </c>
      <c r="L5">
        <v>0</v>
      </c>
      <c r="M5">
        <v>0</v>
      </c>
      <c r="N5">
        <v>0</v>
      </c>
      <c r="O5">
        <v>0.33333299999999999</v>
      </c>
      <c r="P5">
        <v>0</v>
      </c>
      <c r="Q5">
        <v>0.5</v>
      </c>
      <c r="R5">
        <v>1</v>
      </c>
      <c r="S5">
        <v>799</v>
      </c>
    </row>
    <row r="6" spans="1:19">
      <c r="A6" t="s">
        <v>264</v>
      </c>
      <c r="B6">
        <v>0</v>
      </c>
      <c r="C6">
        <v>183</v>
      </c>
      <c r="D6">
        <v>2</v>
      </c>
      <c r="E6">
        <v>183</v>
      </c>
      <c r="F6">
        <v>0</v>
      </c>
      <c r="G6">
        <v>0</v>
      </c>
      <c r="H6">
        <v>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283</v>
      </c>
    </row>
    <row r="7" spans="1:19">
      <c r="A7" t="s">
        <v>264</v>
      </c>
      <c r="B7">
        <v>1</v>
      </c>
      <c r="C7">
        <v>192</v>
      </c>
      <c r="D7">
        <v>2</v>
      </c>
      <c r="E7">
        <v>192</v>
      </c>
      <c r="F7">
        <v>0</v>
      </c>
      <c r="G7">
        <v>0</v>
      </c>
      <c r="H7">
        <v>-2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0.66666700000000001</v>
      </c>
      <c r="P7">
        <v>0</v>
      </c>
      <c r="Q7">
        <v>0.33333299999999999</v>
      </c>
      <c r="R7">
        <v>2</v>
      </c>
      <c r="S7">
        <v>292</v>
      </c>
    </row>
    <row r="8" spans="1:19">
      <c r="A8" t="s">
        <v>264</v>
      </c>
      <c r="B8">
        <v>2</v>
      </c>
      <c r="C8">
        <v>183</v>
      </c>
      <c r="D8">
        <v>2</v>
      </c>
      <c r="E8">
        <v>183</v>
      </c>
      <c r="F8">
        <v>0</v>
      </c>
      <c r="G8">
        <v>0</v>
      </c>
      <c r="H8">
        <v>-2</v>
      </c>
      <c r="I8">
        <v>0.33333299999999999</v>
      </c>
      <c r="J8">
        <v>0.33333299999999999</v>
      </c>
      <c r="K8">
        <v>0.33333299999999999</v>
      </c>
      <c r="L8">
        <v>0</v>
      </c>
      <c r="M8">
        <v>0</v>
      </c>
      <c r="N8">
        <v>0</v>
      </c>
      <c r="O8">
        <v>0.33333299999999999</v>
      </c>
      <c r="P8">
        <v>0</v>
      </c>
      <c r="Q8">
        <v>0.25</v>
      </c>
      <c r="R8">
        <v>2</v>
      </c>
      <c r="S8">
        <v>283</v>
      </c>
    </row>
    <row r="9" spans="1:19">
      <c r="A9" t="s">
        <v>264</v>
      </c>
      <c r="B9">
        <v>3</v>
      </c>
      <c r="C9">
        <v>183</v>
      </c>
      <c r="D9">
        <v>2</v>
      </c>
      <c r="E9">
        <v>183</v>
      </c>
      <c r="F9">
        <v>0</v>
      </c>
      <c r="G9">
        <v>0</v>
      </c>
      <c r="H9">
        <v>-2</v>
      </c>
      <c r="I9">
        <v>0.66666700000000001</v>
      </c>
      <c r="J9">
        <v>0.66666700000000001</v>
      </c>
      <c r="K9">
        <v>0.66666700000000001</v>
      </c>
      <c r="L9">
        <v>0</v>
      </c>
      <c r="M9">
        <v>0</v>
      </c>
      <c r="N9">
        <v>0</v>
      </c>
      <c r="O9">
        <v>0.66666700000000001</v>
      </c>
      <c r="P9">
        <v>0</v>
      </c>
      <c r="Q9">
        <v>0.4</v>
      </c>
      <c r="R9">
        <v>2</v>
      </c>
      <c r="S9">
        <v>283</v>
      </c>
    </row>
    <row r="10" spans="1:19">
      <c r="A10" t="s">
        <v>265</v>
      </c>
      <c r="B10">
        <v>0</v>
      </c>
      <c r="C10">
        <v>277</v>
      </c>
      <c r="D10">
        <v>4</v>
      </c>
      <c r="E10">
        <v>277</v>
      </c>
      <c r="F10">
        <v>0</v>
      </c>
      <c r="G10">
        <v>0</v>
      </c>
      <c r="H10">
        <v>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613</v>
      </c>
    </row>
    <row r="11" spans="1:19">
      <c r="A11" t="s">
        <v>265</v>
      </c>
      <c r="B11">
        <v>1</v>
      </c>
      <c r="C11">
        <v>525</v>
      </c>
      <c r="D11">
        <v>2</v>
      </c>
      <c r="E11">
        <v>525</v>
      </c>
      <c r="F11">
        <v>0</v>
      </c>
      <c r="G11">
        <v>0</v>
      </c>
      <c r="H11">
        <v>-2</v>
      </c>
      <c r="I11">
        <v>1</v>
      </c>
      <c r="J11">
        <v>0.4</v>
      </c>
      <c r="K11">
        <v>1</v>
      </c>
      <c r="L11">
        <v>0</v>
      </c>
      <c r="M11">
        <v>0</v>
      </c>
      <c r="N11">
        <v>0</v>
      </c>
      <c r="O11">
        <v>0.5</v>
      </c>
      <c r="P11">
        <v>0</v>
      </c>
      <c r="Q11">
        <v>0.66666700000000001</v>
      </c>
      <c r="R11">
        <v>2</v>
      </c>
      <c r="S11">
        <v>625</v>
      </c>
    </row>
    <row r="12" spans="1:19">
      <c r="A12" t="s">
        <v>265</v>
      </c>
      <c r="B12">
        <v>2</v>
      </c>
      <c r="C12">
        <v>513</v>
      </c>
      <c r="D12">
        <v>2</v>
      </c>
      <c r="E12">
        <v>513</v>
      </c>
      <c r="F12">
        <v>0</v>
      </c>
      <c r="G12">
        <v>0</v>
      </c>
      <c r="H12">
        <v>-2</v>
      </c>
      <c r="I12">
        <v>0.16666700000000001</v>
      </c>
      <c r="J12">
        <v>0.16666700000000001</v>
      </c>
      <c r="K12">
        <v>0.16666700000000001</v>
      </c>
      <c r="L12">
        <v>0</v>
      </c>
      <c r="M12">
        <v>0</v>
      </c>
      <c r="N12">
        <v>0</v>
      </c>
      <c r="O12">
        <v>0.25</v>
      </c>
      <c r="P12">
        <v>0</v>
      </c>
      <c r="Q12">
        <v>0.5</v>
      </c>
      <c r="R12">
        <v>2</v>
      </c>
      <c r="S12">
        <v>613</v>
      </c>
    </row>
    <row r="13" spans="1:19">
      <c r="A13" t="s">
        <v>265</v>
      </c>
      <c r="B13">
        <v>3</v>
      </c>
      <c r="C13">
        <v>513</v>
      </c>
      <c r="D13">
        <v>3</v>
      </c>
      <c r="E13">
        <v>513</v>
      </c>
      <c r="F13">
        <v>0</v>
      </c>
      <c r="G13">
        <v>0</v>
      </c>
      <c r="H13">
        <v>-2</v>
      </c>
      <c r="I13">
        <v>0.33333299999999999</v>
      </c>
      <c r="J13">
        <v>0.33333299999999999</v>
      </c>
      <c r="K13">
        <v>0.33333299999999999</v>
      </c>
      <c r="L13">
        <v>0</v>
      </c>
      <c r="M13">
        <v>0</v>
      </c>
      <c r="N13">
        <v>0</v>
      </c>
      <c r="O13">
        <v>0.5</v>
      </c>
      <c r="P13">
        <v>0</v>
      </c>
      <c r="Q13">
        <v>0.66666700000000001</v>
      </c>
      <c r="R13">
        <v>3</v>
      </c>
      <c r="S13">
        <v>613</v>
      </c>
    </row>
    <row r="14" spans="1:19">
      <c r="A14" t="s">
        <v>266</v>
      </c>
      <c r="B14">
        <v>0</v>
      </c>
      <c r="C14">
        <v>4</v>
      </c>
      <c r="D14">
        <v>2</v>
      </c>
      <c r="E14">
        <v>4</v>
      </c>
      <c r="F14">
        <v>0</v>
      </c>
      <c r="G14">
        <v>0</v>
      </c>
      <c r="H14">
        <v>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68</v>
      </c>
    </row>
    <row r="15" spans="1:19">
      <c r="A15" t="s">
        <v>266</v>
      </c>
      <c r="B15">
        <v>1</v>
      </c>
      <c r="C15">
        <v>10</v>
      </c>
      <c r="D15">
        <v>1</v>
      </c>
      <c r="E15">
        <v>10</v>
      </c>
      <c r="F15">
        <v>0</v>
      </c>
      <c r="G15">
        <v>0</v>
      </c>
      <c r="H15">
        <v>-2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0.4</v>
      </c>
      <c r="R15">
        <v>1</v>
      </c>
      <c r="S15">
        <v>74</v>
      </c>
    </row>
    <row r="16" spans="1:19">
      <c r="A16" t="s">
        <v>266</v>
      </c>
      <c r="B16">
        <v>2</v>
      </c>
      <c r="C16">
        <v>14</v>
      </c>
      <c r="D16">
        <v>1</v>
      </c>
      <c r="E16">
        <v>14</v>
      </c>
      <c r="F16">
        <v>0</v>
      </c>
      <c r="G16">
        <v>0</v>
      </c>
      <c r="H16">
        <v>-2</v>
      </c>
      <c r="I16">
        <v>0.16666700000000001</v>
      </c>
      <c r="J16">
        <v>0.33333299999999999</v>
      </c>
      <c r="K16">
        <v>0.16666700000000001</v>
      </c>
      <c r="L16">
        <v>0</v>
      </c>
      <c r="M16">
        <v>0</v>
      </c>
      <c r="N16">
        <v>0</v>
      </c>
      <c r="O16">
        <v>0.33333299999999999</v>
      </c>
      <c r="P16">
        <v>0</v>
      </c>
      <c r="Q16">
        <v>0.222222</v>
      </c>
      <c r="R16">
        <v>1</v>
      </c>
      <c r="S16">
        <v>78</v>
      </c>
    </row>
    <row r="17" spans="1:19">
      <c r="A17" t="s">
        <v>267</v>
      </c>
      <c r="B17">
        <v>0</v>
      </c>
      <c r="C17">
        <v>175</v>
      </c>
      <c r="D17">
        <v>1</v>
      </c>
      <c r="E17">
        <v>175</v>
      </c>
      <c r="F17">
        <v>0</v>
      </c>
      <c r="G17">
        <v>0</v>
      </c>
      <c r="H17">
        <v>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277</v>
      </c>
    </row>
    <row r="18" spans="1:19">
      <c r="A18" t="s">
        <v>267</v>
      </c>
      <c r="B18">
        <v>1</v>
      </c>
      <c r="C18">
        <v>380</v>
      </c>
      <c r="D18">
        <v>2</v>
      </c>
      <c r="E18">
        <v>380</v>
      </c>
      <c r="F18">
        <v>0</v>
      </c>
      <c r="G18">
        <v>0</v>
      </c>
      <c r="H18">
        <v>-2</v>
      </c>
      <c r="I18">
        <v>1</v>
      </c>
      <c r="J18">
        <v>1</v>
      </c>
      <c r="K18">
        <v>1</v>
      </c>
      <c r="L18">
        <v>0</v>
      </c>
      <c r="M18">
        <v>0</v>
      </c>
      <c r="N18">
        <v>0.66666700000000001</v>
      </c>
      <c r="O18">
        <v>0.5</v>
      </c>
      <c r="P18">
        <v>0.4</v>
      </c>
      <c r="Q18">
        <v>0.4</v>
      </c>
      <c r="R18">
        <v>2</v>
      </c>
      <c r="S18">
        <v>480</v>
      </c>
    </row>
    <row r="19" spans="1:19">
      <c r="A19" t="s">
        <v>267</v>
      </c>
      <c r="B19">
        <v>2</v>
      </c>
      <c r="C19">
        <v>191</v>
      </c>
      <c r="D19">
        <v>2</v>
      </c>
      <c r="E19">
        <v>191</v>
      </c>
      <c r="F19">
        <v>0</v>
      </c>
      <c r="G19">
        <v>0</v>
      </c>
      <c r="H19">
        <v>-2</v>
      </c>
      <c r="I19">
        <v>0.5</v>
      </c>
      <c r="J19">
        <v>0.5</v>
      </c>
      <c r="K19">
        <v>0.5</v>
      </c>
      <c r="L19">
        <v>0</v>
      </c>
      <c r="M19">
        <v>0</v>
      </c>
      <c r="N19">
        <v>0.2</v>
      </c>
      <c r="O19">
        <v>0.5</v>
      </c>
      <c r="P19">
        <v>0.2</v>
      </c>
      <c r="Q19">
        <v>0.33333299999999999</v>
      </c>
      <c r="R19">
        <v>2</v>
      </c>
      <c r="S19">
        <v>291</v>
      </c>
    </row>
    <row r="20" spans="1:19">
      <c r="A20" t="s">
        <v>268</v>
      </c>
      <c r="B20">
        <v>0</v>
      </c>
      <c r="C20">
        <v>175</v>
      </c>
      <c r="D20">
        <v>2</v>
      </c>
      <c r="E20">
        <v>175</v>
      </c>
      <c r="F20">
        <v>0</v>
      </c>
      <c r="G20">
        <v>0</v>
      </c>
      <c r="H20">
        <v>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177</v>
      </c>
    </row>
    <row r="21" spans="1:19">
      <c r="A21" t="s">
        <v>268</v>
      </c>
      <c r="B21">
        <v>1</v>
      </c>
      <c r="C21">
        <v>12</v>
      </c>
      <c r="D21">
        <v>1</v>
      </c>
      <c r="E21">
        <v>12</v>
      </c>
      <c r="F21">
        <v>0</v>
      </c>
      <c r="G21">
        <v>0</v>
      </c>
      <c r="H21">
        <v>-2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0.4</v>
      </c>
      <c r="R21">
        <v>1</v>
      </c>
      <c r="S21">
        <v>14</v>
      </c>
    </row>
    <row r="22" spans="1:19">
      <c r="A22" t="s">
        <v>268</v>
      </c>
      <c r="B22">
        <v>2</v>
      </c>
      <c r="C22">
        <v>201</v>
      </c>
      <c r="D22">
        <v>1</v>
      </c>
      <c r="E22">
        <v>201</v>
      </c>
      <c r="F22">
        <v>0</v>
      </c>
      <c r="G22">
        <v>0</v>
      </c>
      <c r="H22">
        <v>-2</v>
      </c>
      <c r="I22">
        <v>0.16666700000000001</v>
      </c>
      <c r="J22">
        <v>0.16666700000000001</v>
      </c>
      <c r="K22">
        <v>0.16666700000000001</v>
      </c>
      <c r="L22">
        <v>0</v>
      </c>
      <c r="M22">
        <v>0</v>
      </c>
      <c r="N22">
        <v>0</v>
      </c>
      <c r="O22">
        <v>0.33333299999999999</v>
      </c>
      <c r="P22">
        <v>0</v>
      </c>
      <c r="Q22">
        <v>0.222222</v>
      </c>
      <c r="R22">
        <v>1</v>
      </c>
      <c r="S22">
        <v>203</v>
      </c>
    </row>
    <row r="23" spans="1:19">
      <c r="A23" t="s">
        <v>269</v>
      </c>
      <c r="B23">
        <v>0</v>
      </c>
      <c r="C23">
        <v>175</v>
      </c>
      <c r="D23">
        <v>2</v>
      </c>
      <c r="E23">
        <v>175</v>
      </c>
      <c r="F23">
        <v>0</v>
      </c>
      <c r="G23">
        <v>0</v>
      </c>
      <c r="H23">
        <v>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277</v>
      </c>
    </row>
    <row r="24" spans="1:19">
      <c r="A24" t="s">
        <v>269</v>
      </c>
      <c r="B24">
        <v>1</v>
      </c>
      <c r="C24">
        <v>380</v>
      </c>
      <c r="D24">
        <v>2</v>
      </c>
      <c r="E24">
        <v>380</v>
      </c>
      <c r="F24">
        <v>0</v>
      </c>
      <c r="G24">
        <v>0</v>
      </c>
      <c r="H24">
        <v>-2</v>
      </c>
      <c r="I24">
        <v>1</v>
      </c>
      <c r="J24">
        <v>1</v>
      </c>
      <c r="K24">
        <v>1</v>
      </c>
      <c r="L24">
        <v>0</v>
      </c>
      <c r="M24">
        <v>0</v>
      </c>
      <c r="N24">
        <v>0.66666700000000001</v>
      </c>
      <c r="O24">
        <v>0.5</v>
      </c>
      <c r="P24">
        <v>0.4</v>
      </c>
      <c r="Q24">
        <v>0.4</v>
      </c>
      <c r="R24">
        <v>2</v>
      </c>
      <c r="S24">
        <v>480</v>
      </c>
    </row>
    <row r="25" spans="1:19">
      <c r="A25" t="s">
        <v>269</v>
      </c>
      <c r="B25">
        <v>2</v>
      </c>
      <c r="C25">
        <v>191</v>
      </c>
      <c r="D25">
        <v>1</v>
      </c>
      <c r="E25">
        <v>191</v>
      </c>
      <c r="F25">
        <v>0</v>
      </c>
      <c r="G25">
        <v>0</v>
      </c>
      <c r="H25">
        <v>-2</v>
      </c>
      <c r="I25">
        <v>0.5</v>
      </c>
      <c r="J25">
        <v>0.5</v>
      </c>
      <c r="K25">
        <v>0.5</v>
      </c>
      <c r="L25">
        <v>0</v>
      </c>
      <c r="M25">
        <v>0</v>
      </c>
      <c r="N25">
        <v>0.2</v>
      </c>
      <c r="O25">
        <v>0.5</v>
      </c>
      <c r="P25">
        <v>0.2</v>
      </c>
      <c r="Q25">
        <v>0.33333299999999999</v>
      </c>
      <c r="R25">
        <v>1</v>
      </c>
      <c r="S25">
        <v>291</v>
      </c>
    </row>
    <row r="26" spans="1:19">
      <c r="A26" t="s">
        <v>270</v>
      </c>
      <c r="B26">
        <v>0</v>
      </c>
      <c r="C26">
        <v>175</v>
      </c>
      <c r="D26">
        <v>2</v>
      </c>
      <c r="E26">
        <v>175</v>
      </c>
      <c r="F26">
        <v>0</v>
      </c>
      <c r="G26">
        <v>0</v>
      </c>
      <c r="H26">
        <v>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277</v>
      </c>
    </row>
    <row r="27" spans="1:19">
      <c r="A27" t="s">
        <v>270</v>
      </c>
      <c r="B27">
        <v>1</v>
      </c>
      <c r="C27">
        <v>380</v>
      </c>
      <c r="D27">
        <v>1</v>
      </c>
      <c r="E27">
        <v>380</v>
      </c>
      <c r="F27">
        <v>0</v>
      </c>
      <c r="G27">
        <v>0</v>
      </c>
      <c r="H27">
        <v>-2</v>
      </c>
      <c r="I27">
        <v>1</v>
      </c>
      <c r="J27">
        <v>1</v>
      </c>
      <c r="K27">
        <v>1</v>
      </c>
      <c r="L27">
        <v>0</v>
      </c>
      <c r="M27">
        <v>0</v>
      </c>
      <c r="N27">
        <v>0.66666700000000001</v>
      </c>
      <c r="O27">
        <v>0.5</v>
      </c>
      <c r="P27">
        <v>0.4</v>
      </c>
      <c r="Q27">
        <v>0.4</v>
      </c>
      <c r="R27">
        <v>1</v>
      </c>
      <c r="S27">
        <v>480</v>
      </c>
    </row>
    <row r="28" spans="1:19">
      <c r="A28" t="s">
        <v>270</v>
      </c>
      <c r="B28">
        <v>2</v>
      </c>
      <c r="C28">
        <v>493</v>
      </c>
      <c r="D28">
        <v>2</v>
      </c>
      <c r="E28">
        <v>493</v>
      </c>
      <c r="F28">
        <v>0</v>
      </c>
      <c r="G28">
        <v>0</v>
      </c>
      <c r="H28">
        <v>-2</v>
      </c>
      <c r="I28">
        <v>0.5</v>
      </c>
      <c r="J28">
        <v>0.5</v>
      </c>
      <c r="K28">
        <v>0.5</v>
      </c>
      <c r="L28">
        <v>0</v>
      </c>
      <c r="M28">
        <v>0</v>
      </c>
      <c r="N28">
        <v>0.33333299999999999</v>
      </c>
      <c r="O28">
        <v>0.5</v>
      </c>
      <c r="P28">
        <v>0.33333299999999999</v>
      </c>
      <c r="Q28">
        <v>0.2</v>
      </c>
      <c r="R28">
        <v>2</v>
      </c>
      <c r="S28">
        <v>593</v>
      </c>
    </row>
    <row r="29" spans="1:19">
      <c r="A29" t="s">
        <v>271</v>
      </c>
      <c r="B29">
        <v>0</v>
      </c>
      <c r="C29">
        <v>4</v>
      </c>
      <c r="D29">
        <v>13</v>
      </c>
      <c r="E29">
        <v>4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13</v>
      </c>
      <c r="S29">
        <v>121421</v>
      </c>
    </row>
    <row r="30" spans="1:19">
      <c r="A30" t="s">
        <v>271</v>
      </c>
      <c r="B30">
        <v>1</v>
      </c>
      <c r="C30">
        <v>152780</v>
      </c>
      <c r="D30">
        <v>7</v>
      </c>
      <c r="E30">
        <v>152780</v>
      </c>
      <c r="F30">
        <v>0</v>
      </c>
      <c r="G30">
        <v>0</v>
      </c>
      <c r="H30">
        <v>-2</v>
      </c>
      <c r="I30">
        <v>1</v>
      </c>
      <c r="J30">
        <v>1</v>
      </c>
      <c r="K30">
        <v>1</v>
      </c>
      <c r="L30">
        <v>1</v>
      </c>
      <c r="M30">
        <v>0</v>
      </c>
      <c r="N30">
        <v>0.66666700000000001</v>
      </c>
      <c r="O30">
        <v>0.66666700000000001</v>
      </c>
      <c r="P30">
        <v>0</v>
      </c>
      <c r="Q30">
        <v>0.66666700000000001</v>
      </c>
      <c r="R30">
        <v>7</v>
      </c>
      <c r="S30">
        <v>152881</v>
      </c>
    </row>
    <row r="31" spans="1:19">
      <c r="A31" t="s">
        <v>271</v>
      </c>
      <c r="B31">
        <v>2</v>
      </c>
      <c r="C31">
        <v>121316</v>
      </c>
      <c r="D31">
        <v>5</v>
      </c>
      <c r="E31">
        <v>121316</v>
      </c>
      <c r="F31">
        <v>0</v>
      </c>
      <c r="G31">
        <v>0</v>
      </c>
      <c r="H31">
        <v>-2</v>
      </c>
      <c r="I31">
        <v>0.66666700000000001</v>
      </c>
      <c r="J31">
        <v>0.66666700000000001</v>
      </c>
      <c r="K31">
        <v>0.66666700000000001</v>
      </c>
      <c r="L31">
        <v>1</v>
      </c>
      <c r="M31">
        <v>0</v>
      </c>
      <c r="N31">
        <v>0.5</v>
      </c>
      <c r="O31">
        <v>0.5</v>
      </c>
      <c r="P31">
        <v>0</v>
      </c>
      <c r="Q31">
        <v>0.5</v>
      </c>
      <c r="R31">
        <v>5</v>
      </c>
      <c r="S31">
        <v>121417</v>
      </c>
    </row>
    <row r="32" spans="1:19">
      <c r="A32" t="s">
        <v>271</v>
      </c>
      <c r="B32">
        <v>3</v>
      </c>
      <c r="C32">
        <v>152790</v>
      </c>
      <c r="D32">
        <v>1480</v>
      </c>
      <c r="E32">
        <v>152790</v>
      </c>
      <c r="F32">
        <v>0</v>
      </c>
      <c r="G32">
        <v>0</v>
      </c>
      <c r="H32">
        <v>-2</v>
      </c>
      <c r="I32">
        <v>0.5</v>
      </c>
      <c r="J32">
        <v>0.5</v>
      </c>
      <c r="K32">
        <v>0.5</v>
      </c>
      <c r="L32">
        <v>0.5</v>
      </c>
      <c r="M32">
        <v>0</v>
      </c>
      <c r="N32">
        <v>0.33333299999999999</v>
      </c>
      <c r="O32">
        <v>0.33333299999999999</v>
      </c>
      <c r="P32">
        <v>0</v>
      </c>
      <c r="Q32">
        <v>0.33333299999999999</v>
      </c>
      <c r="R32">
        <v>1480</v>
      </c>
      <c r="S32">
        <v>152891</v>
      </c>
    </row>
    <row r="33" spans="1:19">
      <c r="A33" t="s">
        <v>272</v>
      </c>
      <c r="B33">
        <v>0</v>
      </c>
      <c r="C33">
        <v>211</v>
      </c>
      <c r="D33">
        <v>3</v>
      </c>
      <c r="E33">
        <v>211</v>
      </c>
      <c r="F33">
        <v>0</v>
      </c>
      <c r="G33">
        <v>0</v>
      </c>
      <c r="H33">
        <v>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</v>
      </c>
      <c r="S33">
        <v>416</v>
      </c>
    </row>
    <row r="34" spans="1:19">
      <c r="A34" t="s">
        <v>272</v>
      </c>
      <c r="B34">
        <v>1</v>
      </c>
      <c r="C34">
        <v>320</v>
      </c>
      <c r="D34">
        <v>1</v>
      </c>
      <c r="E34">
        <v>320</v>
      </c>
      <c r="F34">
        <v>0</v>
      </c>
      <c r="G34">
        <v>0</v>
      </c>
      <c r="H34">
        <v>-2</v>
      </c>
      <c r="I34">
        <v>1</v>
      </c>
      <c r="J34">
        <v>0.5</v>
      </c>
      <c r="K34">
        <v>1</v>
      </c>
      <c r="L34">
        <v>0.5</v>
      </c>
      <c r="M34">
        <v>0</v>
      </c>
      <c r="N34">
        <v>1</v>
      </c>
      <c r="O34">
        <v>1</v>
      </c>
      <c r="P34">
        <v>1</v>
      </c>
      <c r="Q34">
        <v>0.5</v>
      </c>
      <c r="R34">
        <v>1</v>
      </c>
      <c r="S34">
        <v>420</v>
      </c>
    </row>
    <row r="35" spans="1:19">
      <c r="A35" t="s">
        <v>272</v>
      </c>
      <c r="B35">
        <v>2</v>
      </c>
      <c r="C35">
        <v>316</v>
      </c>
      <c r="D35">
        <v>2</v>
      </c>
      <c r="E35">
        <v>316</v>
      </c>
      <c r="F35">
        <v>0</v>
      </c>
      <c r="G35">
        <v>0</v>
      </c>
      <c r="H35">
        <v>-2</v>
      </c>
      <c r="I35">
        <v>0.4</v>
      </c>
      <c r="J35">
        <v>0.4</v>
      </c>
      <c r="K35">
        <v>0.4</v>
      </c>
      <c r="L35">
        <v>0.5</v>
      </c>
      <c r="M35">
        <v>0</v>
      </c>
      <c r="N35">
        <v>1</v>
      </c>
      <c r="O35">
        <v>0.66666700000000001</v>
      </c>
      <c r="P35">
        <v>0.66666700000000001</v>
      </c>
      <c r="Q35">
        <v>1</v>
      </c>
      <c r="R35">
        <v>2</v>
      </c>
      <c r="S35">
        <v>416</v>
      </c>
    </row>
    <row r="36" spans="1:19">
      <c r="A36" t="s">
        <v>273</v>
      </c>
      <c r="B36">
        <v>0</v>
      </c>
      <c r="C36">
        <v>355</v>
      </c>
      <c r="D36">
        <v>1</v>
      </c>
      <c r="E36">
        <v>355</v>
      </c>
      <c r="F36">
        <v>0</v>
      </c>
      <c r="G36">
        <v>0</v>
      </c>
      <c r="H36">
        <v>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560</v>
      </c>
    </row>
    <row r="37" spans="1:19">
      <c r="A37" t="s">
        <v>273</v>
      </c>
      <c r="B37">
        <v>1</v>
      </c>
      <c r="C37">
        <v>108</v>
      </c>
      <c r="D37">
        <v>3</v>
      </c>
      <c r="E37">
        <v>108</v>
      </c>
      <c r="F37">
        <v>0</v>
      </c>
      <c r="G37">
        <v>0</v>
      </c>
      <c r="H37">
        <v>-2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0.5</v>
      </c>
      <c r="R37">
        <v>3</v>
      </c>
      <c r="S37">
        <v>208</v>
      </c>
    </row>
    <row r="38" spans="1:19">
      <c r="A38" t="s">
        <v>273</v>
      </c>
      <c r="B38">
        <v>2</v>
      </c>
      <c r="C38">
        <v>105</v>
      </c>
      <c r="D38">
        <v>2</v>
      </c>
      <c r="E38">
        <v>105</v>
      </c>
      <c r="F38">
        <v>0</v>
      </c>
      <c r="G38">
        <v>0</v>
      </c>
      <c r="H38">
        <v>-2</v>
      </c>
      <c r="I38">
        <v>0.66666700000000001</v>
      </c>
      <c r="J38">
        <v>0.66666700000000001</v>
      </c>
      <c r="K38">
        <v>0.66666700000000001</v>
      </c>
      <c r="L38">
        <v>0</v>
      </c>
      <c r="M38">
        <v>0</v>
      </c>
      <c r="N38">
        <v>0</v>
      </c>
      <c r="O38">
        <v>0.66666700000000001</v>
      </c>
      <c r="P38">
        <v>0</v>
      </c>
      <c r="Q38">
        <v>0.5</v>
      </c>
      <c r="R38">
        <v>2</v>
      </c>
      <c r="S38">
        <v>205</v>
      </c>
    </row>
    <row r="39" spans="1:19">
      <c r="A39" t="s">
        <v>273</v>
      </c>
      <c r="B39">
        <v>3</v>
      </c>
      <c r="C39">
        <v>804</v>
      </c>
      <c r="D39">
        <v>2</v>
      </c>
      <c r="E39">
        <v>804</v>
      </c>
      <c r="F39">
        <v>0</v>
      </c>
      <c r="G39">
        <v>0</v>
      </c>
      <c r="H39">
        <v>-2</v>
      </c>
      <c r="I39">
        <v>0.33333299999999999</v>
      </c>
      <c r="J39">
        <v>0.16666700000000001</v>
      </c>
      <c r="K39">
        <v>0.33333299999999999</v>
      </c>
      <c r="L39">
        <v>0</v>
      </c>
      <c r="M39">
        <v>0</v>
      </c>
      <c r="N39">
        <v>0</v>
      </c>
      <c r="O39">
        <v>0.33333299999999999</v>
      </c>
      <c r="P39">
        <v>0</v>
      </c>
      <c r="Q39">
        <v>0.33333299999999999</v>
      </c>
      <c r="R39">
        <v>2</v>
      </c>
      <c r="S39">
        <v>904</v>
      </c>
    </row>
    <row r="40" spans="1:19">
      <c r="A40" t="s">
        <v>274</v>
      </c>
      <c r="B40">
        <v>0</v>
      </c>
      <c r="C40">
        <v>60398</v>
      </c>
      <c r="D40">
        <v>2251</v>
      </c>
      <c r="E40">
        <v>60398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2251</v>
      </c>
      <c r="S40">
        <v>121417</v>
      </c>
    </row>
    <row r="41" spans="1:19">
      <c r="A41" t="s">
        <v>274</v>
      </c>
      <c r="B41">
        <v>1</v>
      </c>
      <c r="C41">
        <v>64723</v>
      </c>
      <c r="D41">
        <v>4</v>
      </c>
      <c r="E41">
        <v>64723</v>
      </c>
      <c r="F41">
        <v>0</v>
      </c>
      <c r="G41">
        <v>0</v>
      </c>
      <c r="H41">
        <v>-2</v>
      </c>
      <c r="I41">
        <v>1</v>
      </c>
      <c r="J41">
        <v>1</v>
      </c>
      <c r="K41">
        <v>1</v>
      </c>
      <c r="L41">
        <v>0</v>
      </c>
      <c r="M41">
        <v>0</v>
      </c>
      <c r="N41">
        <v>0.66666700000000001</v>
      </c>
      <c r="O41">
        <v>0.66666700000000001</v>
      </c>
      <c r="P41">
        <v>0</v>
      </c>
      <c r="Q41">
        <v>0.66666700000000001</v>
      </c>
      <c r="R41">
        <v>4</v>
      </c>
      <c r="S41">
        <v>64824</v>
      </c>
    </row>
    <row r="42" spans="1:19">
      <c r="A42" t="s">
        <v>274</v>
      </c>
      <c r="B42">
        <v>2</v>
      </c>
      <c r="C42">
        <v>60918</v>
      </c>
      <c r="D42">
        <v>4</v>
      </c>
      <c r="E42">
        <v>60918</v>
      </c>
      <c r="F42">
        <v>0</v>
      </c>
      <c r="G42">
        <v>0</v>
      </c>
      <c r="H42">
        <v>-2</v>
      </c>
      <c r="I42">
        <v>0.66666700000000001</v>
      </c>
      <c r="J42">
        <v>0.66666700000000001</v>
      </c>
      <c r="K42">
        <v>0.66666700000000001</v>
      </c>
      <c r="L42">
        <v>0.66666700000000001</v>
      </c>
      <c r="M42">
        <v>0</v>
      </c>
      <c r="N42">
        <v>0.5</v>
      </c>
      <c r="O42">
        <v>0.5</v>
      </c>
      <c r="P42">
        <v>0</v>
      </c>
      <c r="Q42">
        <v>0.5</v>
      </c>
      <c r="R42">
        <v>4</v>
      </c>
      <c r="S42">
        <v>61019</v>
      </c>
    </row>
    <row r="43" spans="1:19">
      <c r="A43" t="s">
        <v>274</v>
      </c>
      <c r="B43">
        <v>3</v>
      </c>
      <c r="C43">
        <v>92382</v>
      </c>
      <c r="D43">
        <v>861</v>
      </c>
      <c r="E43">
        <v>92382</v>
      </c>
      <c r="F43">
        <v>0</v>
      </c>
      <c r="G43">
        <v>0</v>
      </c>
      <c r="H43">
        <v>-2</v>
      </c>
      <c r="I43">
        <v>0.5</v>
      </c>
      <c r="J43">
        <v>0.5</v>
      </c>
      <c r="K43">
        <v>0.5</v>
      </c>
      <c r="L43">
        <v>0</v>
      </c>
      <c r="M43">
        <v>0</v>
      </c>
      <c r="N43">
        <v>0.33333299999999999</v>
      </c>
      <c r="O43">
        <v>0.33333299999999999</v>
      </c>
      <c r="P43">
        <v>0</v>
      </c>
      <c r="Q43">
        <v>0.33333299999999999</v>
      </c>
      <c r="R43">
        <v>861</v>
      </c>
      <c r="S43">
        <v>92483</v>
      </c>
    </row>
    <row r="44" spans="1:19">
      <c r="A44" t="s">
        <v>263</v>
      </c>
      <c r="B44">
        <v>4</v>
      </c>
      <c r="C44">
        <v>239</v>
      </c>
      <c r="D44">
        <v>2</v>
      </c>
      <c r="E44">
        <v>239</v>
      </c>
      <c r="F44">
        <v>0</v>
      </c>
      <c r="G44">
        <v>0</v>
      </c>
      <c r="H44">
        <v>-2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799</v>
      </c>
    </row>
    <row r="45" spans="1:19">
      <c r="A45" t="s">
        <v>264</v>
      </c>
      <c r="B45">
        <v>4</v>
      </c>
      <c r="C45">
        <v>183</v>
      </c>
      <c r="D45">
        <v>2</v>
      </c>
      <c r="E45">
        <v>183</v>
      </c>
      <c r="F45">
        <v>0</v>
      </c>
      <c r="G45">
        <v>0</v>
      </c>
      <c r="H45">
        <v>-2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283</v>
      </c>
    </row>
    <row r="46" spans="1:19">
      <c r="A46" t="s">
        <v>265</v>
      </c>
      <c r="B46">
        <v>4</v>
      </c>
      <c r="C46">
        <v>277</v>
      </c>
      <c r="D46">
        <v>4</v>
      </c>
      <c r="E46">
        <v>277</v>
      </c>
      <c r="F46">
        <v>0</v>
      </c>
      <c r="G46">
        <v>0</v>
      </c>
      <c r="H46">
        <v>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</v>
      </c>
      <c r="S46">
        <v>613</v>
      </c>
    </row>
    <row r="47" spans="1:19">
      <c r="A47" t="s">
        <v>266</v>
      </c>
      <c r="B47">
        <v>4</v>
      </c>
      <c r="C47">
        <v>4</v>
      </c>
      <c r="D47">
        <v>2</v>
      </c>
      <c r="E47">
        <v>4</v>
      </c>
      <c r="F47">
        <v>0</v>
      </c>
      <c r="G47">
        <v>0</v>
      </c>
      <c r="H47">
        <v>-2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68</v>
      </c>
    </row>
    <row r="48" spans="1:19">
      <c r="A48" t="s">
        <v>267</v>
      </c>
      <c r="B48">
        <v>4</v>
      </c>
      <c r="C48">
        <v>175</v>
      </c>
      <c r="D48">
        <v>1</v>
      </c>
      <c r="E48">
        <v>175</v>
      </c>
      <c r="F48">
        <v>0</v>
      </c>
      <c r="G48">
        <v>0</v>
      </c>
      <c r="H48">
        <v>-2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277</v>
      </c>
    </row>
    <row r="49" spans="1:19">
      <c r="A49" t="s">
        <v>268</v>
      </c>
      <c r="B49">
        <v>4</v>
      </c>
      <c r="C49">
        <v>175</v>
      </c>
      <c r="D49">
        <v>2</v>
      </c>
      <c r="E49">
        <v>175</v>
      </c>
      <c r="F49">
        <v>0</v>
      </c>
      <c r="G49">
        <v>0</v>
      </c>
      <c r="H49">
        <v>-2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177</v>
      </c>
    </row>
    <row r="50" spans="1:19">
      <c r="A50" t="s">
        <v>269</v>
      </c>
      <c r="B50">
        <v>4</v>
      </c>
      <c r="C50">
        <v>175</v>
      </c>
      <c r="D50">
        <v>2</v>
      </c>
      <c r="E50">
        <v>175</v>
      </c>
      <c r="F50">
        <v>0</v>
      </c>
      <c r="G50">
        <v>0</v>
      </c>
      <c r="H50">
        <v>-2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277</v>
      </c>
    </row>
    <row r="51" spans="1:19">
      <c r="A51" t="s">
        <v>270</v>
      </c>
      <c r="B51">
        <v>4</v>
      </c>
      <c r="C51">
        <v>175</v>
      </c>
      <c r="D51">
        <v>2</v>
      </c>
      <c r="E51">
        <v>175</v>
      </c>
      <c r="F51">
        <v>0</v>
      </c>
      <c r="G51">
        <v>0</v>
      </c>
      <c r="H51">
        <v>-2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277</v>
      </c>
    </row>
    <row r="52" spans="1:19">
      <c r="A52" t="s">
        <v>271</v>
      </c>
      <c r="B52">
        <v>4</v>
      </c>
      <c r="C52">
        <v>4</v>
      </c>
      <c r="D52">
        <v>13</v>
      </c>
      <c r="E52">
        <v>4</v>
      </c>
      <c r="F52">
        <v>0</v>
      </c>
      <c r="G52">
        <v>0</v>
      </c>
      <c r="H52">
        <v>-2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13</v>
      </c>
      <c r="S52">
        <v>121421</v>
      </c>
    </row>
    <row r="53" spans="1:19">
      <c r="A53" t="s">
        <v>272</v>
      </c>
      <c r="B53">
        <v>4</v>
      </c>
      <c r="C53">
        <v>211</v>
      </c>
      <c r="D53">
        <v>3</v>
      </c>
      <c r="E53">
        <v>211</v>
      </c>
      <c r="F53">
        <v>0</v>
      </c>
      <c r="G53">
        <v>0</v>
      </c>
      <c r="H53">
        <v>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416</v>
      </c>
    </row>
    <row r="54" spans="1:19">
      <c r="A54" t="s">
        <v>273</v>
      </c>
      <c r="B54">
        <v>4</v>
      </c>
      <c r="C54">
        <v>355</v>
      </c>
      <c r="D54">
        <v>1</v>
      </c>
      <c r="E54">
        <v>355</v>
      </c>
      <c r="F54">
        <v>0</v>
      </c>
      <c r="G54">
        <v>0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560</v>
      </c>
    </row>
    <row r="55" spans="1:19">
      <c r="A55" t="s">
        <v>274</v>
      </c>
      <c r="B55">
        <v>4</v>
      </c>
      <c r="C55">
        <v>60398</v>
      </c>
      <c r="D55">
        <v>2251</v>
      </c>
      <c r="E55">
        <v>60398</v>
      </c>
      <c r="F55">
        <v>0</v>
      </c>
      <c r="G55">
        <v>0</v>
      </c>
      <c r="H55">
        <v>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2251</v>
      </c>
      <c r="S55">
        <v>121417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Employees_Simple</vt:lpstr>
      <vt:lpstr>Employees_Moderate</vt:lpstr>
      <vt:lpstr>Employees_Complex</vt:lpstr>
      <vt:lpstr>Employee_HM</vt:lpstr>
      <vt:lpstr>type1Duration</vt:lpstr>
      <vt:lpstr>HistogramType1Error</vt:lpstr>
      <vt:lpstr>EmployeesDuration</vt:lpstr>
      <vt:lpstr>Duration</vt:lpstr>
      <vt:lpstr>GroupDuration</vt:lpstr>
      <vt:lpstr>HM</vt:lpstr>
      <vt:lpstr>AdventureworksSimple</vt:lpstr>
      <vt:lpstr>AdventureworksModerate</vt:lpstr>
      <vt:lpstr>AdventureworksComplex</vt:lpstr>
      <vt:lpstr>AdventureworksHM</vt:lpstr>
      <vt:lpstr>Employees_JOIN_SFL</vt:lpstr>
      <vt:lpstr>AdvertureworksDuration</vt:lpstr>
      <vt:lpstr>Adventureworks_JOIN_SFL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Guo, Yun</cp:lastModifiedBy>
  <dcterms:created xsi:type="dcterms:W3CDTF">2016-09-14T03:31:57Z</dcterms:created>
  <dcterms:modified xsi:type="dcterms:W3CDTF">2018-02-20T18:58:45Z</dcterms:modified>
</cp:coreProperties>
</file>