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rramenta" sheetId="1" r:id="rId4"/>
    <sheet state="hidden" name="Apoio" sheetId="2" r:id="rId5"/>
  </sheets>
  <definedNames>
    <definedName name="salario">Ferramenta!$D$5</definedName>
    <definedName name="patrimonio">Ferramenta!$D$13</definedName>
    <definedName name="rendimento_carteira">Ferramenta!$D$6</definedName>
    <definedName name="sugestao_investimento">Ferramenta!$D$7</definedName>
    <definedName name="aporte">Ferramenta!$D$10</definedName>
    <definedName name="qtd_anos">Ferramenta!$D$11</definedName>
    <definedName name="taxa_mensal">Ferramenta!$D$12</definedName>
  </definedNames>
  <calcPr/>
</workbook>
</file>

<file path=xl/sharedStrings.xml><?xml version="1.0" encoding="utf-8"?>
<sst xmlns="http://schemas.openxmlformats.org/spreadsheetml/2006/main" count="71" uniqueCount="35">
  <si>
    <t>FERRAMENTA DE CONTROLE DE INVESTIMENTOS</t>
  </si>
  <si>
    <t>CONFIGURAÇÕES</t>
  </si>
  <si>
    <t>Salário</t>
  </si>
  <si>
    <t>Rendimento Carteira</t>
  </si>
  <si>
    <t>Sugestão de investimento</t>
  </si>
  <si>
    <t>INVESTIMENTO MENSAL</t>
  </si>
  <si>
    <t>Quanto investir por mês?</t>
  </si>
  <si>
    <t>Por quantos anos?</t>
  </si>
  <si>
    <t>Taxa de rendimento mensal?</t>
  </si>
  <si>
    <t>Patrimônio acumulado?</t>
  </si>
  <si>
    <t>Dividendos mensais?</t>
  </si>
  <si>
    <t>CENÁRIOS</t>
  </si>
  <si>
    <t>Dividendos</t>
  </si>
  <si>
    <t>Quanto em 2 anos?</t>
  </si>
  <si>
    <t>Quanto em 5 anos?</t>
  </si>
  <si>
    <t>Quanto em 10 anos?</t>
  </si>
  <si>
    <t>Quanto em 20 anos?</t>
  </si>
  <si>
    <t>Quanto em 30 anos?</t>
  </si>
  <si>
    <t>PERFIL</t>
  </si>
  <si>
    <t>Agressivo</t>
  </si>
  <si>
    <t>VALOR A SER INVESTIDO POR MÊS</t>
  </si>
  <si>
    <t>TIPO DE FII</t>
  </si>
  <si>
    <t>Percentual Sugerido</t>
  </si>
  <si>
    <t>Valores</t>
  </si>
  <si>
    <t>PAPEL</t>
  </si>
  <si>
    <t>TIJOLO</t>
  </si>
  <si>
    <t>HÍBRIDOS</t>
  </si>
  <si>
    <t>FOFs</t>
  </si>
  <si>
    <t>DESENVOLVIMENTO</t>
  </si>
  <si>
    <t>HOTELARIAS</t>
  </si>
  <si>
    <t>CHAVE</t>
  </si>
  <si>
    <t>%</t>
  </si>
  <si>
    <t>Conservador</t>
  </si>
  <si>
    <t>Moderado-TIJOLO</t>
  </si>
  <si>
    <t>Moderado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</si>
</sst>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R$ -416]#,##0.00"/>
  </numFmts>
  <fonts count="13">
    <font>
      <sz val="10.0"/>
      <color rgb="FF000000"/>
      <name val="Arial"/>
      <scheme val="minor"/>
    </font>
    <font>
      <b/>
      <sz val="15.0"/>
      <color rgb="FFFFFFFF"/>
      <name val="Arial"/>
      <scheme val="minor"/>
    </font>
    <font>
      <b/>
      <sz val="13.0"/>
      <color rgb="FFFFFFFF"/>
      <name val="Arial"/>
      <scheme val="minor"/>
    </font>
    <font/>
    <font>
      <color theme="1"/>
      <name val="Arial"/>
      <scheme val="minor"/>
    </font>
    <font>
      <b/>
      <sz val="14.0"/>
      <color rgb="FFFFFFFF"/>
      <name val="Arial"/>
      <scheme val="minor"/>
    </font>
    <font>
      <sz val="10.0"/>
      <color theme="1"/>
      <name val="Arial"/>
      <scheme val="minor"/>
    </font>
    <font>
      <b/>
      <color theme="1"/>
      <name val="Arial"/>
      <scheme val="minor"/>
    </font>
    <font>
      <b/>
      <sz val="10.0"/>
      <color theme="1"/>
      <name val="Arial"/>
      <scheme val="minor"/>
    </font>
    <font>
      <b/>
      <sz val="12.0"/>
      <color rgb="FFFFFFFF"/>
      <name val="Arial"/>
      <scheme val="minor"/>
    </font>
    <font>
      <color rgb="FFFFFFFF"/>
      <name val="Arial"/>
      <scheme val="minor"/>
    </font>
    <font>
      <b/>
      <color rgb="FFFF9900"/>
      <name val="Arial"/>
      <scheme val="minor"/>
    </font>
    <font>
      <color rgb="FFFF9900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274E13"/>
        <bgColor rgb="FF274E13"/>
      </patternFill>
    </fill>
    <fill>
      <patternFill patternType="solid">
        <fgColor rgb="FFFF9900"/>
        <bgColor rgb="FFFF9900"/>
      </patternFill>
    </fill>
    <fill>
      <patternFill patternType="solid">
        <fgColor rgb="FFD9D9D9"/>
        <bgColor rgb="FFD9D9D9"/>
      </patternFill>
    </fill>
    <fill>
      <patternFill patternType="solid">
        <fgColor rgb="FFFFE599"/>
        <bgColor rgb="FFFFE599"/>
      </patternFill>
    </fill>
    <fill>
      <patternFill patternType="solid">
        <fgColor rgb="FF999999"/>
        <bgColor rgb="FF999999"/>
      </patternFill>
    </fill>
  </fills>
  <borders count="20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thin">
        <color rgb="FFEFEFEF"/>
      </top>
      <bottom style="thin">
        <color rgb="FFEFEFEF"/>
      </bottom>
    </border>
    <border>
      <right style="thin">
        <color rgb="FFEFEFEF"/>
      </right>
      <top style="thin">
        <color rgb="FFEFEFEF"/>
      </top>
      <bottom style="thin">
        <color rgb="FFEFEFEF"/>
      </bottom>
    </border>
    <border>
      <left style="thin">
        <color rgb="FFEFEFEF"/>
      </left>
      <right style="medium">
        <color rgb="FF000000"/>
      </right>
      <top style="thin">
        <color rgb="FFEFEFEF"/>
      </top>
      <bottom style="thin">
        <color rgb="FFEFEFEF"/>
      </bottom>
    </border>
    <border>
      <left style="medium">
        <color rgb="FF000000"/>
      </left>
      <top style="thin">
        <color rgb="FFEFEFEF"/>
      </top>
      <bottom style="medium">
        <color rgb="FF000000"/>
      </bottom>
    </border>
    <border>
      <right style="thin">
        <color rgb="FFEFEFEF"/>
      </right>
      <top style="thin">
        <color rgb="FFEFEFEF"/>
      </top>
      <bottom style="medium">
        <color rgb="FF000000"/>
      </bottom>
    </border>
    <border>
      <left style="thin">
        <color rgb="FFEFEFEF"/>
      </left>
      <right style="medium">
        <color rgb="FF000000"/>
      </right>
      <top style="thin">
        <color rgb="FFEFEFEF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EFEFEF"/>
      </right>
      <top style="thin">
        <color rgb="FFEFEFEF"/>
      </top>
      <bottom style="thin">
        <color rgb="FFEFEFEF"/>
      </bottom>
    </border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EFEFEF"/>
      </bottom>
    </border>
    <border>
      <left style="medium">
        <color rgb="FF000000"/>
      </left>
      <right style="thin">
        <color rgb="FFEFEFEF"/>
      </right>
      <top style="thin">
        <color rgb="FFEFEFEF"/>
      </top>
      <bottom style="medium">
        <color rgb="FF000000"/>
      </bottom>
    </border>
    <border>
      <left style="thin">
        <color rgb="FFEFEFEF"/>
      </left>
      <right style="thin">
        <color rgb="FFEFEFEF"/>
      </right>
      <top style="thin">
        <color rgb="FFEFEFEF"/>
      </top>
      <bottom style="medium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3" fontId="2" numFmtId="0" xfId="0" applyAlignment="1" applyBorder="1" applyFill="1" applyFont="1">
      <alignment horizontal="center" readingOrder="0" vertical="center"/>
    </xf>
    <xf borderId="2" fillId="0" fontId="3" numFmtId="0" xfId="0" applyBorder="1" applyFont="1"/>
    <xf borderId="3" fillId="0" fontId="3" numFmtId="0" xfId="0" applyBorder="1" applyFont="1"/>
    <xf borderId="4" fillId="0" fontId="4" numFmtId="0" xfId="0" applyAlignment="1" applyBorder="1" applyFont="1">
      <alignment horizontal="center" readingOrder="0"/>
    </xf>
    <xf borderId="5" fillId="0" fontId="3" numFmtId="0" xfId="0" applyBorder="1" applyFont="1"/>
    <xf borderId="6" fillId="0" fontId="4" numFmtId="164" xfId="0" applyAlignment="1" applyBorder="1" applyFont="1" applyNumberFormat="1">
      <alignment horizontal="center" readingOrder="0"/>
    </xf>
    <xf borderId="6" fillId="0" fontId="4" numFmtId="10" xfId="0" applyAlignment="1" applyBorder="1" applyFont="1" applyNumberFormat="1">
      <alignment horizontal="center" readingOrder="0"/>
    </xf>
    <xf borderId="7" fillId="0" fontId="4" numFmtId="0" xfId="0" applyAlignment="1" applyBorder="1" applyFont="1">
      <alignment horizontal="center" readingOrder="0"/>
    </xf>
    <xf borderId="8" fillId="0" fontId="3" numFmtId="0" xfId="0" applyBorder="1" applyFont="1"/>
    <xf borderId="9" fillId="0" fontId="4" numFmtId="164" xfId="0" applyAlignment="1" applyBorder="1" applyFont="1" applyNumberFormat="1">
      <alignment horizontal="center"/>
    </xf>
    <xf borderId="1" fillId="2" fontId="5" numFmtId="0" xfId="0" applyAlignment="1" applyBorder="1" applyFont="1">
      <alignment horizontal="center" readingOrder="0" vertical="center"/>
    </xf>
    <xf borderId="10" fillId="0" fontId="6" numFmtId="0" xfId="0" applyAlignment="1" applyBorder="1" applyFont="1">
      <alignment horizontal="center" readingOrder="0"/>
    </xf>
    <xf borderId="11" fillId="0" fontId="3" numFmtId="0" xfId="0" applyBorder="1" applyFont="1"/>
    <xf borderId="12" fillId="0" fontId="7" numFmtId="164" xfId="0" applyAlignment="1" applyBorder="1" applyFont="1" applyNumberFormat="1">
      <alignment horizontal="center" readingOrder="0"/>
    </xf>
    <xf borderId="12" fillId="0" fontId="7" numFmtId="0" xfId="0" applyAlignment="1" applyBorder="1" applyFont="1">
      <alignment horizontal="center" readingOrder="0"/>
    </xf>
    <xf borderId="12" fillId="0" fontId="7" numFmtId="10" xfId="0" applyAlignment="1" applyBorder="1" applyFont="1" applyNumberFormat="1">
      <alignment horizontal="center" readingOrder="0"/>
    </xf>
    <xf borderId="10" fillId="4" fontId="8" numFmtId="0" xfId="0" applyAlignment="1" applyBorder="1" applyFill="1" applyFont="1">
      <alignment horizontal="center" readingOrder="0"/>
    </xf>
    <xf borderId="12" fillId="4" fontId="8" numFmtId="164" xfId="0" applyAlignment="1" applyBorder="1" applyFont="1" applyNumberFormat="1">
      <alignment horizontal="center"/>
    </xf>
    <xf borderId="13" fillId="4" fontId="8" numFmtId="0" xfId="0" applyAlignment="1" applyBorder="1" applyFont="1">
      <alignment horizontal="center" readingOrder="0"/>
    </xf>
    <xf borderId="14" fillId="0" fontId="3" numFmtId="0" xfId="0" applyBorder="1" applyFont="1"/>
    <xf borderId="15" fillId="4" fontId="8" numFmtId="164" xfId="0" applyAlignment="1" applyBorder="1" applyFont="1" applyNumberFormat="1">
      <alignment horizontal="center"/>
    </xf>
    <xf borderId="3" fillId="2" fontId="9" numFmtId="0" xfId="0" applyAlignment="1" applyBorder="1" applyFont="1">
      <alignment horizontal="center" readingOrder="0" vertical="center"/>
    </xf>
    <xf borderId="0" fillId="0" fontId="10" numFmtId="0" xfId="0" applyAlignment="1" applyFont="1">
      <alignment readingOrder="0"/>
    </xf>
    <xf borderId="16" fillId="4" fontId="4" numFmtId="0" xfId="0" applyAlignment="1" applyBorder="1" applyFont="1">
      <alignment readingOrder="0"/>
    </xf>
    <xf borderId="17" fillId="4" fontId="4" numFmtId="164" xfId="0" applyAlignment="1" applyBorder="1" applyFont="1" applyNumberFormat="1">
      <alignment horizontal="center"/>
    </xf>
    <xf borderId="6" fillId="4" fontId="4" numFmtId="164" xfId="0" applyAlignment="1" applyBorder="1" applyFont="1" applyNumberFormat="1">
      <alignment horizontal="center"/>
    </xf>
    <xf borderId="18" fillId="4" fontId="4" numFmtId="0" xfId="0" applyAlignment="1" applyBorder="1" applyFont="1">
      <alignment readingOrder="0"/>
    </xf>
    <xf borderId="19" fillId="4" fontId="4" numFmtId="164" xfId="0" applyAlignment="1" applyBorder="1" applyFont="1" applyNumberFormat="1">
      <alignment horizontal="center"/>
    </xf>
    <xf borderId="9" fillId="4" fontId="4" numFmtId="164" xfId="0" applyAlignment="1" applyBorder="1" applyFont="1" applyNumberFormat="1">
      <alignment horizontal="center"/>
    </xf>
    <xf borderId="0" fillId="5" fontId="11" numFmtId="0" xfId="0" applyAlignment="1" applyFill="1" applyFont="1">
      <alignment horizontal="center" readingOrder="0"/>
    </xf>
    <xf borderId="0" fillId="5" fontId="12" numFmtId="0" xfId="0" applyAlignment="1" applyFont="1">
      <alignment readingOrder="0"/>
    </xf>
    <xf borderId="0" fillId="4" fontId="7" numFmtId="0" xfId="0" applyAlignment="1" applyFont="1">
      <alignment horizontal="center" readingOrder="0"/>
    </xf>
    <xf borderId="0" fillId="4" fontId="7" numFmtId="164" xfId="0" applyAlignment="1" applyFont="1" applyNumberFormat="1">
      <alignment horizontal="center"/>
    </xf>
    <xf borderId="0" fillId="4" fontId="7" numFmtId="0" xfId="0" applyFont="1"/>
    <xf borderId="0" fillId="6" fontId="7" numFmtId="0" xfId="0" applyAlignment="1" applyFill="1" applyFont="1">
      <alignment horizontal="center" readingOrder="0"/>
    </xf>
    <xf borderId="0" fillId="0" fontId="4" numFmtId="0" xfId="0" applyAlignment="1" applyFont="1">
      <alignment readingOrder="0"/>
    </xf>
    <xf borderId="0" fillId="0" fontId="4" numFmtId="9" xfId="0" applyAlignment="1" applyFont="1" applyNumberFormat="1">
      <alignment readingOrder="0"/>
    </xf>
    <xf borderId="0" fillId="4" fontId="4" numFmtId="164" xfId="0" applyFont="1" applyNumberFormat="1"/>
    <xf borderId="0" fillId="6" fontId="7" numFmtId="0" xfId="0" applyFont="1"/>
    <xf borderId="0" fillId="6" fontId="7" numFmtId="164" xfId="0" applyFont="1" applyNumberFormat="1"/>
    <xf borderId="0" fillId="0" fontId="4" numFmtId="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.63"/>
    <col customWidth="1" min="2" max="2" width="30.38"/>
    <col customWidth="1" min="3" max="3" width="17.25"/>
    <col customWidth="1" min="4" max="4" width="20.63"/>
    <col customWidth="1" hidden="1" min="5" max="5" width="20.13"/>
    <col customWidth="1" hidden="1" min="6" max="6" width="10.13"/>
    <col hidden="1" min="7" max="26" width="12.63"/>
  </cols>
  <sheetData>
    <row r="1">
      <c r="B1" s="1" t="s">
        <v>0</v>
      </c>
      <c r="E1" s="1"/>
      <c r="F1" s="1"/>
      <c r="G1" s="1"/>
      <c r="H1" s="1"/>
    </row>
    <row r="2">
      <c r="B2" s="1"/>
      <c r="C2" s="1"/>
      <c r="D2" s="1"/>
      <c r="E2" s="1"/>
      <c r="F2" s="1"/>
      <c r="G2" s="1"/>
      <c r="H2" s="1"/>
    </row>
    <row r="4">
      <c r="B4" s="2" t="s">
        <v>1</v>
      </c>
      <c r="C4" s="3"/>
      <c r="D4" s="4"/>
    </row>
    <row r="5">
      <c r="B5" s="5" t="s">
        <v>2</v>
      </c>
      <c r="C5" s="6"/>
      <c r="D5" s="7">
        <v>4200.0</v>
      </c>
    </row>
    <row r="6">
      <c r="B6" s="5" t="s">
        <v>3</v>
      </c>
      <c r="C6" s="6"/>
      <c r="D6" s="8">
        <v>0.006</v>
      </c>
    </row>
    <row r="7">
      <c r="B7" s="9" t="s">
        <v>4</v>
      </c>
      <c r="C7" s="10"/>
      <c r="D7" s="11">
        <f>D5*30%</f>
        <v>1260</v>
      </c>
    </row>
    <row r="9">
      <c r="B9" s="12" t="s">
        <v>5</v>
      </c>
      <c r="C9" s="3"/>
      <c r="D9" s="4"/>
    </row>
    <row r="10">
      <c r="B10" s="13" t="s">
        <v>6</v>
      </c>
      <c r="C10" s="14"/>
      <c r="D10" s="15">
        <v>1260.0</v>
      </c>
    </row>
    <row r="11">
      <c r="B11" s="13" t="s">
        <v>7</v>
      </c>
      <c r="C11" s="14"/>
      <c r="D11" s="16">
        <v>10.0</v>
      </c>
    </row>
    <row r="12">
      <c r="B12" s="13" t="s">
        <v>8</v>
      </c>
      <c r="C12" s="14"/>
      <c r="D12" s="17">
        <v>0.0108</v>
      </c>
    </row>
    <row r="13">
      <c r="B13" s="18" t="s">
        <v>9</v>
      </c>
      <c r="C13" s="14"/>
      <c r="D13" s="19">
        <f>FV(taxa_mensal,qtd_anos*12,aporte*-1)</f>
        <v>306756.6595</v>
      </c>
    </row>
    <row r="14">
      <c r="B14" s="20" t="s">
        <v>10</v>
      </c>
      <c r="C14" s="21"/>
      <c r="D14" s="22">
        <f>patrimonio*taxa_mensal</f>
        <v>3312.971922</v>
      </c>
    </row>
    <row r="16">
      <c r="B16" s="12" t="s">
        <v>11</v>
      </c>
      <c r="C16" s="3"/>
      <c r="D16" s="23" t="s">
        <v>12</v>
      </c>
    </row>
    <row r="17">
      <c r="A17" s="24">
        <v>2.0</v>
      </c>
      <c r="B17" s="25" t="s">
        <v>13</v>
      </c>
      <c r="C17" s="26">
        <f t="shared" ref="C17:C21" si="1">fv($D$12,$A17*12,$D$10*-1)</f>
        <v>34310.88821</v>
      </c>
      <c r="D17" s="27">
        <f>C17*rendimento_carteira</f>
        <v>205.8653293</v>
      </c>
    </row>
    <row r="18">
      <c r="A18" s="24">
        <v>5.0</v>
      </c>
      <c r="B18" s="25" t="s">
        <v>14</v>
      </c>
      <c r="C18" s="26">
        <f t="shared" si="1"/>
        <v>105593.0644</v>
      </c>
      <c r="D18" s="27">
        <f>C18*rendimento_carteira</f>
        <v>633.5583864</v>
      </c>
    </row>
    <row r="19">
      <c r="A19" s="24">
        <v>10.0</v>
      </c>
      <c r="B19" s="25" t="s">
        <v>15</v>
      </c>
      <c r="C19" s="26">
        <f t="shared" si="1"/>
        <v>306756.6595</v>
      </c>
      <c r="D19" s="27">
        <f>C19*rendimento_carteira</f>
        <v>1840.539957</v>
      </c>
    </row>
    <row r="20">
      <c r="A20" s="24">
        <v>20.0</v>
      </c>
      <c r="B20" s="25" t="s">
        <v>16</v>
      </c>
      <c r="C20" s="26">
        <f t="shared" si="1"/>
        <v>1420081.732</v>
      </c>
      <c r="D20" s="27">
        <f>C20*rendimento_carteira</f>
        <v>8520.490389</v>
      </c>
    </row>
    <row r="21">
      <c r="A21" s="24">
        <v>30.0</v>
      </c>
      <c r="B21" s="28" t="s">
        <v>17</v>
      </c>
      <c r="C21" s="29">
        <f t="shared" si="1"/>
        <v>5460720.061</v>
      </c>
      <c r="D21" s="30">
        <f>C21*rendimento_carteira</f>
        <v>32764.32037</v>
      </c>
    </row>
    <row r="23">
      <c r="B23" s="31" t="s">
        <v>18</v>
      </c>
      <c r="C23" s="32" t="s">
        <v>19</v>
      </c>
      <c r="D23" s="32"/>
    </row>
    <row r="24">
      <c r="B24" s="33" t="s">
        <v>20</v>
      </c>
      <c r="C24" s="34">
        <f>D10</f>
        <v>1260</v>
      </c>
      <c r="D24" s="35"/>
    </row>
    <row r="26">
      <c r="B26" s="36" t="s">
        <v>21</v>
      </c>
      <c r="C26" s="36" t="s">
        <v>22</v>
      </c>
      <c r="D26" s="36" t="s">
        <v>23</v>
      </c>
    </row>
    <row r="27">
      <c r="B27" s="37" t="s">
        <v>24</v>
      </c>
      <c r="C27" s="38">
        <f>VLOOKUP($C$23&amp;"-"&amp;B27,Apoio!$A:$D,4,0)</f>
        <v>0.5</v>
      </c>
      <c r="D27" s="39">
        <f t="shared" ref="D27:D32" si="2">C27*$C$24</f>
        <v>630</v>
      </c>
    </row>
    <row r="28">
      <c r="B28" s="37" t="s">
        <v>25</v>
      </c>
      <c r="C28" s="38">
        <f>VLOOKUP($C$23&amp;"-"&amp;B28,Apoio!$A:$D,4,0)</f>
        <v>0.1</v>
      </c>
      <c r="D28" s="39">
        <f t="shared" si="2"/>
        <v>126</v>
      </c>
    </row>
    <row r="29">
      <c r="B29" s="37" t="s">
        <v>26</v>
      </c>
      <c r="C29" s="38">
        <f>VLOOKUP($C$23&amp;"-"&amp;B29,Apoio!$A:$D,4,0)</f>
        <v>0.05</v>
      </c>
      <c r="D29" s="39">
        <f t="shared" si="2"/>
        <v>63</v>
      </c>
    </row>
    <row r="30">
      <c r="B30" s="37" t="s">
        <v>27</v>
      </c>
      <c r="C30" s="38">
        <f>VLOOKUP($C$23&amp;"-"&amp;B30,Apoio!$A:$D,4,0)</f>
        <v>0.05</v>
      </c>
      <c r="D30" s="39">
        <f t="shared" si="2"/>
        <v>63</v>
      </c>
    </row>
    <row r="31">
      <c r="B31" s="37" t="s">
        <v>28</v>
      </c>
      <c r="C31" s="38">
        <f>VLOOKUP($C$23&amp;"-"&amp;B31,Apoio!$A:$D,4,0)</f>
        <v>0.2</v>
      </c>
      <c r="D31" s="39">
        <f t="shared" si="2"/>
        <v>252</v>
      </c>
    </row>
    <row r="32">
      <c r="B32" s="37" t="s">
        <v>29</v>
      </c>
      <c r="C32" s="38">
        <f>VLOOKUP($C$23&amp;"-"&amp;B32,Apoio!$A:$D,4,0)</f>
        <v>0.1</v>
      </c>
      <c r="D32" s="39">
        <f t="shared" si="2"/>
        <v>126</v>
      </c>
    </row>
    <row r="33">
      <c r="B33" s="40"/>
      <c r="C33" s="40"/>
      <c r="D33" s="41">
        <f>SUM(D27:D32)</f>
        <v>1260</v>
      </c>
    </row>
  </sheetData>
  <mergeCells count="12">
    <mergeCell ref="B10:C10"/>
    <mergeCell ref="B11:C11"/>
    <mergeCell ref="B12:C12"/>
    <mergeCell ref="B13:C13"/>
    <mergeCell ref="B16:C16"/>
    <mergeCell ref="B5:C5"/>
    <mergeCell ref="B6:C6"/>
    <mergeCell ref="B7:C7"/>
    <mergeCell ref="B9:D9"/>
    <mergeCell ref="B4:D4"/>
    <mergeCell ref="B14:C14"/>
    <mergeCell ref="B1:D1"/>
  </mergeCells>
  <dataValidations>
    <dataValidation type="list" allowBlank="1" showErrorMessage="1" sqref="C23">
      <formula1>"Conservador,Moderado,Agressivo"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63"/>
    <col customWidth="1" min="3" max="3" width="17.5"/>
    <col customWidth="1" min="4" max="4" width="6.0"/>
  </cols>
  <sheetData>
    <row r="1">
      <c r="A1" s="37" t="s">
        <v>30</v>
      </c>
      <c r="B1" s="37" t="s">
        <v>18</v>
      </c>
      <c r="C1" s="37" t="s">
        <v>21</v>
      </c>
      <c r="D1" s="37" t="s">
        <v>31</v>
      </c>
    </row>
    <row r="2">
      <c r="A2" s="37" t="str">
        <f t="shared" ref="A2:A19" si="1">B2&amp;"-"&amp;C2</f>
        <v>Conservador-PAPEL</v>
      </c>
      <c r="B2" s="37" t="s">
        <v>32</v>
      </c>
      <c r="C2" s="37" t="s">
        <v>24</v>
      </c>
      <c r="D2" s="38">
        <v>0.3</v>
      </c>
    </row>
    <row r="3">
      <c r="A3" s="37" t="str">
        <f t="shared" si="1"/>
        <v>Conservador-TIJOLO</v>
      </c>
      <c r="B3" s="37" t="s">
        <v>32</v>
      </c>
      <c r="C3" s="37" t="s">
        <v>25</v>
      </c>
      <c r="D3" s="38">
        <v>0.5</v>
      </c>
      <c r="F3" s="37"/>
    </row>
    <row r="4">
      <c r="A4" s="37" t="str">
        <f t="shared" si="1"/>
        <v>Conservador-HÍBRIDOS</v>
      </c>
      <c r="B4" s="37" t="s">
        <v>32</v>
      </c>
      <c r="C4" s="37" t="s">
        <v>26</v>
      </c>
      <c r="D4" s="38">
        <v>0.1</v>
      </c>
    </row>
    <row r="5">
      <c r="A5" s="37" t="str">
        <f t="shared" si="1"/>
        <v>Conservador-FOFs</v>
      </c>
      <c r="B5" s="37" t="s">
        <v>32</v>
      </c>
      <c r="C5" s="37" t="s">
        <v>27</v>
      </c>
      <c r="D5" s="38">
        <v>0.1</v>
      </c>
      <c r="F5" s="37" t="s">
        <v>33</v>
      </c>
      <c r="G5" s="42">
        <f>VLOOKUP(F5,$A:$D,4,0)</f>
        <v>0.35</v>
      </c>
    </row>
    <row r="6">
      <c r="A6" s="37" t="str">
        <f t="shared" si="1"/>
        <v>Conservador-DESENVOLVIMENTO</v>
      </c>
      <c r="B6" s="37" t="s">
        <v>32</v>
      </c>
      <c r="C6" s="37" t="s">
        <v>28</v>
      </c>
      <c r="D6" s="38">
        <v>0.0</v>
      </c>
    </row>
    <row r="7">
      <c r="A7" s="37" t="str">
        <f t="shared" si="1"/>
        <v>Conservador-HOTELARIAS</v>
      </c>
      <c r="B7" s="37" t="s">
        <v>32</v>
      </c>
      <c r="C7" s="37" t="s">
        <v>29</v>
      </c>
      <c r="D7" s="38">
        <v>0.0</v>
      </c>
    </row>
    <row r="8">
      <c r="A8" s="37" t="str">
        <f t="shared" si="1"/>
        <v>Moderado-PAPEL</v>
      </c>
      <c r="B8" s="37" t="s">
        <v>34</v>
      </c>
      <c r="C8" s="37" t="s">
        <v>24</v>
      </c>
      <c r="D8" s="38">
        <v>0.32</v>
      </c>
    </row>
    <row r="9">
      <c r="A9" s="37" t="str">
        <f t="shared" si="1"/>
        <v>Moderado-TIJOLO</v>
      </c>
      <c r="B9" s="37" t="s">
        <v>34</v>
      </c>
      <c r="C9" s="37" t="s">
        <v>25</v>
      </c>
      <c r="D9" s="38">
        <v>0.35</v>
      </c>
    </row>
    <row r="10">
      <c r="A10" s="37" t="str">
        <f t="shared" si="1"/>
        <v>Moderado-HÍBRIDOS</v>
      </c>
      <c r="B10" s="37" t="s">
        <v>34</v>
      </c>
      <c r="C10" s="37" t="s">
        <v>26</v>
      </c>
      <c r="D10" s="38">
        <v>0.08</v>
      </c>
    </row>
    <row r="11">
      <c r="A11" s="37" t="str">
        <f t="shared" si="1"/>
        <v>Moderado-FOFs</v>
      </c>
      <c r="B11" s="37" t="s">
        <v>34</v>
      </c>
      <c r="C11" s="37" t="s">
        <v>27</v>
      </c>
      <c r="D11" s="38">
        <v>0.05</v>
      </c>
    </row>
    <row r="12">
      <c r="A12" s="37" t="str">
        <f t="shared" si="1"/>
        <v>Moderado-DESENVOLVIMENTO</v>
      </c>
      <c r="B12" s="37" t="s">
        <v>34</v>
      </c>
      <c r="C12" s="37" t="s">
        <v>28</v>
      </c>
      <c r="D12" s="38">
        <v>0.1</v>
      </c>
    </row>
    <row r="13">
      <c r="A13" s="37" t="str">
        <f t="shared" si="1"/>
        <v>Moderado-HOTELARIAS</v>
      </c>
      <c r="B13" s="37" t="s">
        <v>34</v>
      </c>
      <c r="C13" s="37" t="s">
        <v>29</v>
      </c>
      <c r="D13" s="38">
        <v>0.1</v>
      </c>
    </row>
    <row r="14">
      <c r="A14" s="37" t="str">
        <f t="shared" si="1"/>
        <v>Agressivo-PAPEL</v>
      </c>
      <c r="B14" s="37" t="s">
        <v>19</v>
      </c>
      <c r="C14" s="37" t="s">
        <v>24</v>
      </c>
      <c r="D14" s="38">
        <v>0.5</v>
      </c>
    </row>
    <row r="15">
      <c r="A15" s="37" t="str">
        <f t="shared" si="1"/>
        <v>Agressivo-TIJOLO</v>
      </c>
      <c r="B15" s="37" t="s">
        <v>19</v>
      </c>
      <c r="C15" s="37" t="s">
        <v>25</v>
      </c>
      <c r="D15" s="38">
        <v>0.1</v>
      </c>
    </row>
    <row r="16">
      <c r="A16" s="37" t="str">
        <f t="shared" si="1"/>
        <v>Agressivo-HÍBRIDOS</v>
      </c>
      <c r="B16" s="37" t="s">
        <v>19</v>
      </c>
      <c r="C16" s="37" t="s">
        <v>26</v>
      </c>
      <c r="D16" s="38">
        <v>0.05</v>
      </c>
    </row>
    <row r="17">
      <c r="A17" s="37" t="str">
        <f t="shared" si="1"/>
        <v>Agressivo-FOFs</v>
      </c>
      <c r="B17" s="37" t="s">
        <v>19</v>
      </c>
      <c r="C17" s="37" t="s">
        <v>27</v>
      </c>
      <c r="D17" s="38">
        <v>0.05</v>
      </c>
    </row>
    <row r="18">
      <c r="A18" s="37" t="str">
        <f t="shared" si="1"/>
        <v>Agressivo-DESENVOLVIMENTO</v>
      </c>
      <c r="B18" s="37" t="s">
        <v>19</v>
      </c>
      <c r="C18" s="37" t="s">
        <v>28</v>
      </c>
      <c r="D18" s="38">
        <v>0.2</v>
      </c>
    </row>
    <row r="19">
      <c r="A19" s="37" t="str">
        <f t="shared" si="1"/>
        <v>Agressivo-HOTELARIAS</v>
      </c>
      <c r="B19" s="37" t="s">
        <v>19</v>
      </c>
      <c r="C19" s="37" t="s">
        <v>29</v>
      </c>
      <c r="D19" s="38">
        <v>0.1</v>
      </c>
    </row>
  </sheetData>
  <drawing r:id="rId1"/>
</worksheet>
</file>