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oMok/Documents/Cornell Tech/Groundwork/"/>
    </mc:Choice>
  </mc:AlternateContent>
  <bookViews>
    <workbookView xWindow="0" yWindow="460" windowWidth="28800" windowHeight="1754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2" l="1"/>
  <c r="M22" i="2"/>
  <c r="R14" i="2"/>
  <c r="R13" i="2"/>
  <c r="O19" i="2"/>
  <c r="R12" i="2"/>
  <c r="N18" i="2"/>
  <c r="N19" i="2"/>
  <c r="N12" i="2"/>
  <c r="N13" i="2"/>
  <c r="O13" i="2"/>
  <c r="D10" i="3"/>
  <c r="D12" i="3"/>
  <c r="D7" i="2"/>
  <c r="B5" i="3"/>
  <c r="E5" i="3"/>
  <c r="F5" i="3"/>
  <c r="J5" i="3"/>
  <c r="C5" i="3"/>
  <c r="D5" i="3"/>
  <c r="L5" i="3"/>
  <c r="G5" i="3"/>
  <c r="H5" i="3"/>
  <c r="I5" i="3"/>
  <c r="J3" i="3"/>
  <c r="I3" i="3"/>
  <c r="H3" i="3"/>
  <c r="G3" i="3"/>
  <c r="F3" i="3"/>
  <c r="E3" i="3"/>
  <c r="B4" i="2"/>
  <c r="F7" i="2"/>
  <c r="F6" i="2"/>
  <c r="E12" i="1"/>
  <c r="H4" i="2"/>
  <c r="D6" i="2"/>
  <c r="D9" i="2"/>
  <c r="D12" i="2"/>
  <c r="C4" i="2"/>
  <c r="D4" i="2"/>
  <c r="E4" i="2"/>
  <c r="F4" i="2"/>
  <c r="I35" i="2"/>
  <c r="H34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3" i="2"/>
  <c r="C4" i="1"/>
</calcChain>
</file>

<file path=xl/sharedStrings.xml><?xml version="1.0" encoding="utf-8"?>
<sst xmlns="http://schemas.openxmlformats.org/spreadsheetml/2006/main" count="64" uniqueCount="46">
  <si>
    <t>Time</t>
  </si>
  <si>
    <t>Repair Type</t>
  </si>
  <si>
    <t>Preservative</t>
  </si>
  <si>
    <t>Functional CPR</t>
  </si>
  <si>
    <t>Structural CPR</t>
  </si>
  <si>
    <t>Remove and Replace</t>
  </si>
  <si>
    <t>Cost $/ft^2</t>
  </si>
  <si>
    <t>Crack Seal</t>
  </si>
  <si>
    <t>Micro &amp; Slurry Seal</t>
  </si>
  <si>
    <t>Cost per sq ft</t>
  </si>
  <si>
    <t>Frequency</t>
  </si>
  <si>
    <t>Asphalt Overlay</t>
  </si>
  <si>
    <t>Cold Plane &amp; Asphalt Overlay</t>
  </si>
  <si>
    <t>Full Reconstruction</t>
  </si>
  <si>
    <t>Sq ft asphalt</t>
  </si>
  <si>
    <t>Annual asphalt Cost</t>
  </si>
  <si>
    <t>Sq ft concrete</t>
  </si>
  <si>
    <t>Annual concrete cost</t>
  </si>
  <si>
    <t>Total Annual Cost</t>
  </si>
  <si>
    <t>Average Annual Spending</t>
  </si>
  <si>
    <t>Underfunding Gap</t>
  </si>
  <si>
    <t>Cost per sqft-year</t>
  </si>
  <si>
    <t>Total Cost per sqft-year</t>
  </si>
  <si>
    <t>Cost per sqft</t>
  </si>
  <si>
    <t>Remove &amp; Replace</t>
  </si>
  <si>
    <t>Retrofit Edge Drains</t>
  </si>
  <si>
    <t>Partial Depth Repair</t>
  </si>
  <si>
    <t>Diamond Grinding</t>
  </si>
  <si>
    <t>Thin ACOL</t>
  </si>
  <si>
    <t>Restore Load Transfer</t>
  </si>
  <si>
    <t>Cross Stitching</t>
  </si>
  <si>
    <t>Slab Undersealing</t>
  </si>
  <si>
    <t>Reseal Joints &amp; Cracks</t>
  </si>
  <si>
    <t>Full Depth Repair</t>
  </si>
  <si>
    <t>Annual Cost / Sqft</t>
  </si>
  <si>
    <t>Asphalt</t>
  </si>
  <si>
    <t>Concrete</t>
  </si>
  <si>
    <t>Springfield</t>
  </si>
  <si>
    <t>Spending</t>
  </si>
  <si>
    <t>Wellesley</t>
  </si>
  <si>
    <t>Total Area</t>
  </si>
  <si>
    <t>Expected</t>
  </si>
  <si>
    <t>Ratios</t>
  </si>
  <si>
    <t>Expected Spending</t>
  </si>
  <si>
    <t>Actual Spending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</si>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</sst>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 applyAlignment="1">
      <alignment wrapText="1"/>
    </xf>
    <xf numFmtId="43" fontId="0" fillId="0" borderId="0" xfId="0" applyNumberFormat="1"/>
    <xf numFmtId="43" fontId="2" fillId="0" borderId="0" xfId="0" applyNumberFormat="1" applyFont="1"/>
    <xf numFmtId="43" fontId="2" fillId="0" borderId="0" xfId="1" applyFont="1"/>
    <xf numFmtId="43" fontId="1" fillId="0" borderId="0" xfId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0" sqref="B10"/>
    </sheetView>
  </sheetViews>
  <sheetFormatPr baseColWidth="10" defaultRowHeight="16" x14ac:dyDescent="0.2"/>
  <cols>
    <col min="2" max="2" width="19" customWidth="1"/>
  </cols>
  <sheetData>
    <row r="1" spans="1:5" x14ac:dyDescent="0.2">
      <c r="A1" t="s">
        <v>0</v>
      </c>
      <c r="B1" t="s">
        <v>1</v>
      </c>
      <c r="C1" t="s">
        <v>6</v>
      </c>
    </row>
    <row r="2" spans="1:5" x14ac:dyDescent="0.2">
      <c r="B2" t="s">
        <v>2</v>
      </c>
      <c r="C2">
        <v>0.75</v>
      </c>
    </row>
    <row r="3" spans="1:5" x14ac:dyDescent="0.2">
      <c r="B3" t="s">
        <v>3</v>
      </c>
      <c r="C3">
        <v>0.87</v>
      </c>
    </row>
    <row r="4" spans="1:5" x14ac:dyDescent="0.2">
      <c r="B4" t="s">
        <v>4</v>
      </c>
      <c r="C4">
        <f>1.4/9*3</f>
        <v>0.46666666666666667</v>
      </c>
    </row>
    <row r="5" spans="1:5" x14ac:dyDescent="0.2">
      <c r="B5" t="s">
        <v>5</v>
      </c>
      <c r="C5">
        <v>10</v>
      </c>
    </row>
    <row r="12" spans="1:5" x14ac:dyDescent="0.2">
      <c r="C12">
        <v>145029</v>
      </c>
      <c r="D12">
        <v>64078</v>
      </c>
      <c r="E12">
        <f>C12/D12</f>
        <v>2.2633197041106152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G6" sqref="G6"/>
    </sheetView>
  </sheetViews>
  <sheetFormatPr baseColWidth="10" defaultRowHeight="16" x14ac:dyDescent="0.2"/>
  <cols>
    <col min="1" max="1" width="11.83203125" style="1" bestFit="1" customWidth="1"/>
    <col min="2" max="2" width="13.6640625" style="1" bestFit="1" customWidth="1"/>
    <col min="3" max="3" width="16.6640625" style="1" bestFit="1" customWidth="1"/>
    <col min="4" max="4" width="13.83203125" style="1" bestFit="1" customWidth="1"/>
    <col min="5" max="5" width="10.83203125" style="1"/>
    <col min="6" max="6" width="13.6640625" style="1" customWidth="1"/>
    <col min="8" max="8" width="11.6640625" bestFit="1" customWidth="1"/>
    <col min="13" max="13" width="13.6640625" bestFit="1" customWidth="1"/>
    <col min="15" max="15" width="14" bestFit="1" customWidth="1"/>
    <col min="17" max="17" width="16.33203125" customWidth="1"/>
  </cols>
  <sheetData>
    <row r="1" spans="1:18" ht="48" x14ac:dyDescent="0.2">
      <c r="B1" s="1" t="s">
        <v>7</v>
      </c>
      <c r="C1" s="1" t="s">
        <v>8</v>
      </c>
      <c r="D1" s="1" t="s">
        <v>11</v>
      </c>
      <c r="E1" s="1" t="s">
        <v>12</v>
      </c>
      <c r="F1" s="1" t="s">
        <v>13</v>
      </c>
    </row>
    <row r="2" spans="1:18" x14ac:dyDescent="0.2">
      <c r="A2" s="1" t="s">
        <v>9</v>
      </c>
      <c r="B2" s="1">
        <v>0.22</v>
      </c>
      <c r="C2" s="1">
        <v>0.89</v>
      </c>
      <c r="D2" s="1">
        <v>1.1100000000000001</v>
      </c>
      <c r="E2" s="1">
        <v>1.56</v>
      </c>
      <c r="F2" s="1">
        <v>6.67</v>
      </c>
    </row>
    <row r="3" spans="1:18" x14ac:dyDescent="0.2">
      <c r="A3" s="1" t="s">
        <v>10</v>
      </c>
      <c r="B3" s="1">
        <v>3</v>
      </c>
      <c r="C3" s="1">
        <v>6</v>
      </c>
      <c r="D3" s="1">
        <v>10</v>
      </c>
      <c r="E3" s="1">
        <v>10</v>
      </c>
      <c r="F3" s="1">
        <v>20</v>
      </c>
      <c r="H3" t="s">
        <v>22</v>
      </c>
    </row>
    <row r="4" spans="1:18" ht="32" x14ac:dyDescent="0.2">
      <c r="A4" s="1" t="s">
        <v>21</v>
      </c>
      <c r="B4" s="1">
        <f>B2/3</f>
        <v>7.3333333333333334E-2</v>
      </c>
      <c r="C4" s="1">
        <f>C2/C3</f>
        <v>0.14833333333333334</v>
      </c>
      <c r="D4" s="1">
        <f>D2/D3</f>
        <v>0.11100000000000002</v>
      </c>
      <c r="E4" s="1">
        <f>E2/E3</f>
        <v>0.156</v>
      </c>
      <c r="F4" s="1">
        <f>F2/F3</f>
        <v>0.33350000000000002</v>
      </c>
      <c r="H4" s="1">
        <f>SUM(B4:F4)</f>
        <v>0.82216666666666671</v>
      </c>
    </row>
    <row r="5" spans="1:18" x14ac:dyDescent="0.2">
      <c r="H5">
        <v>0.03</v>
      </c>
    </row>
    <row r="6" spans="1:18" ht="32" x14ac:dyDescent="0.2">
      <c r="A6" s="1" t="s">
        <v>14</v>
      </c>
      <c r="B6" s="4">
        <v>7732689.8899999997</v>
      </c>
      <c r="C6" s="1" t="s">
        <v>15</v>
      </c>
      <c r="D6" s="1">
        <f>B6*H4</f>
        <v>6357559.8712283336</v>
      </c>
      <c r="F6" s="1">
        <f>B6/(B6+B7)</f>
        <v>0.10271040457708222</v>
      </c>
    </row>
    <row r="7" spans="1:18" ht="32" x14ac:dyDescent="0.2">
      <c r="A7" s="1" t="s">
        <v>16</v>
      </c>
      <c r="B7" s="4">
        <v>67553644.75</v>
      </c>
      <c r="C7" s="1" t="s">
        <v>17</v>
      </c>
      <c r="D7" s="1">
        <f>B7*H5</f>
        <v>2026609.3425</v>
      </c>
      <c r="F7" s="1">
        <f>B7/(B6+B7)</f>
        <v>0.89728959542291775</v>
      </c>
    </row>
    <row r="9" spans="1:18" x14ac:dyDescent="0.2">
      <c r="C9" s="1" t="s">
        <v>18</v>
      </c>
      <c r="D9" s="4">
        <f>D6+D7</f>
        <v>8384169.2137283338</v>
      </c>
    </row>
    <row r="10" spans="1:18" ht="32" x14ac:dyDescent="0.2">
      <c r="C10" s="1" t="s">
        <v>19</v>
      </c>
      <c r="D10" s="6">
        <v>1347929</v>
      </c>
    </row>
    <row r="11" spans="1:18" x14ac:dyDescent="0.2">
      <c r="O11" t="s">
        <v>40</v>
      </c>
      <c r="Q11" t="s">
        <v>42</v>
      </c>
    </row>
    <row r="12" spans="1:18" x14ac:dyDescent="0.2">
      <c r="C12" s="1" t="s">
        <v>20</v>
      </c>
      <c r="D12" s="4">
        <f>D9-D10</f>
        <v>7036240.2137283338</v>
      </c>
      <c r="K12" t="s">
        <v>39</v>
      </c>
      <c r="L12" t="s">
        <v>35</v>
      </c>
      <c r="M12" s="4">
        <v>3011012.4</v>
      </c>
      <c r="N12" s="7">
        <f>M12/(M12+M13)*100</f>
        <v>20.377961074339591</v>
      </c>
      <c r="Q12" t="s">
        <v>40</v>
      </c>
      <c r="R12">
        <f>O13/O19</f>
        <v>0.19626174772160485</v>
      </c>
    </row>
    <row r="13" spans="1:18" x14ac:dyDescent="0.2">
      <c r="A13" s="1">
        <v>0</v>
      </c>
      <c r="H13">
        <f>SUM(B13:F13)</f>
        <v>0</v>
      </c>
      <c r="K13" t="s">
        <v>39</v>
      </c>
      <c r="L13" t="s">
        <v>36</v>
      </c>
      <c r="M13" s="4">
        <v>11764815.216</v>
      </c>
      <c r="N13" s="7">
        <f>100-N12</f>
        <v>79.622038925660405</v>
      </c>
      <c r="O13" s="5">
        <f>M12+M13</f>
        <v>14775827.616</v>
      </c>
      <c r="Q13" t="s">
        <v>43</v>
      </c>
      <c r="R13">
        <f>M14/M20</f>
        <v>0.33736180801892507</v>
      </c>
    </row>
    <row r="14" spans="1:18" x14ac:dyDescent="0.2">
      <c r="A14" s="1">
        <v>1</v>
      </c>
      <c r="H14">
        <f t="shared" ref="H14:H32" si="0">SUM(B14:F14)</f>
        <v>0</v>
      </c>
      <c r="K14" t="s">
        <v>39</v>
      </c>
      <c r="L14" t="s">
        <v>41</v>
      </c>
      <c r="M14" s="5">
        <v>2828498.4846800002</v>
      </c>
      <c r="O14" s="5"/>
      <c r="Q14" t="s">
        <v>44</v>
      </c>
      <c r="R14">
        <f>M15/M21</f>
        <v>0.44512730269917777</v>
      </c>
    </row>
    <row r="15" spans="1:18" x14ac:dyDescent="0.2">
      <c r="A15" s="1">
        <v>2</v>
      </c>
      <c r="H15">
        <f t="shared" si="0"/>
        <v>0</v>
      </c>
      <c r="K15" t="s">
        <v>39</v>
      </c>
      <c r="L15" t="s">
        <v>38</v>
      </c>
      <c r="M15" s="5">
        <v>600000</v>
      </c>
      <c r="O15" s="5"/>
    </row>
    <row r="16" spans="1:18" x14ac:dyDescent="0.2">
      <c r="A16" s="1">
        <v>3</v>
      </c>
      <c r="B16" s="1">
        <v>0.22</v>
      </c>
      <c r="H16">
        <f t="shared" si="0"/>
        <v>0.22</v>
      </c>
      <c r="K16" t="s">
        <v>39</v>
      </c>
      <c r="L16" t="s">
        <v>45</v>
      </c>
      <c r="M16" s="11">
        <f>M15/M14</f>
        <v>0.21212668249595351</v>
      </c>
    </row>
    <row r="17" spans="1:16" x14ac:dyDescent="0.2">
      <c r="A17" s="1">
        <v>4</v>
      </c>
      <c r="H17">
        <f t="shared" si="0"/>
        <v>0</v>
      </c>
    </row>
    <row r="18" spans="1:16" x14ac:dyDescent="0.2">
      <c r="A18" s="1">
        <v>5</v>
      </c>
      <c r="H18">
        <f t="shared" si="0"/>
        <v>0</v>
      </c>
      <c r="K18" s="2" t="s">
        <v>37</v>
      </c>
      <c r="L18" s="3" t="s">
        <v>35</v>
      </c>
      <c r="M18" s="4">
        <v>7732689.8899999997</v>
      </c>
      <c r="N18" s="8">
        <f>M18/(M18+M19)*100</f>
        <v>10.271040457708223</v>
      </c>
      <c r="O18" s="9"/>
    </row>
    <row r="19" spans="1:16" x14ac:dyDescent="0.2">
      <c r="A19" s="1">
        <v>6</v>
      </c>
      <c r="B19" s="1">
        <v>0.22</v>
      </c>
      <c r="C19" s="1">
        <v>0.89</v>
      </c>
      <c r="H19">
        <f t="shared" si="0"/>
        <v>1.1100000000000001</v>
      </c>
      <c r="K19" s="2" t="s">
        <v>37</v>
      </c>
      <c r="L19" s="3" t="s">
        <v>36</v>
      </c>
      <c r="M19" s="4">
        <v>67553644.75</v>
      </c>
      <c r="N19" s="8">
        <f>100-N18</f>
        <v>89.728959542291776</v>
      </c>
      <c r="O19" s="9">
        <f>M18+M19</f>
        <v>75286334.640000001</v>
      </c>
      <c r="P19">
        <v>75286334.640000001</v>
      </c>
    </row>
    <row r="20" spans="1:16" x14ac:dyDescent="0.2">
      <c r="A20" s="1">
        <v>7</v>
      </c>
      <c r="H20">
        <f t="shared" si="0"/>
        <v>0</v>
      </c>
      <c r="K20" s="2" t="s">
        <v>37</v>
      </c>
      <c r="L20" s="3" t="s">
        <v>41</v>
      </c>
      <c r="M20" s="10">
        <v>8384169.2137283338</v>
      </c>
      <c r="N20" s="3"/>
      <c r="O20" s="3"/>
    </row>
    <row r="21" spans="1:16" x14ac:dyDescent="0.2">
      <c r="A21" s="1">
        <v>8</v>
      </c>
      <c r="H21">
        <f t="shared" si="0"/>
        <v>0</v>
      </c>
      <c r="K21" s="2" t="s">
        <v>37</v>
      </c>
      <c r="L21" s="3" t="s">
        <v>38</v>
      </c>
      <c r="M21" s="6">
        <v>1347929</v>
      </c>
      <c r="N21" s="3"/>
      <c r="O21" s="3"/>
    </row>
    <row r="22" spans="1:16" x14ac:dyDescent="0.2">
      <c r="A22" s="1">
        <v>9</v>
      </c>
      <c r="B22" s="1">
        <v>0.22</v>
      </c>
      <c r="H22">
        <f t="shared" si="0"/>
        <v>0.22</v>
      </c>
      <c r="K22" s="2" t="s">
        <v>37</v>
      </c>
      <c r="L22" s="3" t="s">
        <v>45</v>
      </c>
      <c r="M22" s="11">
        <f>M21/M20</f>
        <v>0.1607707294114348</v>
      </c>
    </row>
    <row r="23" spans="1:16" x14ac:dyDescent="0.2">
      <c r="A23" s="1">
        <v>10</v>
      </c>
      <c r="D23" s="1">
        <v>1.1100000000000001</v>
      </c>
      <c r="E23" s="1">
        <v>1.56</v>
      </c>
      <c r="H23">
        <f t="shared" si="0"/>
        <v>2.67</v>
      </c>
    </row>
    <row r="24" spans="1:16" x14ac:dyDescent="0.2">
      <c r="A24" s="1">
        <v>11</v>
      </c>
      <c r="H24">
        <f t="shared" si="0"/>
        <v>0</v>
      </c>
    </row>
    <row r="25" spans="1:16" x14ac:dyDescent="0.2">
      <c r="A25" s="1">
        <v>12</v>
      </c>
      <c r="B25" s="1">
        <v>0.22</v>
      </c>
      <c r="C25" s="1">
        <v>0.89</v>
      </c>
      <c r="H25">
        <f t="shared" si="0"/>
        <v>1.1100000000000001</v>
      </c>
    </row>
    <row r="26" spans="1:16" x14ac:dyDescent="0.2">
      <c r="A26" s="1">
        <v>13</v>
      </c>
      <c r="H26">
        <f t="shared" si="0"/>
        <v>0</v>
      </c>
    </row>
    <row r="27" spans="1:16" x14ac:dyDescent="0.2">
      <c r="A27" s="1">
        <v>14</v>
      </c>
      <c r="H27">
        <f t="shared" si="0"/>
        <v>0</v>
      </c>
    </row>
    <row r="28" spans="1:16" x14ac:dyDescent="0.2">
      <c r="A28" s="1">
        <v>15</v>
      </c>
      <c r="B28" s="1">
        <v>0.22</v>
      </c>
      <c r="H28">
        <f t="shared" si="0"/>
        <v>0.22</v>
      </c>
    </row>
    <row r="29" spans="1:16" x14ac:dyDescent="0.2">
      <c r="A29" s="1">
        <v>16</v>
      </c>
      <c r="H29">
        <f t="shared" si="0"/>
        <v>0</v>
      </c>
    </row>
    <row r="30" spans="1:16" x14ac:dyDescent="0.2">
      <c r="A30" s="1">
        <v>17</v>
      </c>
      <c r="H30">
        <f t="shared" si="0"/>
        <v>0</v>
      </c>
    </row>
    <row r="31" spans="1:16" x14ac:dyDescent="0.2">
      <c r="A31" s="1">
        <v>18</v>
      </c>
      <c r="B31" s="1">
        <v>0.22</v>
      </c>
      <c r="C31" s="1">
        <v>0.89</v>
      </c>
      <c r="H31">
        <f t="shared" si="0"/>
        <v>1.1100000000000001</v>
      </c>
    </row>
    <row r="32" spans="1:16" x14ac:dyDescent="0.2">
      <c r="A32" s="1">
        <v>19</v>
      </c>
      <c r="F32" s="1">
        <v>6.67</v>
      </c>
      <c r="H32">
        <f t="shared" si="0"/>
        <v>6.67</v>
      </c>
    </row>
    <row r="34" spans="8:9" x14ac:dyDescent="0.2">
      <c r="H34">
        <f>SUM(H13:H32)</f>
        <v>13.33</v>
      </c>
    </row>
    <row r="35" spans="8:9" x14ac:dyDescent="0.2">
      <c r="I35">
        <f>H34/20</f>
        <v>0.66649999999999998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5" sqref="L5"/>
    </sheetView>
  </sheetViews>
  <sheetFormatPr baseColWidth="10" defaultRowHeight="16" x14ac:dyDescent="0.2"/>
  <cols>
    <col min="1" max="10" width="12.1640625" style="1" customWidth="1"/>
    <col min="11" max="11" width="10.83203125" style="1"/>
    <col min="12" max="12" width="11.6640625" style="1" bestFit="1" customWidth="1"/>
    <col min="13" max="16384" width="10.83203125" style="1"/>
  </cols>
  <sheetData>
    <row r="1" spans="1:12" ht="32" x14ac:dyDescent="0.2">
      <c r="B1" s="12" t="s">
        <v>2</v>
      </c>
      <c r="C1" s="12"/>
      <c r="D1" s="12" t="s">
        <v>3</v>
      </c>
      <c r="E1" s="12"/>
      <c r="F1" s="12"/>
      <c r="G1" s="12" t="s">
        <v>4</v>
      </c>
      <c r="H1" s="12"/>
      <c r="I1" s="12"/>
      <c r="J1" s="1" t="s">
        <v>24</v>
      </c>
    </row>
    <row r="2" spans="1:12" ht="34" customHeight="1" x14ac:dyDescent="0.2"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33</v>
      </c>
    </row>
    <row r="3" spans="1:12" ht="16" customHeight="1" x14ac:dyDescent="0.2">
      <c r="A3" s="1" t="s">
        <v>23</v>
      </c>
      <c r="B3" s="1">
        <v>2</v>
      </c>
      <c r="C3" s="1">
        <v>4</v>
      </c>
      <c r="D3" s="1">
        <v>0</v>
      </c>
      <c r="E3" s="1">
        <f>7.8/9</f>
        <v>0.8666666666666667</v>
      </c>
      <c r="F3" s="1">
        <f>3.25/9</f>
        <v>0.3611111111111111</v>
      </c>
      <c r="G3" s="1">
        <f>35/15^2</f>
        <v>0.15555555555555556</v>
      </c>
      <c r="H3" s="1">
        <f>10/15^2</f>
        <v>4.4444444444444446E-2</v>
      </c>
      <c r="I3" s="1">
        <f>1.4/9</f>
        <v>0.15555555555555556</v>
      </c>
      <c r="J3" s="1">
        <f>100/9</f>
        <v>11.111111111111111</v>
      </c>
    </row>
    <row r="4" spans="1:12" x14ac:dyDescent="0.2">
      <c r="A4" s="1" t="s">
        <v>10</v>
      </c>
      <c r="B4" s="1">
        <v>8</v>
      </c>
      <c r="C4" s="1">
        <v>15</v>
      </c>
      <c r="D4" s="1">
        <v>10</v>
      </c>
      <c r="E4" s="1">
        <v>12</v>
      </c>
      <c r="F4" s="1">
        <v>15</v>
      </c>
      <c r="G4" s="1">
        <v>15</v>
      </c>
      <c r="H4" s="1">
        <v>15</v>
      </c>
      <c r="I4" s="1">
        <v>6</v>
      </c>
      <c r="J4" s="1">
        <v>15</v>
      </c>
    </row>
    <row r="5" spans="1:12" ht="32" x14ac:dyDescent="0.2">
      <c r="A5" s="1" t="s">
        <v>34</v>
      </c>
      <c r="B5" s="1">
        <f>B3/B4</f>
        <v>0.25</v>
      </c>
      <c r="C5" s="1">
        <f t="shared" ref="C5:J5" si="0">C3/C4</f>
        <v>0.26666666666666666</v>
      </c>
      <c r="D5" s="1">
        <f t="shared" si="0"/>
        <v>0</v>
      </c>
      <c r="E5" s="1">
        <f t="shared" si="0"/>
        <v>7.2222222222222229E-2</v>
      </c>
      <c r="F5" s="1">
        <f t="shared" si="0"/>
        <v>2.4074074074074074E-2</v>
      </c>
      <c r="G5" s="1">
        <f t="shared" si="0"/>
        <v>1.037037037037037E-2</v>
      </c>
      <c r="H5" s="1">
        <f t="shared" si="0"/>
        <v>2.9629629629629632E-3</v>
      </c>
      <c r="I5" s="1">
        <f t="shared" si="0"/>
        <v>2.5925925925925925E-2</v>
      </c>
      <c r="J5" s="1">
        <f t="shared" si="0"/>
        <v>0.7407407407407407</v>
      </c>
      <c r="L5" s="1">
        <f>SUM(B5:J5)</f>
        <v>1.3929629629629627</v>
      </c>
    </row>
    <row r="10" spans="1:12" x14ac:dyDescent="0.2">
      <c r="D10" s="1">
        <f>500/9</f>
        <v>55.555555555555557</v>
      </c>
    </row>
    <row r="11" spans="1:12" x14ac:dyDescent="0.2">
      <c r="D11" s="1">
        <v>10</v>
      </c>
    </row>
    <row r="12" spans="1:12" x14ac:dyDescent="0.2">
      <c r="D12" s="1">
        <f>D10/D11</f>
        <v>5.5555555555555554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2018-03-22T23:02:39Z</dcterms:created>
  <dcterms:modified xsi:type="dcterms:W3CDTF">2018-04-23T14:38:30Z</dcterms:modified>
</cp:coreProperties>
</file>