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jax/GitHub/Aggregation-Bias/"/>
    </mc:Choice>
  </mc:AlternateContent>
  <xr:revisionPtr revIDLastSave="0" documentId="8_{CC331C5E-CFB2-AA46-AC89-F921C03CADA2}" xr6:coauthVersionLast="47" xr6:coauthVersionMax="47" xr10:uidLastSave="{00000000-0000-0000-0000-000000000000}"/>
  <bookViews>
    <workbookView xWindow="1380" yWindow="520" windowWidth="23980" windowHeight="13040" activeTab="5" xr2:uid="{CF64031B-172A-4D4F-AAF2-4B065171D4DF}"/>
  </bookViews>
  <sheets>
    <sheet name="FABCombined" sheetId="1" r:id="rId1"/>
    <sheet name="FABoddsRatios" sheetId="4" r:id="rId2"/>
    <sheet name="MultipliersCombined" sheetId="2" r:id="rId3"/>
    <sheet name="MultipliersCombined (2)" sheetId="5" r:id="rId4"/>
    <sheet name="MultipliersCombined (3)" sheetId="7" r:id="rId5"/>
    <sheet name="MultipliersCombined (4)" sheetId="8" r:id="rId6"/>
    <sheet name="MultiplierOddsRatios" sheetId="3" r:id="rId7"/>
    <sheet name="Sheet6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8" l="1"/>
  <c r="K33" i="8"/>
  <c r="F70" i="8"/>
  <c r="E70" i="8"/>
  <c r="D70" i="8"/>
  <c r="C70" i="8"/>
  <c r="H70" i="8" s="1"/>
  <c r="H68" i="8"/>
  <c r="G68" i="8"/>
  <c r="H67" i="8"/>
  <c r="G67" i="8"/>
  <c r="H66" i="8"/>
  <c r="G66" i="8"/>
  <c r="H65" i="8"/>
  <c r="G65" i="8"/>
  <c r="H64" i="8"/>
  <c r="G64" i="8"/>
  <c r="H63" i="8"/>
  <c r="G63" i="8"/>
  <c r="H62" i="8"/>
  <c r="G62" i="8"/>
  <c r="H61" i="8"/>
  <c r="G61" i="8"/>
  <c r="H60" i="8"/>
  <c r="G60" i="8"/>
  <c r="H59" i="8"/>
  <c r="G59" i="8"/>
  <c r="H58" i="8"/>
  <c r="G58" i="8"/>
  <c r="H57" i="8"/>
  <c r="G57" i="8"/>
  <c r="H56" i="8"/>
  <c r="G56" i="8"/>
  <c r="H55" i="8"/>
  <c r="G55" i="8"/>
  <c r="H54" i="8"/>
  <c r="G54" i="8"/>
  <c r="H53" i="8"/>
  <c r="G53" i="8"/>
  <c r="H52" i="8"/>
  <c r="G52" i="8"/>
  <c r="H51" i="8"/>
  <c r="G51" i="8"/>
  <c r="H50" i="8"/>
  <c r="G50" i="8"/>
  <c r="H49" i="8"/>
  <c r="G49" i="8"/>
  <c r="H48" i="8"/>
  <c r="G48" i="8"/>
  <c r="H47" i="8"/>
  <c r="G47" i="8"/>
  <c r="H46" i="8"/>
  <c r="G46" i="8"/>
  <c r="H45" i="8"/>
  <c r="G45" i="8"/>
  <c r="H44" i="8"/>
  <c r="G44" i="8"/>
  <c r="H43" i="8"/>
  <c r="G43" i="8"/>
  <c r="H42" i="8"/>
  <c r="G42" i="8"/>
  <c r="H41" i="8"/>
  <c r="G41" i="8"/>
  <c r="H40" i="8"/>
  <c r="G40" i="8"/>
  <c r="H39" i="8"/>
  <c r="G39" i="8"/>
  <c r="H38" i="8"/>
  <c r="G38" i="8"/>
  <c r="H37" i="8"/>
  <c r="G37" i="8"/>
  <c r="H36" i="8"/>
  <c r="G36" i="8"/>
  <c r="H35" i="8"/>
  <c r="G35" i="8"/>
  <c r="H34" i="8"/>
  <c r="G34" i="8"/>
  <c r="H33" i="8"/>
  <c r="G33" i="8"/>
  <c r="H32" i="8"/>
  <c r="G32" i="8"/>
  <c r="H31" i="8"/>
  <c r="G31" i="8"/>
  <c r="H30" i="8"/>
  <c r="G30" i="8"/>
  <c r="H29" i="8"/>
  <c r="G29" i="8"/>
  <c r="H28" i="8"/>
  <c r="G28" i="8"/>
  <c r="H27" i="8"/>
  <c r="G27" i="8"/>
  <c r="H26" i="8"/>
  <c r="G26" i="8"/>
  <c r="H25" i="8"/>
  <c r="G25" i="8"/>
  <c r="H24" i="8"/>
  <c r="G24" i="8"/>
  <c r="H23" i="8"/>
  <c r="G23" i="8"/>
  <c r="H22" i="8"/>
  <c r="G22" i="8"/>
  <c r="K21" i="8"/>
  <c r="H21" i="8"/>
  <c r="G21" i="8"/>
  <c r="H20" i="8"/>
  <c r="G20" i="8"/>
  <c r="H19" i="8"/>
  <c r="G19" i="8"/>
  <c r="H18" i="8"/>
  <c r="G18" i="8"/>
  <c r="H17" i="8"/>
  <c r="G17" i="8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6" i="8"/>
  <c r="G6" i="8"/>
  <c r="H5" i="8"/>
  <c r="G5" i="8"/>
  <c r="H4" i="8"/>
  <c r="G4" i="8"/>
  <c r="H3" i="8"/>
  <c r="G3" i="8"/>
  <c r="H2" i="8"/>
  <c r="G2" i="8"/>
  <c r="G2" i="7"/>
  <c r="G9" i="7"/>
  <c r="G3" i="7"/>
  <c r="G8" i="7"/>
  <c r="G6" i="7"/>
  <c r="G14" i="7"/>
  <c r="G7" i="7"/>
  <c r="G17" i="7"/>
  <c r="G10" i="7"/>
  <c r="G43" i="7"/>
  <c r="G13" i="7"/>
  <c r="G19" i="7"/>
  <c r="G4" i="7"/>
  <c r="G36" i="7"/>
  <c r="G22" i="7"/>
  <c r="G21" i="7"/>
  <c r="G38" i="7"/>
  <c r="G12" i="7"/>
  <c r="G5" i="7"/>
  <c r="G24" i="7"/>
  <c r="G40" i="7"/>
  <c r="G53" i="7"/>
  <c r="G11" i="7"/>
  <c r="G47" i="7"/>
  <c r="G33" i="7"/>
  <c r="G61" i="7"/>
  <c r="G15" i="7"/>
  <c r="G54" i="7"/>
  <c r="G26" i="7"/>
  <c r="G23" i="7"/>
  <c r="G45" i="7"/>
  <c r="G49" i="7"/>
  <c r="G42" i="7"/>
  <c r="G27" i="7"/>
  <c r="G34" i="7"/>
  <c r="G31" i="7"/>
  <c r="G32" i="7"/>
  <c r="G35" i="7"/>
  <c r="G39" i="7"/>
  <c r="G44" i="7"/>
  <c r="G41" i="7"/>
  <c r="G28" i="7"/>
  <c r="G59" i="7"/>
  <c r="G62" i="7"/>
  <c r="G25" i="7"/>
  <c r="G65" i="7"/>
  <c r="G30" i="7"/>
  <c r="G16" i="7"/>
  <c r="G50" i="7"/>
  <c r="G29" i="7"/>
  <c r="G60" i="7"/>
  <c r="G64" i="7"/>
  <c r="G46" i="7"/>
  <c r="G66" i="7"/>
  <c r="G51" i="7"/>
  <c r="G63" i="7"/>
  <c r="G20" i="7"/>
  <c r="G48" i="7"/>
  <c r="G67" i="7"/>
  <c r="G58" i="7"/>
  <c r="G37" i="7"/>
  <c r="G68" i="7"/>
  <c r="G52" i="7"/>
  <c r="G18" i="7"/>
  <c r="G56" i="7"/>
  <c r="G55" i="7"/>
  <c r="G57" i="7"/>
  <c r="L21" i="7"/>
  <c r="F70" i="7"/>
  <c r="E70" i="7"/>
  <c r="D70" i="7"/>
  <c r="C70" i="7"/>
  <c r="I70" i="7" s="1"/>
  <c r="I68" i="7"/>
  <c r="H68" i="7"/>
  <c r="I67" i="7"/>
  <c r="H67" i="7"/>
  <c r="I66" i="7"/>
  <c r="H66" i="7"/>
  <c r="I65" i="7"/>
  <c r="H65" i="7"/>
  <c r="I64" i="7"/>
  <c r="H64" i="7"/>
  <c r="I63" i="7"/>
  <c r="H63" i="7"/>
  <c r="I62" i="7"/>
  <c r="H62" i="7"/>
  <c r="I61" i="7"/>
  <c r="H61" i="7"/>
  <c r="I60" i="7"/>
  <c r="H60" i="7"/>
  <c r="I59" i="7"/>
  <c r="H59" i="7"/>
  <c r="I58" i="7"/>
  <c r="H58" i="7"/>
  <c r="I57" i="7"/>
  <c r="H57" i="7"/>
  <c r="I56" i="7"/>
  <c r="H56" i="7"/>
  <c r="I55" i="7"/>
  <c r="H55" i="7"/>
  <c r="I54" i="7"/>
  <c r="H54" i="7"/>
  <c r="I53" i="7"/>
  <c r="H53" i="7"/>
  <c r="I52" i="7"/>
  <c r="H52" i="7"/>
  <c r="I51" i="7"/>
  <c r="H51" i="7"/>
  <c r="I50" i="7"/>
  <c r="H50" i="7"/>
  <c r="I49" i="7"/>
  <c r="H49" i="7"/>
  <c r="I48" i="7"/>
  <c r="H48" i="7"/>
  <c r="I47" i="7"/>
  <c r="H47" i="7"/>
  <c r="I46" i="7"/>
  <c r="H46" i="7"/>
  <c r="I45" i="7"/>
  <c r="H45" i="7"/>
  <c r="I44" i="7"/>
  <c r="H44" i="7"/>
  <c r="I43" i="7"/>
  <c r="H43" i="7"/>
  <c r="I42" i="7"/>
  <c r="H42" i="7"/>
  <c r="I41" i="7"/>
  <c r="H41" i="7"/>
  <c r="I40" i="7"/>
  <c r="H40" i="7"/>
  <c r="I39" i="7"/>
  <c r="H39" i="7"/>
  <c r="I38" i="7"/>
  <c r="H38" i="7"/>
  <c r="I37" i="7"/>
  <c r="H37" i="7"/>
  <c r="I36" i="7"/>
  <c r="H36" i="7"/>
  <c r="I35" i="7"/>
  <c r="H35" i="7"/>
  <c r="I34" i="7"/>
  <c r="H34" i="7"/>
  <c r="I33" i="7"/>
  <c r="H33" i="7"/>
  <c r="I32" i="7"/>
  <c r="H32" i="7"/>
  <c r="I31" i="7"/>
  <c r="H31" i="7"/>
  <c r="I30" i="7"/>
  <c r="H30" i="7"/>
  <c r="I29" i="7"/>
  <c r="H29" i="7"/>
  <c r="I28" i="7"/>
  <c r="H28" i="7"/>
  <c r="I27" i="7"/>
  <c r="H27" i="7"/>
  <c r="I26" i="7"/>
  <c r="H26" i="7"/>
  <c r="I25" i="7"/>
  <c r="H25" i="7"/>
  <c r="I24" i="7"/>
  <c r="H24" i="7"/>
  <c r="I23" i="7"/>
  <c r="H23" i="7"/>
  <c r="I22" i="7"/>
  <c r="H22" i="7"/>
  <c r="I21" i="7"/>
  <c r="H21" i="7"/>
  <c r="I20" i="7"/>
  <c r="H20" i="7"/>
  <c r="I19" i="7"/>
  <c r="H19" i="7"/>
  <c r="I18" i="7"/>
  <c r="H18" i="7"/>
  <c r="I17" i="7"/>
  <c r="H17" i="7"/>
  <c r="I16" i="7"/>
  <c r="H16" i="7"/>
  <c r="I15" i="7"/>
  <c r="H15" i="7"/>
  <c r="I14" i="7"/>
  <c r="H14" i="7"/>
  <c r="I13" i="7"/>
  <c r="H13" i="7"/>
  <c r="I12" i="7"/>
  <c r="H12" i="7"/>
  <c r="I11" i="7"/>
  <c r="H11" i="7"/>
  <c r="I10" i="7"/>
  <c r="H10" i="7"/>
  <c r="I9" i="7"/>
  <c r="H9" i="7"/>
  <c r="I8" i="7"/>
  <c r="H8" i="7"/>
  <c r="I7" i="7"/>
  <c r="H7" i="7"/>
  <c r="I6" i="7"/>
  <c r="H6" i="7"/>
  <c r="I5" i="7"/>
  <c r="H5" i="7"/>
  <c r="I4" i="7"/>
  <c r="H4" i="7"/>
  <c r="I3" i="7"/>
  <c r="H3" i="7"/>
  <c r="I2" i="7"/>
  <c r="H2" i="7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2" i="5"/>
  <c r="E70" i="5"/>
  <c r="F70" i="5"/>
  <c r="G70" i="5"/>
  <c r="H70" i="5"/>
  <c r="D70" i="5"/>
  <c r="K70" i="5" s="1"/>
  <c r="F46" i="1"/>
  <c r="G46" i="1"/>
  <c r="E46" i="1"/>
  <c r="I25" i="1" a="1"/>
  <c r="I25" i="1" s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5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25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25" i="1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5" i="4"/>
  <c r="W23" i="4"/>
  <c r="K68" i="5" l="1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5" i="1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W5" i="4"/>
  <c r="W8" i="4"/>
  <c r="W9" i="4"/>
  <c r="W10" i="4"/>
  <c r="W12" i="4"/>
  <c r="W15" i="4"/>
  <c r="W16" i="4"/>
  <c r="W17" i="4"/>
  <c r="W18" i="4"/>
  <c r="W19" i="4"/>
  <c r="W20" i="4"/>
  <c r="W21" i="4"/>
  <c r="W4" i="4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<sst xmlns="http://schemas.openxmlformats.org/spreadsheetml/2006/main" count="238" uniqueCount="162">
  <si>
    <t>t-prob</t>
  </si>
  <si>
    <t>t</t>
  </si>
  <si>
    <t>Odds Ratios</t>
  </si>
  <si>
    <t>OR-prob</t>
  </si>
  <si>
    <t>SMAPE</t>
  </si>
  <si>
    <t>RMSE</t>
  </si>
  <si>
    <t>RMSPE</t>
  </si>
  <si>
    <t>t-stats mostly significant</t>
  </si>
  <si>
    <t>odds ratios mostly insignificant</t>
  </si>
  <si>
    <t>most odds ratios &gt; 2 to 1</t>
  </si>
  <si>
    <t>Maximum</t>
  </si>
  <si>
    <t>perturbed parent</t>
  </si>
  <si>
    <t>One parent at a time</t>
  </si>
  <si>
    <t>Very few large enough to be significant, but some are very large.</t>
  </si>
  <si>
    <t>With all parents perturbed:</t>
  </si>
  <si>
    <t>the probability that the mean of the simulated FAB distribution equals the benchmark value (the null) is nearly zero for all FAB benchmarks and simulations.</t>
  </si>
  <si>
    <t>there is a J(i) chance that the modal distribution FAB value is the correct value</t>
  </si>
  <si>
    <t xml:space="preserve">the average root mean difference between benchmark and simulate FAB is H(i) </t>
  </si>
  <si>
    <t xml:space="preserve">the average percentage difference between the benchmark and the simulated FAB is G(i). </t>
  </si>
  <si>
    <t>H(i) as a percent of the benchmark is I(i)</t>
  </si>
  <si>
    <t>the probability that the mean of the simulated multiplier distribution equals the benchmark value (the null) is nearly zero for all multiplier benchmarks and simulations.</t>
  </si>
  <si>
    <t>there is a J(i) chance that the modal distribution multiplier value is the correct value</t>
  </si>
  <si>
    <t>FAB1</t>
  </si>
  <si>
    <t>FAB2</t>
  </si>
  <si>
    <t>FAB3</t>
  </si>
  <si>
    <t>FAB4</t>
  </si>
  <si>
    <t>FAB5</t>
  </si>
  <si>
    <t>FAB6</t>
  </si>
  <si>
    <t>FAB7</t>
  </si>
  <si>
    <t>FAB8</t>
  </si>
  <si>
    <t>FAB9</t>
  </si>
  <si>
    <t>FAB10</t>
  </si>
  <si>
    <t>FAB11</t>
  </si>
  <si>
    <t>FAB12</t>
  </si>
  <si>
    <t>FAB13</t>
  </si>
  <si>
    <t>FAB14</t>
  </si>
  <si>
    <t>FAB15</t>
  </si>
  <si>
    <t>FAB16</t>
  </si>
  <si>
    <t>FAB17</t>
  </si>
  <si>
    <t>FAB18</t>
  </si>
  <si>
    <t>FAB19</t>
  </si>
  <si>
    <t>FAB20</t>
  </si>
  <si>
    <t>Original FAB value</t>
  </si>
  <si>
    <t>row max</t>
  </si>
  <si>
    <t>column max</t>
  </si>
  <si>
    <t>RMSPE is defined as RMSE/(multiplier - 1)</t>
  </si>
  <si>
    <t>Because 1.0 is the invariant base, the multiplier effect is the amount &gt; 1.</t>
  </si>
  <si>
    <t>Odds against observing H0  vs HA</t>
  </si>
  <si>
    <t>Parent</t>
  </si>
  <si>
    <t>Fab</t>
  </si>
  <si>
    <t xml:space="preserve">Odds </t>
  </si>
  <si>
    <t>Industry</t>
  </si>
  <si>
    <t>Benchmark Multiplier</t>
  </si>
  <si>
    <t>Multiplier</t>
  </si>
  <si>
    <t>p-value</t>
  </si>
  <si>
    <t>Odds</t>
  </si>
  <si>
    <t>x</t>
  </si>
  <si>
    <t>Agriculture, forestry, fishing, and hunting</t>
  </si>
  <si>
    <t>Mining</t>
  </si>
  <si>
    <t>Utilities</t>
  </si>
  <si>
    <t>Construction</t>
  </si>
  <si>
    <t>Wood leather, textile, and paper products</t>
  </si>
  <si>
    <t>Mineral and Metal Products</t>
  </si>
  <si>
    <t>Electronic and Electrical products</t>
  </si>
  <si>
    <t>Transportation products</t>
  </si>
  <si>
    <t>Chemical products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</si>
  <si>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</si>
  <si>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</si>
  <si>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</si>
  <si>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</si>
  <si>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</si>
  <si>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</si>
  <si>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</si>
  <si>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</si>
  <si>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</si>
  <si>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</si>
  <si>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</si>
  <si>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Sector Name</t>
  </si>
  <si>
    <t>Children</t>
  </si>
  <si>
    <t>3 - 5</t>
  </si>
  <si>
    <t>1, 2</t>
  </si>
  <si>
    <t>9 - 12</t>
  </si>
  <si>
    <t>13, 14, 18</t>
  </si>
  <si>
    <t>15, 16</t>
  </si>
  <si>
    <t>8, 17, 20 - 23</t>
  </si>
  <si>
    <t>19</t>
  </si>
  <si>
    <t>24-26</t>
  </si>
  <si>
    <t>27</t>
  </si>
  <si>
    <t>28 - 31</t>
  </si>
  <si>
    <t>32 - 39</t>
  </si>
  <si>
    <t>40-43</t>
  </si>
  <si>
    <t>44-49</t>
  </si>
  <si>
    <t>50 - 55</t>
  </si>
  <si>
    <t>56 -60</t>
  </si>
  <si>
    <t>60- 64</t>
  </si>
  <si>
    <t>65</t>
  </si>
  <si>
    <t>66 - 67</t>
  </si>
  <si>
    <t>Parents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</si>
  <si>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</si>
  <si>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</si>
  <si>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</si>
  <si>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</si>
  <si>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</si>
  <si>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</si>
  <si>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</si>
  <si>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</si>
  <si>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</si>
  <si>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</si>
  <si>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</si>
  <si>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</si>
  <si>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</si>
  <si>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</si>
  <si>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</si>
  <si>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</si>
  <si>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</si>
  <si>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</si>
  <si>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</si>
  <si>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</si>
  <si>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</si>
  <si>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</si>
  <si>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Plastics and rubber products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</si>
  <si>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</si>
  <si>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</si>
  <si>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</si>
  <si>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</si>
  <si>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</si>
  <si>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</si>
  <si>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</si>
  <si>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</si>
  <si>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</si>
  <si>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</si>
  <si>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</si>
  <si>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</si>
  <si>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</si>
  <si>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</si>
  <si>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</si>
  <si>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</si>
  <si>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</si>
  <si>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</si>
  <si>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</si>
  <si>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</si>
  <si>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</si>
  <si>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</si>
  <si>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</si>
  <si>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</si>
  <si>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</si>
  <si>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</si>
  <si>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</si>
  <si>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</si>
  <si>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</si>
  <si>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</si>
  <si>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</si>
  <si>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</si>
  <si>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</si>
  <si>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</si>
  <si>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</si>
  <si>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</si>
  <si>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</si>
  <si>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Federal government defense</t>
  </si>
  <si>
    <t>Industry Name</t>
  </si>
  <si>
    <t>Total government nondefense</t>
  </si>
  <si>
    <t>Modified 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</si>
</sst>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00_);_(* \(#,##0.000\);_(* &quot;-&quot;??_);_(@_)"/>
    <numFmt numFmtId="169" formatCode="0.000"/>
    <numFmt numFmtId="172" formatCode="0.0"/>
    <numFmt numFmtId="174" formatCode="_(* #,##0.0_);_(* \(#,##0.0\);_(* &quot;-&quot;??_);_(@_)"/>
    <numFmt numFmtId="17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9" fontId="0" fillId="0" borderId="0" xfId="0" applyNumberFormat="1"/>
    <xf numFmtId="2" fontId="0" fillId="0" borderId="0" xfId="0" applyNumberFormat="1"/>
    <xf numFmtId="9" fontId="0" fillId="0" borderId="0" xfId="2" applyFont="1"/>
    <xf numFmtId="172" fontId="0" fillId="0" borderId="0" xfId="0" applyNumberFormat="1"/>
    <xf numFmtId="172" fontId="0" fillId="2" borderId="0" xfId="0" applyNumberFormat="1" applyFill="1"/>
    <xf numFmtId="17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0" fontId="0" fillId="0" borderId="0" xfId="2" applyNumberFormat="1" applyFont="1"/>
    <xf numFmtId="0" fontId="0" fillId="2" borderId="0" xfId="0" applyFill="1"/>
    <xf numFmtId="0" fontId="0" fillId="0" borderId="0" xfId="0" applyAlignment="1">
      <alignment horizontal="center" wrapText="1"/>
    </xf>
    <xf numFmtId="169" fontId="0" fillId="0" borderId="0" xfId="0" applyNumberFormat="1" applyAlignment="1">
      <alignment wrapText="1"/>
    </xf>
    <xf numFmtId="9" fontId="0" fillId="0" borderId="0" xfId="2" applyFont="1" applyAlignment="1">
      <alignment horizontal="center"/>
    </xf>
    <xf numFmtId="17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172" fontId="0" fillId="0" borderId="0" xfId="0" applyNumberFormat="1" applyFill="1"/>
    <xf numFmtId="9" fontId="0" fillId="0" borderId="0" xfId="0" applyNumberFormat="1" applyAlignment="1">
      <alignment horizontal="center"/>
    </xf>
    <xf numFmtId="175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2" formatCode="0.00"/>
    </dxf>
    <dxf>
      <numFmt numFmtId="169" formatCode="0.00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2" formatCode="0.00"/>
    </dxf>
    <dxf>
      <numFmt numFmtId="169" formatCode="0.00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numFmt numFmtId="169" formatCode="0.0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74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69" formatCode="0.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B61E5-8DC3-AC40-A95D-A7368B5B113A}" name="Table1" displayName="Table1" ref="A1:H68" totalsRowShown="0" headerRowDxfId="20">
  <autoFilter ref="A1:H68" xr:uid="{2EBB61E5-8DC3-AC40-A95D-A7368B5B113A}"/>
  <sortState xmlns:xlrd2="http://schemas.microsoft.com/office/spreadsheetml/2017/richdata2" ref="A2:H68">
    <sortCondition descending="1" ref="H1:H68"/>
  </sortState>
  <tableColumns count="8">
    <tableColumn id="1" xr3:uid="{CDF98F5A-D839-D348-8817-97DC0E22B701}" name="Industry"/>
    <tableColumn id="2" xr3:uid="{FFBB1D0C-765D-B746-8BF1-4F51BCD6AC13}" name="Multiplier" dataDxfId="19"/>
    <tableColumn id="3" xr3:uid="{24DEE99B-1216-E74E-A24A-198CA35FE8B8}" name="t" dataDxfId="17" dataCellStyle="Comma"/>
    <tableColumn id="4" xr3:uid="{767FCC89-FCE0-974C-A595-32F1B627105E}" name="Odds" dataDxfId="16"/>
    <tableColumn id="5" xr3:uid="{62A03C46-47D6-0540-BCDF-9F5CA5B196AA}" name="p-value" dataDxfId="15"/>
    <tableColumn id="6" xr3:uid="{043EDD63-5FAE-E043-8275-D3EB9B8D7D0F}" name="SMAPE" dataDxfId="13" dataCellStyle="Percent"/>
    <tableColumn id="7" xr3:uid="{643ADAD3-0F43-A349-977D-B9424F10F077}" name="RMSE" dataDxfId="14"/>
    <tableColumn id="8" xr3:uid="{91024B73-0B32-664B-B47B-D228DB8411DB}" name="RMSPE" dataDxfId="18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EBEE6-3EFE-294A-AC0D-84A448777ADD}" name="Table13" displayName="Table13" ref="A1:G68" totalsRowShown="0" headerRowDxfId="12">
  <autoFilter ref="A1:G68" xr:uid="{2EBB61E5-8DC3-AC40-A95D-A7368B5B113A}"/>
  <sortState xmlns:xlrd2="http://schemas.microsoft.com/office/spreadsheetml/2017/richdata2" ref="A2:G68">
    <sortCondition descending="1" ref="G1:G68"/>
  </sortState>
  <tableColumns count="7">
    <tableColumn id="1" xr3:uid="{763218CA-F54F-AF47-BF3B-69FF5D1065BF}" name="Industry"/>
    <tableColumn id="2" xr3:uid="{16908624-08CB-A54A-A825-B1A674AA1ABE}" name="Multiplier" dataDxfId="11"/>
    <tableColumn id="4" xr3:uid="{B4BCB7B1-D4A7-C64B-924C-8F9DDB73A6C3}" name="Odds" dataDxfId="10"/>
    <tableColumn id="5" xr3:uid="{4D0B7467-E9FC-2D4C-A30E-2BB99B9568F0}" name="p-value" dataDxfId="9"/>
    <tableColumn id="6" xr3:uid="{F8B03200-24C0-D546-AE99-D38B455784A1}" name="SMAPE" dataDxfId="8" dataCellStyle="Percent"/>
    <tableColumn id="8" xr3:uid="{4782D888-8794-4D4A-9573-02DF7A07A2B7}" name="RMSPE" dataDxfId="7" dataCellStyle="Percent"/>
    <tableColumn id="10" xr3:uid="{F6626B41-1413-DC47-ADD4-44F1CAAC23CB}" name="Modified SMAPE" dataDxfId="6" dataCellStyle="Percent">
      <calculatedColumnFormula>Table13[[#This Row],[SMAPE]]*Table13[[#This Row],[Multiplier]]/(Table13[[#This Row],[Multiplier]]-1)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0A488-D62F-794A-8256-A83F5E63BD7A}" name="Table134" displayName="Table134" ref="A1:F68" totalsRowShown="0" headerRowDxfId="5">
  <autoFilter ref="A1:F68" xr:uid="{2EBB61E5-8DC3-AC40-A95D-A7368B5B113A}"/>
  <sortState xmlns:xlrd2="http://schemas.microsoft.com/office/spreadsheetml/2017/richdata2" ref="A2:F68">
    <sortCondition descending="1" ref="E1:E68"/>
  </sortState>
  <tableColumns count="6">
    <tableColumn id="1" xr3:uid="{2CEA5438-BEB8-8F40-9466-D96B6871337E}" name="Industry"/>
    <tableColumn id="2" xr3:uid="{3FB72473-1F43-3B45-B701-13350DCE0158}" name="Multiplier" dataDxfId="4"/>
    <tableColumn id="4" xr3:uid="{19E9BCC1-41D6-8F4B-8581-A8E7EC61DEAE}" name="Odds" dataDxfId="3"/>
    <tableColumn id="5" xr3:uid="{0AD080EC-7F4C-3D47-A03B-DCA0B758E821}" name="p-value" dataDxfId="2"/>
    <tableColumn id="6" xr3:uid="{85D4ACDB-2EF6-514E-A068-E470EEA75480}" name="SMAPE" dataDxfId="0" dataCellStyle="Percent"/>
    <tableColumn id="8" xr3:uid="{32ABC6EC-A175-A04D-AA9D-79616158D101}" name="RMSPE" dataDxfId="1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C04-6FC8-EB42-9CC4-3566E2378BD0}">
  <dimension ref="A1:S46"/>
  <sheetViews>
    <sheetView topLeftCell="A28" workbookViewId="0">
      <selection activeCell="E46" sqref="E46:G46"/>
    </sheetView>
  </sheetViews>
  <sheetFormatPr baseColWidth="10" defaultRowHeight="16" x14ac:dyDescent="0.2"/>
  <cols>
    <col min="1" max="1" width="9.1640625" style="7" customWidth="1"/>
    <col min="2" max="2" width="10.83203125" customWidth="1"/>
    <col min="3" max="3" width="8.5" style="7" customWidth="1"/>
    <col min="4" max="4" width="8.33203125" style="7" customWidth="1"/>
    <col min="5" max="5" width="7.83203125" style="7" customWidth="1"/>
    <col min="6" max="6" width="10" style="7" customWidth="1"/>
    <col min="7" max="7" width="8.33203125" style="7" customWidth="1"/>
    <col min="8" max="8" width="10" style="7" customWidth="1"/>
    <col min="9" max="9" width="9.83203125" style="7" customWidth="1"/>
  </cols>
  <sheetData>
    <row r="1" spans="1:19" ht="17" x14ac:dyDescent="0.2">
      <c r="A1" s="13" t="s">
        <v>48</v>
      </c>
      <c r="B1" s="13" t="s">
        <v>49</v>
      </c>
      <c r="C1" s="7" t="s">
        <v>0</v>
      </c>
      <c r="D1" s="7" t="s">
        <v>1</v>
      </c>
      <c r="E1" s="13" t="s">
        <v>50</v>
      </c>
      <c r="F1" s="7" t="s">
        <v>3</v>
      </c>
      <c r="G1" s="7" t="s">
        <v>4</v>
      </c>
      <c r="H1" s="7" t="s">
        <v>5</v>
      </c>
      <c r="I1" s="7" t="s">
        <v>6</v>
      </c>
      <c r="J1" s="7"/>
      <c r="K1" s="10" t="s">
        <v>47</v>
      </c>
    </row>
    <row r="2" spans="1:19" ht="16" customHeight="1" x14ac:dyDescent="0.2">
      <c r="A2" s="7">
        <v>1</v>
      </c>
      <c r="B2" s="16">
        <v>-68.890954842644405</v>
      </c>
      <c r="C2" s="17">
        <v>2.6285812218445999E-181</v>
      </c>
      <c r="D2" s="16">
        <v>-29.011802772435001</v>
      </c>
      <c r="E2" s="18">
        <v>1.0273782193377501</v>
      </c>
      <c r="F2" s="18">
        <v>0.79039999999999999</v>
      </c>
      <c r="G2" s="16">
        <v>41.7010834959598</v>
      </c>
      <c r="H2" s="16">
        <v>48.657078185932697</v>
      </c>
      <c r="I2" s="15">
        <v>-0.70629124385155595</v>
      </c>
      <c r="J2" s="3"/>
      <c r="K2" s="3">
        <f>1-1/(E2)</f>
        <v>2.6648627372495959E-2</v>
      </c>
    </row>
    <row r="3" spans="1:19" ht="16" customHeight="1" x14ac:dyDescent="0.2">
      <c r="A3" s="7">
        <v>2</v>
      </c>
      <c r="B3" s="16">
        <v>-2.5903997565156698</v>
      </c>
      <c r="C3" s="17">
        <v>0</v>
      </c>
      <c r="D3" s="16">
        <v>-88.665830159390893</v>
      </c>
      <c r="E3" s="18">
        <v>1.3001354749249101</v>
      </c>
      <c r="F3" s="18">
        <v>0.49199999999999999</v>
      </c>
      <c r="G3" s="16">
        <v>169.125703801318</v>
      </c>
      <c r="H3" s="16">
        <v>45.986207468057501</v>
      </c>
      <c r="I3" s="15">
        <v>-17.752552420678601</v>
      </c>
      <c r="J3" s="3"/>
      <c r="K3" s="3">
        <f>1-1/(E3)</f>
        <v>0.23084938509369157</v>
      </c>
      <c r="L3" t="s">
        <v>14</v>
      </c>
      <c r="S3" s="9"/>
    </row>
    <row r="4" spans="1:19" x14ac:dyDescent="0.2">
      <c r="A4" s="7">
        <v>3</v>
      </c>
      <c r="B4" s="16">
        <v>372.89644044338502</v>
      </c>
      <c r="C4" s="17">
        <v>0</v>
      </c>
      <c r="D4" s="16">
        <v>-49.220202447556801</v>
      </c>
      <c r="E4" s="18">
        <v>1.02987134618448</v>
      </c>
      <c r="F4" s="18">
        <v>0.74370000000000003</v>
      </c>
      <c r="G4" s="16">
        <v>94.174737000671897</v>
      </c>
      <c r="H4" s="16">
        <v>422.47738739546799</v>
      </c>
      <c r="I4" s="15">
        <v>1.1329617061861199</v>
      </c>
      <c r="J4" s="3"/>
      <c r="K4" s="3">
        <f>1-1/(E4)</f>
        <v>2.9004929882891495E-2</v>
      </c>
      <c r="M4" s="8" t="s">
        <v>15</v>
      </c>
      <c r="N4" s="8"/>
      <c r="O4" s="8"/>
      <c r="P4" s="8"/>
      <c r="Q4" s="8"/>
      <c r="S4" s="9"/>
    </row>
    <row r="5" spans="1:19" x14ac:dyDescent="0.2">
      <c r="A5" s="7">
        <v>4</v>
      </c>
      <c r="B5" s="16">
        <v>-118.25827299112299</v>
      </c>
      <c r="C5" s="17">
        <v>3.5234328684823798E-92</v>
      </c>
      <c r="D5" s="16">
        <v>-20.469792583469399</v>
      </c>
      <c r="E5" s="18">
        <v>1.00125699249598</v>
      </c>
      <c r="F5" s="18">
        <v>0.94330000000000003</v>
      </c>
      <c r="G5" s="16">
        <v>136.15043561176</v>
      </c>
      <c r="H5" s="16">
        <v>507.03605427566498</v>
      </c>
      <c r="I5" s="15">
        <v>-4.2875313620868098</v>
      </c>
      <c r="J5" s="3"/>
      <c r="K5" s="3">
        <f>1-1/(E5)</f>
        <v>1.255414449437664E-3</v>
      </c>
      <c r="M5" s="8"/>
      <c r="N5" s="8"/>
      <c r="O5" s="8"/>
      <c r="P5" s="8"/>
      <c r="Q5" s="8"/>
      <c r="S5" s="9"/>
    </row>
    <row r="6" spans="1:19" x14ac:dyDescent="0.2">
      <c r="A6" s="7">
        <v>5</v>
      </c>
      <c r="B6" s="16">
        <v>-804.87331630721803</v>
      </c>
      <c r="C6" s="17">
        <v>8.5624119840394707E-6</v>
      </c>
      <c r="D6" s="16">
        <v>4.45177444847356</v>
      </c>
      <c r="E6" s="18">
        <v>1.05770670744276</v>
      </c>
      <c r="F6" s="18">
        <v>0.9173</v>
      </c>
      <c r="G6" s="16">
        <v>21.163545975201799</v>
      </c>
      <c r="H6" s="16">
        <v>207.079482360328</v>
      </c>
      <c r="I6" s="15">
        <v>-0.25728208174475797</v>
      </c>
      <c r="J6" s="3"/>
      <c r="K6" s="3">
        <f>1-1/(E6)</f>
        <v>5.4558326081034947E-2</v>
      </c>
      <c r="M6" s="8"/>
      <c r="N6" s="8"/>
      <c r="O6" s="8"/>
      <c r="P6" s="8"/>
      <c r="Q6" s="8"/>
    </row>
    <row r="7" spans="1:19" x14ac:dyDescent="0.2">
      <c r="A7" s="7">
        <v>6</v>
      </c>
      <c r="B7" s="16">
        <v>-379.39066137975999</v>
      </c>
      <c r="C7" s="17">
        <v>6.6122929896366601E-222</v>
      </c>
      <c r="D7" s="16">
        <v>32.205971605720499</v>
      </c>
      <c r="E7" s="18">
        <v>1.00269549399105</v>
      </c>
      <c r="F7" s="18">
        <v>0.89200000000000002</v>
      </c>
      <c r="G7" s="16">
        <v>115.022439852399</v>
      </c>
      <c r="H7" s="16">
        <v>731.14962282391502</v>
      </c>
      <c r="I7" s="15">
        <v>-1.92716821274642</v>
      </c>
      <c r="J7" s="3"/>
      <c r="K7" s="3">
        <f>1-1/(E7)</f>
        <v>2.6882478351638595E-3</v>
      </c>
    </row>
    <row r="8" spans="1:19" x14ac:dyDescent="0.2">
      <c r="A8" s="7">
        <v>7</v>
      </c>
      <c r="B8" s="16">
        <v>-708.19493077069797</v>
      </c>
      <c r="C8" s="17">
        <v>0</v>
      </c>
      <c r="D8" s="16">
        <v>95.379234538217702</v>
      </c>
      <c r="E8" s="18">
        <v>1.0846894077159399</v>
      </c>
      <c r="F8" s="18">
        <v>0.51039999999999996</v>
      </c>
      <c r="G8" s="16">
        <v>24.9967807615763</v>
      </c>
      <c r="H8" s="16">
        <v>193.55693547939799</v>
      </c>
      <c r="I8" s="15">
        <v>-0.273310252685314</v>
      </c>
      <c r="J8" s="3"/>
      <c r="K8" s="3">
        <f>1-1/(E8)</f>
        <v>7.8077104020286003E-2</v>
      </c>
      <c r="M8" t="s">
        <v>16</v>
      </c>
    </row>
    <row r="9" spans="1:19" x14ac:dyDescent="0.2">
      <c r="A9" s="7">
        <v>8</v>
      </c>
      <c r="B9" s="16">
        <v>-393.96855916800803</v>
      </c>
      <c r="C9" s="17">
        <v>9.3393166609446096E-144</v>
      </c>
      <c r="D9" s="16">
        <v>-25.738969712519499</v>
      </c>
      <c r="E9" s="18">
        <v>1.0399661878111299</v>
      </c>
      <c r="F9" s="18">
        <v>0.80189999999999995</v>
      </c>
      <c r="G9" s="16">
        <v>17.1300345913982</v>
      </c>
      <c r="H9" s="16">
        <v>86.048451004260997</v>
      </c>
      <c r="I9" s="15">
        <v>-0.218414513041295</v>
      </c>
      <c r="J9" s="3"/>
      <c r="K9" s="3">
        <f>1-1/(E9)</f>
        <v>3.8430276175852263E-2</v>
      </c>
    </row>
    <row r="10" spans="1:19" x14ac:dyDescent="0.2">
      <c r="A10" s="7">
        <v>9</v>
      </c>
      <c r="B10" s="16">
        <v>-1376.7237447002799</v>
      </c>
      <c r="C10" s="17">
        <v>0</v>
      </c>
      <c r="D10" s="16">
        <v>100.960435407597</v>
      </c>
      <c r="E10" s="18">
        <v>1.0129478909002101</v>
      </c>
      <c r="F10" s="18">
        <v>0.44579999999999997</v>
      </c>
      <c r="G10" s="16">
        <v>69.2369352440342</v>
      </c>
      <c r="H10" s="16">
        <v>1125.5000943157299</v>
      </c>
      <c r="I10" s="15">
        <v>-0.81752065267150098</v>
      </c>
      <c r="J10" s="3"/>
      <c r="K10" s="3">
        <f>1-1/(E10)</f>
        <v>1.2782385961338294E-2</v>
      </c>
      <c r="M10" t="s">
        <v>18</v>
      </c>
    </row>
    <row r="11" spans="1:19" x14ac:dyDescent="0.2">
      <c r="A11" s="7">
        <v>10</v>
      </c>
      <c r="B11" s="16">
        <v>-421.55326044261301</v>
      </c>
      <c r="C11" s="17">
        <v>1.2199220384989801E-106</v>
      </c>
      <c r="D11" s="16">
        <v>-22.0672786358741</v>
      </c>
      <c r="E11" s="18">
        <v>1.0005638392729299</v>
      </c>
      <c r="F11" s="18">
        <v>0.89400000000000002</v>
      </c>
      <c r="G11" s="16">
        <v>30.060978576826699</v>
      </c>
      <c r="H11" s="16">
        <v>159.23353099475901</v>
      </c>
      <c r="I11" s="15">
        <v>-0.37773051696378901</v>
      </c>
      <c r="J11" s="3"/>
      <c r="K11" s="3">
        <f>1-1/(E11)</f>
        <v>5.6352153735605981E-4</v>
      </c>
      <c r="M11" t="s">
        <v>17</v>
      </c>
    </row>
    <row r="12" spans="1:19" x14ac:dyDescent="0.2">
      <c r="A12" s="7">
        <v>11</v>
      </c>
      <c r="B12" s="16">
        <v>-208.975665230451</v>
      </c>
      <c r="C12" s="17">
        <v>0</v>
      </c>
      <c r="D12" s="16">
        <v>-140.56965619795301</v>
      </c>
      <c r="E12" s="18">
        <v>1.49437458131081</v>
      </c>
      <c r="F12" s="18">
        <v>0.31109999999999999</v>
      </c>
      <c r="G12" s="16">
        <v>77.7562184601734</v>
      </c>
      <c r="H12" s="16">
        <v>357.15317575407403</v>
      </c>
      <c r="I12" s="15">
        <v>-1.70906586353114</v>
      </c>
      <c r="J12" s="3"/>
      <c r="K12" s="3">
        <f>1-1/(E12)</f>
        <v>0.33082373555709366</v>
      </c>
      <c r="M12" t="s">
        <v>19</v>
      </c>
    </row>
    <row r="13" spans="1:19" x14ac:dyDescent="0.2">
      <c r="A13" s="7">
        <v>12</v>
      </c>
      <c r="B13" s="16">
        <v>336.970074357577</v>
      </c>
      <c r="C13" s="17">
        <v>0</v>
      </c>
      <c r="D13" s="16">
        <v>64.873266388524101</v>
      </c>
      <c r="E13" s="18">
        <v>1.1160185690431199</v>
      </c>
      <c r="F13" s="18">
        <v>0.64970000000000006</v>
      </c>
      <c r="G13" s="16">
        <v>57.467905105582602</v>
      </c>
      <c r="H13" s="16">
        <v>314.42407478322502</v>
      </c>
      <c r="I13" s="15">
        <v>0.93309198267135196</v>
      </c>
      <c r="J13" s="3"/>
      <c r="K13" s="3">
        <f>1-1/(E13)</f>
        <v>0.10395756151494395</v>
      </c>
    </row>
    <row r="14" spans="1:19" x14ac:dyDescent="0.2">
      <c r="A14" s="7">
        <v>13</v>
      </c>
      <c r="B14" s="16">
        <v>2470.0302781456098</v>
      </c>
      <c r="C14" s="17">
        <v>0</v>
      </c>
      <c r="D14" s="16">
        <v>47.560150472026798</v>
      </c>
      <c r="E14" s="18">
        <v>1.01445606012237</v>
      </c>
      <c r="F14" s="18">
        <v>0.76580000000000004</v>
      </c>
      <c r="G14" s="16">
        <v>26.333536196110401</v>
      </c>
      <c r="H14" s="16">
        <v>893.03607541848305</v>
      </c>
      <c r="I14" s="15">
        <v>0.36154863497824702</v>
      </c>
      <c r="J14" s="3"/>
      <c r="K14" s="3">
        <f>1-1/(E14)</f>
        <v>1.425006039258736E-2</v>
      </c>
    </row>
    <row r="15" spans="1:19" x14ac:dyDescent="0.2">
      <c r="A15" s="7">
        <v>14</v>
      </c>
      <c r="B15" s="16">
        <v>-696.00722163990702</v>
      </c>
      <c r="C15" s="17">
        <v>4.8609840380370601E-3</v>
      </c>
      <c r="D15" s="16">
        <v>-2.8164189918727298</v>
      </c>
      <c r="E15" s="18">
        <v>1.00687466491528</v>
      </c>
      <c r="F15" s="18">
        <v>0.93789999999999996</v>
      </c>
      <c r="G15" s="16">
        <v>63.797106223338403</v>
      </c>
      <c r="H15" s="16">
        <v>557.06647570994699</v>
      </c>
      <c r="I15" s="15">
        <v>-0.80037456277739105</v>
      </c>
      <c r="J15" s="3"/>
      <c r="K15" s="3">
        <f>1-1/(E15)</f>
        <v>6.8277265828894373E-3</v>
      </c>
    </row>
    <row r="16" spans="1:19" x14ac:dyDescent="0.2">
      <c r="A16" s="7">
        <v>15</v>
      </c>
      <c r="B16" s="16">
        <v>-4003.2585743997302</v>
      </c>
      <c r="C16" s="17">
        <v>0</v>
      </c>
      <c r="D16" s="16">
        <v>145.93546154727801</v>
      </c>
      <c r="E16" s="18">
        <v>1.46820764492045</v>
      </c>
      <c r="F16" s="18">
        <v>0.22059999999999999</v>
      </c>
      <c r="G16" s="16">
        <v>94.609636965656406</v>
      </c>
      <c r="H16" s="16">
        <v>3674.27695848639</v>
      </c>
      <c r="I16" s="15">
        <v>-0.91782154217638301</v>
      </c>
      <c r="J16" s="3"/>
      <c r="K16" s="3">
        <f>1-1/(E16)</f>
        <v>0.31889743016957128</v>
      </c>
    </row>
    <row r="17" spans="1:11" x14ac:dyDescent="0.2">
      <c r="A17" s="7">
        <v>16</v>
      </c>
      <c r="B17" s="16">
        <v>-32888.042643838999</v>
      </c>
      <c r="C17" s="17">
        <v>0</v>
      </c>
      <c r="D17" s="16">
        <v>76.911573150314396</v>
      </c>
      <c r="E17" s="18">
        <v>1.02750939962775</v>
      </c>
      <c r="F17" s="18">
        <v>0.6421</v>
      </c>
      <c r="G17" s="16">
        <v>8.5163939302331997</v>
      </c>
      <c r="H17" s="16">
        <v>3486.7860374613701</v>
      </c>
      <c r="I17" s="15">
        <v>-0.106019870967133</v>
      </c>
      <c r="J17" s="3"/>
      <c r="K17" s="3">
        <f>1-1/(E17)</f>
        <v>2.6772893403910647E-2</v>
      </c>
    </row>
    <row r="18" spans="1:11" x14ac:dyDescent="0.2">
      <c r="A18" s="7">
        <v>17</v>
      </c>
      <c r="B18" s="16">
        <v>13543.9085102021</v>
      </c>
      <c r="C18" s="17">
        <v>0</v>
      </c>
      <c r="D18" s="16">
        <v>59.914833460446502</v>
      </c>
      <c r="E18" s="18">
        <v>1.00053665285073</v>
      </c>
      <c r="F18" s="18">
        <v>0.75149999999999995</v>
      </c>
      <c r="G18" s="16">
        <v>1.7426705571996099</v>
      </c>
      <c r="H18" s="16">
        <v>323.120898390599</v>
      </c>
      <c r="I18" s="15">
        <v>2.38572859634428E-2</v>
      </c>
      <c r="J18" s="3"/>
      <c r="K18" s="3">
        <f>1-1/(E18)</f>
        <v>5.3636500891895977E-4</v>
      </c>
    </row>
    <row r="19" spans="1:11" x14ac:dyDescent="0.2">
      <c r="A19" s="7">
        <v>18</v>
      </c>
      <c r="B19" s="16">
        <v>375.67215717343299</v>
      </c>
      <c r="C19" s="17">
        <v>7.7928278752382695E-268</v>
      </c>
      <c r="D19" s="16">
        <v>35.506173836694302</v>
      </c>
      <c r="E19" s="18">
        <v>1.00193599037918</v>
      </c>
      <c r="F19" s="18">
        <v>0.85509999999999997</v>
      </c>
      <c r="G19" s="16">
        <v>87.439325842148804</v>
      </c>
      <c r="H19" s="16">
        <v>516.32467634571697</v>
      </c>
      <c r="I19" s="15">
        <v>1.3744022986173801</v>
      </c>
      <c r="J19" s="3"/>
      <c r="K19" s="3">
        <f>1-1/(E19)</f>
        <v>1.932249562616617E-3</v>
      </c>
    </row>
    <row r="20" spans="1:11" x14ac:dyDescent="0.2">
      <c r="A20" s="7">
        <v>19</v>
      </c>
      <c r="B20" s="16">
        <v>-249.45347829736701</v>
      </c>
      <c r="C20" s="17">
        <v>0</v>
      </c>
      <c r="D20" s="16">
        <v>-65.267559091091698</v>
      </c>
      <c r="E20" s="18">
        <v>1.0567923749741901</v>
      </c>
      <c r="F20" s="18">
        <v>0.65280000000000005</v>
      </c>
      <c r="G20" s="16">
        <v>58.173929430486801</v>
      </c>
      <c r="H20" s="16">
        <v>217.75227360651499</v>
      </c>
      <c r="I20" s="15">
        <v>-0.87291736756998695</v>
      </c>
      <c r="J20" s="3"/>
      <c r="K20" s="3">
        <f>1-1/(E20)</f>
        <v>5.3740333786546413E-2</v>
      </c>
    </row>
    <row r="21" spans="1:11" x14ac:dyDescent="0.2">
      <c r="A21" s="7">
        <v>20</v>
      </c>
      <c r="B21" s="16">
        <v>-905.95176222441899</v>
      </c>
      <c r="C21" s="17">
        <v>0</v>
      </c>
      <c r="D21" s="16">
        <v>-48.456302918245001</v>
      </c>
      <c r="E21" s="18">
        <v>1.05352123317212</v>
      </c>
      <c r="F21" s="18">
        <v>0.71409999999999996</v>
      </c>
      <c r="G21" s="16">
        <v>14.8483471924129</v>
      </c>
      <c r="H21" s="16">
        <v>186.318591902051</v>
      </c>
      <c r="I21" s="15">
        <v>-0.20566060983708001</v>
      </c>
      <c r="J21" s="3"/>
      <c r="K21" s="3">
        <f>1-1/(E21)</f>
        <v>5.0802234911743738E-2</v>
      </c>
    </row>
    <row r="22" spans="1:11" x14ac:dyDescent="0.2">
      <c r="E22" s="18"/>
      <c r="K22" s="3"/>
    </row>
    <row r="24" spans="1:11" ht="17" x14ac:dyDescent="0.2">
      <c r="A24" s="13" t="s">
        <v>48</v>
      </c>
      <c r="B24" s="13" t="s">
        <v>49</v>
      </c>
      <c r="C24" s="7" t="s">
        <v>1</v>
      </c>
      <c r="D24" s="13" t="s">
        <v>50</v>
      </c>
      <c r="E24" s="7" t="s">
        <v>4</v>
      </c>
      <c r="F24" s="7" t="s">
        <v>5</v>
      </c>
      <c r="G24" s="7" t="s">
        <v>6</v>
      </c>
    </row>
    <row r="25" spans="1:11" x14ac:dyDescent="0.2">
      <c r="A25" s="16">
        <f>A2</f>
        <v>1</v>
      </c>
      <c r="B25" s="16">
        <f>B2</f>
        <v>-68.890954842644405</v>
      </c>
      <c r="C25" s="16">
        <f>D2</f>
        <v>-29.011802772435001</v>
      </c>
      <c r="D25" s="18">
        <f>E2</f>
        <v>1.0273782193377501</v>
      </c>
      <c r="E25" s="15">
        <f>G2/100</f>
        <v>0.41701083495959801</v>
      </c>
      <c r="F25" s="16">
        <f>H2</f>
        <v>48.657078185932697</v>
      </c>
      <c r="G25" s="15">
        <f>I2</f>
        <v>-0.70629124385155595</v>
      </c>
      <c r="I25" s="7" cm="1">
        <f t="array" ref="I25">CORREL(E25:E44,ABS(B25:B44))</f>
        <v>-0.38027912966578792</v>
      </c>
    </row>
    <row r="26" spans="1:11" x14ac:dyDescent="0.2">
      <c r="A26" s="16">
        <f t="shared" ref="A26:D44" si="0">A3</f>
        <v>2</v>
      </c>
      <c r="B26" s="16">
        <f t="shared" ref="B26" si="1">B3</f>
        <v>-2.5903997565156698</v>
      </c>
      <c r="C26" s="16">
        <f t="shared" ref="C26:D44" si="2">D3</f>
        <v>-88.665830159390893</v>
      </c>
      <c r="D26" s="18">
        <f t="shared" si="2"/>
        <v>1.3001354749249101</v>
      </c>
      <c r="E26" s="15">
        <f>G3/100</f>
        <v>1.6912570380131799</v>
      </c>
      <c r="F26" s="16">
        <f t="shared" ref="F26:G44" si="3">H3</f>
        <v>45.986207468057501</v>
      </c>
      <c r="G26" s="15">
        <f t="shared" ref="G26:G44" si="4">I3</f>
        <v>-17.752552420678601</v>
      </c>
    </row>
    <row r="27" spans="1:11" x14ac:dyDescent="0.2">
      <c r="A27" s="16">
        <f t="shared" si="0"/>
        <v>3</v>
      </c>
      <c r="B27" s="16">
        <f t="shared" ref="B27" si="5">B4</f>
        <v>372.89644044338502</v>
      </c>
      <c r="C27" s="16">
        <f t="shared" si="2"/>
        <v>-49.220202447556801</v>
      </c>
      <c r="D27" s="18">
        <f t="shared" si="2"/>
        <v>1.02987134618448</v>
      </c>
      <c r="E27" s="15">
        <f>G4/100</f>
        <v>0.94174737000671893</v>
      </c>
      <c r="F27" s="16">
        <f t="shared" si="3"/>
        <v>422.47738739546799</v>
      </c>
      <c r="G27" s="15">
        <f t="shared" si="4"/>
        <v>1.1329617061861199</v>
      </c>
    </row>
    <row r="28" spans="1:11" x14ac:dyDescent="0.2">
      <c r="A28" s="16">
        <f t="shared" si="0"/>
        <v>4</v>
      </c>
      <c r="B28" s="16">
        <f t="shared" ref="B28" si="6">B5</f>
        <v>-118.25827299112299</v>
      </c>
      <c r="C28" s="16">
        <f t="shared" si="2"/>
        <v>-20.469792583469399</v>
      </c>
      <c r="D28" s="18">
        <f t="shared" si="2"/>
        <v>1.00125699249598</v>
      </c>
      <c r="E28" s="15">
        <f>G5/100</f>
        <v>1.3615043561176001</v>
      </c>
      <c r="F28" s="16">
        <f t="shared" si="3"/>
        <v>507.03605427566498</v>
      </c>
      <c r="G28" s="15">
        <f t="shared" si="4"/>
        <v>-4.2875313620868098</v>
      </c>
    </row>
    <row r="29" spans="1:11" x14ac:dyDescent="0.2">
      <c r="A29" s="16">
        <f t="shared" si="0"/>
        <v>5</v>
      </c>
      <c r="B29" s="16">
        <f t="shared" ref="B29" si="7">B6</f>
        <v>-804.87331630721803</v>
      </c>
      <c r="C29" s="16">
        <f t="shared" si="2"/>
        <v>4.45177444847356</v>
      </c>
      <c r="D29" s="18">
        <f t="shared" si="2"/>
        <v>1.05770670744276</v>
      </c>
      <c r="E29" s="15">
        <f>G6/100</f>
        <v>0.211635459752018</v>
      </c>
      <c r="F29" s="16">
        <f t="shared" si="3"/>
        <v>207.079482360328</v>
      </c>
      <c r="G29" s="15">
        <f t="shared" si="4"/>
        <v>-0.25728208174475797</v>
      </c>
    </row>
    <row r="30" spans="1:11" x14ac:dyDescent="0.2">
      <c r="A30" s="16">
        <f t="shared" si="0"/>
        <v>6</v>
      </c>
      <c r="B30" s="16">
        <f t="shared" ref="B30" si="8">B7</f>
        <v>-379.39066137975999</v>
      </c>
      <c r="C30" s="16">
        <f t="shared" si="2"/>
        <v>32.205971605720499</v>
      </c>
      <c r="D30" s="18">
        <f t="shared" si="2"/>
        <v>1.00269549399105</v>
      </c>
      <c r="E30" s="15">
        <f>G7/100</f>
        <v>1.1502243985239899</v>
      </c>
      <c r="F30" s="16">
        <f t="shared" si="3"/>
        <v>731.14962282391502</v>
      </c>
      <c r="G30" s="15">
        <f t="shared" si="4"/>
        <v>-1.92716821274642</v>
      </c>
    </row>
    <row r="31" spans="1:11" x14ac:dyDescent="0.2">
      <c r="A31" s="16">
        <f t="shared" si="0"/>
        <v>7</v>
      </c>
      <c r="B31" s="16">
        <f t="shared" ref="B31" si="9">B8</f>
        <v>-708.19493077069797</v>
      </c>
      <c r="C31" s="16">
        <f t="shared" si="2"/>
        <v>95.379234538217702</v>
      </c>
      <c r="D31" s="18">
        <f t="shared" si="2"/>
        <v>1.0846894077159399</v>
      </c>
      <c r="E31" s="15">
        <f>G8/100</f>
        <v>0.24996780761576301</v>
      </c>
      <c r="F31" s="16">
        <f t="shared" si="3"/>
        <v>193.55693547939799</v>
      </c>
      <c r="G31" s="15">
        <f t="shared" si="4"/>
        <v>-0.273310252685314</v>
      </c>
    </row>
    <row r="32" spans="1:11" x14ac:dyDescent="0.2">
      <c r="A32" s="16">
        <f t="shared" si="0"/>
        <v>8</v>
      </c>
      <c r="B32" s="16">
        <f t="shared" ref="B32" si="10">B9</f>
        <v>-393.96855916800803</v>
      </c>
      <c r="C32" s="16">
        <f t="shared" si="2"/>
        <v>-25.738969712519499</v>
      </c>
      <c r="D32" s="18">
        <f t="shared" si="2"/>
        <v>1.0399661878111299</v>
      </c>
      <c r="E32" s="15">
        <f>G9/100</f>
        <v>0.17130034591398199</v>
      </c>
      <c r="F32" s="16">
        <f t="shared" si="3"/>
        <v>86.048451004260997</v>
      </c>
      <c r="G32" s="15">
        <f t="shared" si="4"/>
        <v>-0.218414513041295</v>
      </c>
    </row>
    <row r="33" spans="1:7" x14ac:dyDescent="0.2">
      <c r="A33" s="16">
        <f t="shared" si="0"/>
        <v>9</v>
      </c>
      <c r="B33" s="16">
        <f t="shared" ref="B33" si="11">B10</f>
        <v>-1376.7237447002799</v>
      </c>
      <c r="C33" s="16">
        <f t="shared" si="2"/>
        <v>100.960435407597</v>
      </c>
      <c r="D33" s="18">
        <f t="shared" si="2"/>
        <v>1.0129478909002101</v>
      </c>
      <c r="E33" s="15">
        <f>G10/100</f>
        <v>0.69236935244034203</v>
      </c>
      <c r="F33" s="16">
        <f t="shared" si="3"/>
        <v>1125.5000943157299</v>
      </c>
      <c r="G33" s="15">
        <f t="shared" si="4"/>
        <v>-0.81752065267150098</v>
      </c>
    </row>
    <row r="34" spans="1:7" x14ac:dyDescent="0.2">
      <c r="A34" s="16">
        <f t="shared" si="0"/>
        <v>10</v>
      </c>
      <c r="B34" s="16">
        <f t="shared" ref="B34" si="12">B11</f>
        <v>-421.55326044261301</v>
      </c>
      <c r="C34" s="16">
        <f t="shared" si="2"/>
        <v>-22.0672786358741</v>
      </c>
      <c r="D34" s="18">
        <f t="shared" si="2"/>
        <v>1.0005638392729299</v>
      </c>
      <c r="E34" s="15">
        <f>G11/100</f>
        <v>0.30060978576826697</v>
      </c>
      <c r="F34" s="16">
        <f t="shared" si="3"/>
        <v>159.23353099475901</v>
      </c>
      <c r="G34" s="15">
        <f t="shared" si="4"/>
        <v>-0.37773051696378901</v>
      </c>
    </row>
    <row r="35" spans="1:7" x14ac:dyDescent="0.2">
      <c r="A35" s="16">
        <f t="shared" si="0"/>
        <v>11</v>
      </c>
      <c r="B35" s="16">
        <f t="shared" ref="B35" si="13">B12</f>
        <v>-208.975665230451</v>
      </c>
      <c r="C35" s="16">
        <f t="shared" si="2"/>
        <v>-140.56965619795301</v>
      </c>
      <c r="D35" s="18">
        <f t="shared" si="2"/>
        <v>1.49437458131081</v>
      </c>
      <c r="E35" s="15">
        <f>G12/100</f>
        <v>0.77756218460173399</v>
      </c>
      <c r="F35" s="16">
        <f t="shared" si="3"/>
        <v>357.15317575407403</v>
      </c>
      <c r="G35" s="15">
        <f t="shared" si="4"/>
        <v>-1.70906586353114</v>
      </c>
    </row>
    <row r="36" spans="1:7" x14ac:dyDescent="0.2">
      <c r="A36" s="16">
        <f t="shared" si="0"/>
        <v>12</v>
      </c>
      <c r="B36" s="16">
        <f t="shared" ref="B36" si="14">B13</f>
        <v>336.970074357577</v>
      </c>
      <c r="C36" s="16">
        <f t="shared" si="2"/>
        <v>64.873266388524101</v>
      </c>
      <c r="D36" s="18">
        <f t="shared" si="2"/>
        <v>1.1160185690431199</v>
      </c>
      <c r="E36" s="15">
        <f>G13/100</f>
        <v>0.57467905105582606</v>
      </c>
      <c r="F36" s="16">
        <f t="shared" si="3"/>
        <v>314.42407478322502</v>
      </c>
      <c r="G36" s="15">
        <f t="shared" si="4"/>
        <v>0.93309198267135196</v>
      </c>
    </row>
    <row r="37" spans="1:7" x14ac:dyDescent="0.2">
      <c r="A37" s="16">
        <f t="shared" si="0"/>
        <v>13</v>
      </c>
      <c r="B37" s="16">
        <f t="shared" ref="B37" si="15">B14</f>
        <v>2470.0302781456098</v>
      </c>
      <c r="C37" s="16">
        <f t="shared" si="2"/>
        <v>47.560150472026798</v>
      </c>
      <c r="D37" s="18">
        <f t="shared" si="2"/>
        <v>1.01445606012237</v>
      </c>
      <c r="E37" s="15">
        <f>G14/100</f>
        <v>0.26333536196110402</v>
      </c>
      <c r="F37" s="16">
        <f t="shared" si="3"/>
        <v>893.03607541848305</v>
      </c>
      <c r="G37" s="15">
        <f t="shared" si="4"/>
        <v>0.36154863497824702</v>
      </c>
    </row>
    <row r="38" spans="1:7" x14ac:dyDescent="0.2">
      <c r="A38" s="16">
        <f t="shared" si="0"/>
        <v>14</v>
      </c>
      <c r="B38" s="16">
        <f t="shared" ref="B38" si="16">B15</f>
        <v>-696.00722163990702</v>
      </c>
      <c r="C38" s="16">
        <f t="shared" si="2"/>
        <v>-2.8164189918727298</v>
      </c>
      <c r="D38" s="18">
        <f t="shared" si="2"/>
        <v>1.00687466491528</v>
      </c>
      <c r="E38" s="15">
        <f>G15/100</f>
        <v>0.63797106223338407</v>
      </c>
      <c r="F38" s="16">
        <f t="shared" si="3"/>
        <v>557.06647570994699</v>
      </c>
      <c r="G38" s="15">
        <f t="shared" si="4"/>
        <v>-0.80037456277739105</v>
      </c>
    </row>
    <row r="39" spans="1:7" x14ac:dyDescent="0.2">
      <c r="A39" s="16">
        <f t="shared" si="0"/>
        <v>15</v>
      </c>
      <c r="B39" s="16">
        <f t="shared" ref="B39" si="17">B16</f>
        <v>-4003.2585743997302</v>
      </c>
      <c r="C39" s="16">
        <f t="shared" si="2"/>
        <v>145.93546154727801</v>
      </c>
      <c r="D39" s="18">
        <f t="shared" si="2"/>
        <v>1.46820764492045</v>
      </c>
      <c r="E39" s="15">
        <f>G16/100</f>
        <v>0.94609636965656407</v>
      </c>
      <c r="F39" s="16">
        <f t="shared" si="3"/>
        <v>3674.27695848639</v>
      </c>
      <c r="G39" s="15">
        <f t="shared" si="4"/>
        <v>-0.91782154217638301</v>
      </c>
    </row>
    <row r="40" spans="1:7" x14ac:dyDescent="0.2">
      <c r="A40" s="16">
        <f t="shared" si="0"/>
        <v>16</v>
      </c>
      <c r="B40" s="16">
        <f t="shared" ref="B40" si="18">B17</f>
        <v>-32888.042643838999</v>
      </c>
      <c r="C40" s="16">
        <f t="shared" si="2"/>
        <v>76.911573150314396</v>
      </c>
      <c r="D40" s="18">
        <f t="shared" si="2"/>
        <v>1.02750939962775</v>
      </c>
      <c r="E40" s="15">
        <f>G17/100</f>
        <v>8.5163939302332001E-2</v>
      </c>
      <c r="F40" s="16">
        <f t="shared" si="3"/>
        <v>3486.7860374613701</v>
      </c>
      <c r="G40" s="15">
        <f t="shared" si="4"/>
        <v>-0.106019870967133</v>
      </c>
    </row>
    <row r="41" spans="1:7" x14ac:dyDescent="0.2">
      <c r="A41" s="16">
        <f t="shared" si="0"/>
        <v>17</v>
      </c>
      <c r="B41" s="16">
        <f t="shared" ref="B41" si="19">B18</f>
        <v>13543.9085102021</v>
      </c>
      <c r="C41" s="16">
        <f t="shared" si="2"/>
        <v>59.914833460446502</v>
      </c>
      <c r="D41" s="18">
        <f t="shared" si="2"/>
        <v>1.00053665285073</v>
      </c>
      <c r="E41" s="15">
        <f>G18/100</f>
        <v>1.74267055719961E-2</v>
      </c>
      <c r="F41" s="16">
        <f t="shared" si="3"/>
        <v>323.120898390599</v>
      </c>
      <c r="G41" s="15">
        <f t="shared" si="4"/>
        <v>2.38572859634428E-2</v>
      </c>
    </row>
    <row r="42" spans="1:7" x14ac:dyDescent="0.2">
      <c r="A42" s="16">
        <f t="shared" si="0"/>
        <v>18</v>
      </c>
      <c r="B42" s="16">
        <f t="shared" ref="B42" si="20">B19</f>
        <v>375.67215717343299</v>
      </c>
      <c r="C42" s="16">
        <f t="shared" si="2"/>
        <v>35.506173836694302</v>
      </c>
      <c r="D42" s="18">
        <f t="shared" si="2"/>
        <v>1.00193599037918</v>
      </c>
      <c r="E42" s="15">
        <f>G19/100</f>
        <v>0.87439325842148807</v>
      </c>
      <c r="F42" s="16">
        <f t="shared" si="3"/>
        <v>516.32467634571697</v>
      </c>
      <c r="G42" s="15">
        <f t="shared" si="4"/>
        <v>1.3744022986173801</v>
      </c>
    </row>
    <row r="43" spans="1:7" x14ac:dyDescent="0.2">
      <c r="A43" s="16">
        <f t="shared" si="0"/>
        <v>19</v>
      </c>
      <c r="B43" s="16">
        <f t="shared" ref="B43" si="21">B20</f>
        <v>-249.45347829736701</v>
      </c>
      <c r="C43" s="16">
        <f t="shared" si="2"/>
        <v>-65.267559091091698</v>
      </c>
      <c r="D43" s="18">
        <f t="shared" si="2"/>
        <v>1.0567923749741901</v>
      </c>
      <c r="E43" s="15">
        <f>G20/100</f>
        <v>0.58173929430486804</v>
      </c>
      <c r="F43" s="16">
        <f t="shared" si="3"/>
        <v>217.75227360651499</v>
      </c>
      <c r="G43" s="15">
        <f t="shared" si="4"/>
        <v>-0.87291736756998695</v>
      </c>
    </row>
    <row r="44" spans="1:7" x14ac:dyDescent="0.2">
      <c r="A44" s="16">
        <f t="shared" si="0"/>
        <v>20</v>
      </c>
      <c r="B44" s="16">
        <f t="shared" ref="B44" si="22">B21</f>
        <v>-905.95176222441899</v>
      </c>
      <c r="C44" s="16">
        <f t="shared" si="2"/>
        <v>-48.456302918245001</v>
      </c>
      <c r="D44" s="18">
        <f t="shared" si="2"/>
        <v>1.05352123317212</v>
      </c>
      <c r="E44" s="15">
        <f>G21/100</f>
        <v>0.148483471924129</v>
      </c>
      <c r="F44" s="16">
        <f t="shared" si="3"/>
        <v>186.318591902051</v>
      </c>
      <c r="G44" s="15">
        <f t="shared" si="4"/>
        <v>-0.20566060983708001</v>
      </c>
    </row>
    <row r="46" spans="1:7" x14ac:dyDescent="0.2">
      <c r="E46" s="23">
        <f>AVERAGE(E25:E44)</f>
        <v>0.60472387240724423</v>
      </c>
      <c r="F46" s="23">
        <f t="shared" ref="F46:G46" si="23">AVERAGE(F25:F44)</f>
        <v>702.6492041080943</v>
      </c>
      <c r="G46" s="23">
        <f t="shared" si="23"/>
        <v>-1.3701899582456307</v>
      </c>
    </row>
  </sheetData>
  <mergeCells count="1">
    <mergeCell ref="M4:Q6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5860-A071-1B41-977B-EE33B1881D5A}">
  <dimension ref="A1:X28"/>
  <sheetViews>
    <sheetView workbookViewId="0">
      <selection activeCell="O12" sqref="O12"/>
    </sheetView>
  </sheetViews>
  <sheetFormatPr baseColWidth="10" defaultRowHeight="16" x14ac:dyDescent="0.2"/>
  <cols>
    <col min="1" max="1" width="14" customWidth="1"/>
    <col min="2" max="3" width="5.5" bestFit="1" customWidth="1"/>
    <col min="4" max="4" width="11.5" customWidth="1"/>
    <col min="5" max="5" width="7.83203125" customWidth="1"/>
    <col min="6" max="10" width="5.5" bestFit="1" customWidth="1"/>
    <col min="11" max="19" width="6.5" bestFit="1" customWidth="1"/>
    <col min="20" max="20" width="9" customWidth="1"/>
    <col min="21" max="21" width="6.5" bestFit="1" customWidth="1"/>
  </cols>
  <sheetData>
    <row r="1" spans="1:23" x14ac:dyDescent="0.2">
      <c r="B1" t="s">
        <v>42</v>
      </c>
    </row>
    <row r="2" spans="1:23" x14ac:dyDescent="0.2">
      <c r="B2">
        <v>-68.890954842644405</v>
      </c>
      <c r="C2">
        <v>-2.5903997565156698</v>
      </c>
      <c r="D2">
        <v>372.89644044338502</v>
      </c>
      <c r="E2">
        <v>-118.25827299112299</v>
      </c>
      <c r="F2">
        <v>-804.87331630721803</v>
      </c>
      <c r="G2">
        <v>-379.39066137975999</v>
      </c>
      <c r="H2">
        <v>-708.19493077069797</v>
      </c>
      <c r="I2">
        <v>-393.96855916800803</v>
      </c>
      <c r="J2">
        <v>-1376.7237447002799</v>
      </c>
      <c r="K2">
        <v>-421.55326044261301</v>
      </c>
      <c r="L2">
        <v>-208.975665230451</v>
      </c>
      <c r="M2">
        <v>336.970074357577</v>
      </c>
      <c r="N2">
        <v>2470.0302781456098</v>
      </c>
      <c r="O2">
        <v>-696.00722163990702</v>
      </c>
      <c r="P2">
        <v>-4003.2585743997302</v>
      </c>
      <c r="Q2">
        <v>-32888.042643838999</v>
      </c>
      <c r="R2">
        <v>13543.9085102021</v>
      </c>
      <c r="S2">
        <v>375.67215717343299</v>
      </c>
      <c r="T2">
        <v>-249.45347829736701</v>
      </c>
      <c r="U2">
        <v>-905.95176222441899</v>
      </c>
    </row>
    <row r="3" spans="1:23" x14ac:dyDescent="0.2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W3" t="s">
        <v>43</v>
      </c>
    </row>
    <row r="4" spans="1:23" x14ac:dyDescent="0.2">
      <c r="A4" s="7">
        <v>1</v>
      </c>
      <c r="B4" s="4">
        <v>1.15450477662976</v>
      </c>
      <c r="C4" s="4">
        <v>1.0268125735595901</v>
      </c>
      <c r="D4" s="4">
        <v>1</v>
      </c>
      <c r="E4" s="4">
        <v>1</v>
      </c>
      <c r="F4" s="4">
        <v>1.02100715320719</v>
      </c>
      <c r="G4" s="4">
        <v>1.00990655497606</v>
      </c>
      <c r="H4" s="4">
        <v>1.0032232666017999</v>
      </c>
      <c r="I4" s="4">
        <v>1.0556306944388201</v>
      </c>
      <c r="J4" s="4">
        <v>1.0729302350980101</v>
      </c>
      <c r="K4" s="5">
        <v>20.8459864513272</v>
      </c>
      <c r="L4" s="4">
        <v>1</v>
      </c>
      <c r="M4" s="4">
        <v>1</v>
      </c>
      <c r="N4" s="4">
        <v>1.0002386438459701</v>
      </c>
      <c r="O4" s="4">
        <v>1.0064146522844899</v>
      </c>
      <c r="P4" s="4">
        <v>1.00869600910604</v>
      </c>
      <c r="Q4" s="4">
        <v>1.0843933565919299</v>
      </c>
      <c r="R4" s="4">
        <v>1.00669849107619</v>
      </c>
      <c r="S4" s="4">
        <v>1.0392678823583399</v>
      </c>
      <c r="T4" s="4">
        <v>1</v>
      </c>
      <c r="U4" s="4">
        <v>1.03005237528542</v>
      </c>
      <c r="W4">
        <f>MAX(B4:U4)</f>
        <v>20.8459864513272</v>
      </c>
    </row>
    <row r="5" spans="1:23" x14ac:dyDescent="0.2">
      <c r="A5" s="7">
        <v>2</v>
      </c>
      <c r="B5" s="4">
        <v>1.0413838746283199</v>
      </c>
      <c r="C5" s="4">
        <v>1.00714051844275</v>
      </c>
      <c r="D5" s="4">
        <v>1</v>
      </c>
      <c r="E5" s="5">
        <v>883.74907887926304</v>
      </c>
      <c r="F5" s="4">
        <v>1.0002474462089099</v>
      </c>
      <c r="G5" s="4">
        <v>1.07028627652458</v>
      </c>
      <c r="H5" s="4">
        <v>1.06170311539928</v>
      </c>
      <c r="I5" s="4">
        <v>1.0507309780531899</v>
      </c>
      <c r="J5" s="4">
        <v>1.05898310543955</v>
      </c>
      <c r="K5" s="4">
        <v>1</v>
      </c>
      <c r="L5" s="4">
        <v>1</v>
      </c>
      <c r="M5" s="4">
        <v>1.0011353974766899</v>
      </c>
      <c r="N5" s="4">
        <v>1.0006090656319699</v>
      </c>
      <c r="O5" s="4">
        <v>1.04117449917702</v>
      </c>
      <c r="P5" s="4">
        <v>1.11590874348238</v>
      </c>
      <c r="Q5" s="4">
        <v>1.1431080569276999</v>
      </c>
      <c r="R5" s="4">
        <v>1.0156587112469599</v>
      </c>
      <c r="S5" s="4">
        <v>1.00941523213264</v>
      </c>
      <c r="T5" s="4">
        <v>1</v>
      </c>
      <c r="U5" s="4">
        <v>1.0384160737116801</v>
      </c>
      <c r="W5">
        <f t="shared" ref="W5:W23" si="0">MAX(B5:U5)</f>
        <v>883.74907887926304</v>
      </c>
    </row>
    <row r="6" spans="1:23" x14ac:dyDescent="0.2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x14ac:dyDescent="0.2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x14ac:dyDescent="0.2">
      <c r="A8" s="7">
        <v>5</v>
      </c>
      <c r="B8" s="4">
        <v>1.05865806113647</v>
      </c>
      <c r="C8" s="4">
        <v>1.03930763817132</v>
      </c>
      <c r="D8" s="4">
        <v>1</v>
      </c>
      <c r="E8" s="4">
        <v>1</v>
      </c>
      <c r="F8" s="4">
        <v>1</v>
      </c>
      <c r="G8" s="4">
        <v>1.0572549592618301</v>
      </c>
      <c r="H8" s="4">
        <v>1.1800536263514301</v>
      </c>
      <c r="I8" s="4">
        <v>1.0346157672915699</v>
      </c>
      <c r="J8" s="4">
        <v>1.0080877057936899</v>
      </c>
      <c r="K8" s="5">
        <v>7203.44414575271</v>
      </c>
      <c r="L8" s="4">
        <v>1</v>
      </c>
      <c r="M8" s="4">
        <v>1.0474677383215301</v>
      </c>
      <c r="N8" s="4">
        <v>1.1015524339976599</v>
      </c>
      <c r="O8" s="4">
        <v>1.08283636362807</v>
      </c>
      <c r="P8" s="4">
        <v>1.3531703865257101</v>
      </c>
      <c r="Q8" s="4">
        <v>1.0148063783055501</v>
      </c>
      <c r="R8" s="4">
        <v>1.00314671936537</v>
      </c>
      <c r="S8" s="4">
        <v>1.01655027781075</v>
      </c>
      <c r="T8" s="5">
        <v>632610.87362480303</v>
      </c>
      <c r="U8" s="4">
        <v>1.03677257215424</v>
      </c>
      <c r="W8">
        <f t="shared" si="0"/>
        <v>632610.87362480303</v>
      </c>
    </row>
    <row r="9" spans="1:23" x14ac:dyDescent="0.2">
      <c r="A9" s="7">
        <v>6</v>
      </c>
      <c r="B9" s="4">
        <v>1.06130732014203</v>
      </c>
      <c r="C9" s="4">
        <v>1.02214948796239</v>
      </c>
      <c r="D9" s="4">
        <v>1</v>
      </c>
      <c r="E9" s="4">
        <v>1</v>
      </c>
      <c r="F9" s="4">
        <v>1.00982948063038</v>
      </c>
      <c r="G9" s="4">
        <v>1.0145358630401899</v>
      </c>
      <c r="H9" s="4">
        <v>1.0677730947067201</v>
      </c>
      <c r="I9" s="4">
        <v>1.1031892797002201</v>
      </c>
      <c r="J9" s="4">
        <v>1.00109712081039</v>
      </c>
      <c r="K9" s="4">
        <v>1</v>
      </c>
      <c r="L9" s="4">
        <v>1</v>
      </c>
      <c r="M9" s="4">
        <v>1.0274195639838</v>
      </c>
      <c r="N9" s="4">
        <v>1.0063758250571</v>
      </c>
      <c r="O9" s="4">
        <v>1.0111080051217201</v>
      </c>
      <c r="P9" s="4">
        <v>1.08218670297786</v>
      </c>
      <c r="Q9" s="4">
        <v>1.1649925090293201</v>
      </c>
      <c r="R9" s="4">
        <v>1.0004287312738001</v>
      </c>
      <c r="S9" s="4">
        <v>1.1101572362465499</v>
      </c>
      <c r="T9" s="5">
        <v>160478.459068325</v>
      </c>
      <c r="U9" s="4">
        <v>1.0324236413732299</v>
      </c>
      <c r="W9">
        <f t="shared" si="0"/>
        <v>160478.459068325</v>
      </c>
    </row>
    <row r="10" spans="1:23" x14ac:dyDescent="0.2">
      <c r="A10" s="7">
        <v>7</v>
      </c>
      <c r="B10" s="4">
        <v>1.0253026876471301</v>
      </c>
      <c r="C10" s="4">
        <v>1.0072846210686901</v>
      </c>
      <c r="D10" s="4">
        <v>1</v>
      </c>
      <c r="E10" s="5">
        <v>1571.5166111205299</v>
      </c>
      <c r="F10" s="4">
        <v>1.02415126764611</v>
      </c>
      <c r="G10" s="4">
        <v>1.20059753215748</v>
      </c>
      <c r="H10" s="4">
        <v>1.4434576553959599</v>
      </c>
      <c r="I10" s="4">
        <v>1.01970775576756</v>
      </c>
      <c r="J10" s="4">
        <v>1.00306507614074</v>
      </c>
      <c r="K10" s="4">
        <v>1</v>
      </c>
      <c r="L10" s="4">
        <v>1</v>
      </c>
      <c r="M10" s="4">
        <v>1.00052031432175</v>
      </c>
      <c r="N10" s="4">
        <v>1.00029149558249</v>
      </c>
      <c r="O10" s="4">
        <v>1.00173784329657</v>
      </c>
      <c r="P10" s="5">
        <v>3.5146525069235302</v>
      </c>
      <c r="Q10" s="4">
        <v>1.0522175741669999</v>
      </c>
      <c r="R10" s="4">
        <v>1.0089350681143301</v>
      </c>
      <c r="S10" s="4">
        <v>1.0010704950021401</v>
      </c>
      <c r="T10" s="4">
        <v>1</v>
      </c>
      <c r="U10" s="4">
        <v>1.0353266085674999</v>
      </c>
      <c r="W10">
        <f t="shared" si="0"/>
        <v>1571.5166111205299</v>
      </c>
    </row>
    <row r="11" spans="1:23" x14ac:dyDescent="0.2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3" x14ac:dyDescent="0.2">
      <c r="A12" s="7">
        <v>9</v>
      </c>
      <c r="B12" s="4">
        <v>1.03192270468632</v>
      </c>
      <c r="C12" s="4">
        <v>1.0007824429810399</v>
      </c>
      <c r="D12" s="4">
        <v>1</v>
      </c>
      <c r="E12" s="4">
        <v>1</v>
      </c>
      <c r="F12" s="4">
        <v>1.0033953333308701</v>
      </c>
      <c r="G12" s="4">
        <v>1.0333200990759599</v>
      </c>
      <c r="H12" s="4">
        <v>1.01475098761788</v>
      </c>
      <c r="I12" s="4">
        <v>1.0741708427163199</v>
      </c>
      <c r="J12" s="4">
        <v>1.05866129108577</v>
      </c>
      <c r="K12" s="4">
        <v>1</v>
      </c>
      <c r="L12" s="4">
        <v>1</v>
      </c>
      <c r="M12" s="4">
        <v>1.01410019715741</v>
      </c>
      <c r="N12" s="4">
        <v>1.0105099926332299</v>
      </c>
      <c r="O12" s="5">
        <v>3.0935648590393598</v>
      </c>
      <c r="P12" s="4">
        <v>1.09634156769851</v>
      </c>
      <c r="Q12" s="4">
        <v>1.14589271185242</v>
      </c>
      <c r="R12" s="4">
        <v>1.0009573780034799</v>
      </c>
      <c r="S12" s="4">
        <v>1.02374773121507</v>
      </c>
      <c r="T12" s="4">
        <v>1</v>
      </c>
      <c r="U12" s="4">
        <v>1.0312240503321</v>
      </c>
      <c r="W12">
        <f t="shared" si="0"/>
        <v>3.0935648590393598</v>
      </c>
    </row>
    <row r="13" spans="1:23" x14ac:dyDescent="0.2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3" x14ac:dyDescent="0.2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3" x14ac:dyDescent="0.2">
      <c r="A15" s="7">
        <v>12</v>
      </c>
      <c r="B15" s="4">
        <v>1.04501069947572</v>
      </c>
      <c r="C15" s="4">
        <v>1.01610717277299</v>
      </c>
      <c r="D15" s="4">
        <v>1</v>
      </c>
      <c r="E15" s="5">
        <v>398.65670140610399</v>
      </c>
      <c r="F15" s="4">
        <v>1.0045145988670401</v>
      </c>
      <c r="G15" s="4">
        <v>1.0057934801905799</v>
      </c>
      <c r="H15" s="4">
        <v>1.0022379517541899</v>
      </c>
      <c r="I15" s="4">
        <v>1</v>
      </c>
      <c r="J15" s="4">
        <v>1.25674831400196</v>
      </c>
      <c r="K15" s="4">
        <v>1</v>
      </c>
      <c r="L15" s="4">
        <v>1</v>
      </c>
      <c r="M15" s="4">
        <v>1.18103709384038</v>
      </c>
      <c r="N15" s="4">
        <v>1.0051641154153701</v>
      </c>
      <c r="O15" s="4">
        <v>1.05027047471532</v>
      </c>
      <c r="P15" s="4">
        <v>1.04091170394773</v>
      </c>
      <c r="Q15" s="4">
        <v>1.48544062493115</v>
      </c>
      <c r="R15" s="4">
        <v>1.00014274033561</v>
      </c>
      <c r="S15" s="4">
        <v>1.0457470134546201</v>
      </c>
      <c r="T15" s="4">
        <v>1</v>
      </c>
      <c r="U15" s="4">
        <v>1.0350299653420301</v>
      </c>
      <c r="W15">
        <f t="shared" si="0"/>
        <v>398.65670140610399</v>
      </c>
    </row>
    <row r="16" spans="1:23" x14ac:dyDescent="0.2">
      <c r="A16" s="7">
        <v>13</v>
      </c>
      <c r="B16" s="4">
        <v>1.04728957848924</v>
      </c>
      <c r="C16" s="4">
        <v>1.00017014054566</v>
      </c>
      <c r="D16" s="4">
        <v>1</v>
      </c>
      <c r="E16" s="4">
        <v>1</v>
      </c>
      <c r="F16" s="4">
        <v>1.0221575435586701</v>
      </c>
      <c r="G16" s="4">
        <v>1.00109306174359</v>
      </c>
      <c r="H16" s="4">
        <v>1.47686708214151</v>
      </c>
      <c r="I16" s="4">
        <v>1.0172378388940999</v>
      </c>
      <c r="J16" s="4">
        <v>1.0175323554862099</v>
      </c>
      <c r="K16" s="4">
        <v>1</v>
      </c>
      <c r="L16" s="4">
        <v>1</v>
      </c>
      <c r="M16" s="4">
        <v>1.0097741154426201</v>
      </c>
      <c r="N16" s="4">
        <v>1.1023389668071699</v>
      </c>
      <c r="O16" s="4">
        <v>1.0242950149710801</v>
      </c>
      <c r="P16" s="4">
        <v>1.56980566643251</v>
      </c>
      <c r="Q16" s="4">
        <v>1.0130870265288201</v>
      </c>
      <c r="R16" s="4">
        <v>1.01649457194138</v>
      </c>
      <c r="S16" s="4">
        <v>1.00666365460263</v>
      </c>
      <c r="T16" s="4">
        <v>1</v>
      </c>
      <c r="U16" s="4">
        <v>1.0404816396132801</v>
      </c>
      <c r="W16">
        <f t="shared" si="0"/>
        <v>1.56980566643251</v>
      </c>
    </row>
    <row r="17" spans="1:24" x14ac:dyDescent="0.2">
      <c r="A17" s="7">
        <v>14</v>
      </c>
      <c r="B17" s="4">
        <v>1.03758490749063</v>
      </c>
      <c r="C17" s="4">
        <v>1.0157631027715801</v>
      </c>
      <c r="D17" s="4">
        <v>1</v>
      </c>
      <c r="E17" s="5">
        <v>883.74907887926304</v>
      </c>
      <c r="F17" s="4">
        <v>1.00066642322499</v>
      </c>
      <c r="G17" s="4">
        <v>1.03184074072594</v>
      </c>
      <c r="H17" s="4">
        <v>1.03611576748207</v>
      </c>
      <c r="I17" s="4">
        <v>1.03605866437839</v>
      </c>
      <c r="J17" s="4">
        <v>1.0029036940192499</v>
      </c>
      <c r="K17" s="4">
        <v>1</v>
      </c>
      <c r="L17" s="5">
        <v>945.78340411745796</v>
      </c>
      <c r="M17" s="4">
        <v>1.03624386921558</v>
      </c>
      <c r="N17" s="4">
        <v>1.0556710602780499</v>
      </c>
      <c r="O17" s="4">
        <v>1.0517063675291001</v>
      </c>
      <c r="P17" s="5">
        <v>3.5200622090087101</v>
      </c>
      <c r="Q17" s="4">
        <v>1.00265830710207</v>
      </c>
      <c r="R17" s="4">
        <v>1.0077692399778999</v>
      </c>
      <c r="S17" s="4">
        <v>1.0956436162063099</v>
      </c>
      <c r="T17" s="4">
        <v>1</v>
      </c>
      <c r="U17" s="4">
        <v>1.0274474659264301</v>
      </c>
      <c r="W17">
        <f t="shared" si="0"/>
        <v>945.78340411745796</v>
      </c>
    </row>
    <row r="18" spans="1:24" x14ac:dyDescent="0.2">
      <c r="A18" s="7">
        <v>15</v>
      </c>
      <c r="B18" s="4">
        <v>1.034414578879</v>
      </c>
      <c r="C18" s="4">
        <v>1.00980970963679</v>
      </c>
      <c r="D18" s="4">
        <v>1</v>
      </c>
      <c r="E18" s="4">
        <v>1</v>
      </c>
      <c r="F18" s="4">
        <v>1.01639911921017</v>
      </c>
      <c r="G18" s="4">
        <v>1.0161353421320301</v>
      </c>
      <c r="H18" s="4">
        <v>1.4787601244519</v>
      </c>
      <c r="I18" s="4">
        <v>1.0418776247983701</v>
      </c>
      <c r="J18" s="4">
        <v>1.5474731419137</v>
      </c>
      <c r="K18" s="4">
        <v>1</v>
      </c>
      <c r="L18" s="5">
        <v>945.78340411745796</v>
      </c>
      <c r="M18" s="4">
        <v>1.0927199513000601</v>
      </c>
      <c r="N18" s="4">
        <v>1.33179574895375</v>
      </c>
      <c r="O18" s="4">
        <v>1.0630990833357601</v>
      </c>
      <c r="P18" s="5">
        <v>3.7814505860780301</v>
      </c>
      <c r="Q18" s="4">
        <v>1.13789286654017</v>
      </c>
      <c r="R18" s="4">
        <v>1.00349139109982</v>
      </c>
      <c r="S18" s="4">
        <v>1.00012013589787</v>
      </c>
      <c r="T18" s="4">
        <v>1</v>
      </c>
      <c r="U18" s="4">
        <v>1.0311828577070301</v>
      </c>
      <c r="W18">
        <f t="shared" si="0"/>
        <v>945.78340411745796</v>
      </c>
    </row>
    <row r="19" spans="1:24" x14ac:dyDescent="0.2">
      <c r="A19" s="7">
        <v>16</v>
      </c>
      <c r="B19" s="4">
        <v>1.0562744816899401</v>
      </c>
      <c r="C19" s="4">
        <v>1.01391816190694</v>
      </c>
      <c r="D19" s="4">
        <v>1</v>
      </c>
      <c r="E19" s="4">
        <v>1</v>
      </c>
      <c r="F19" s="4">
        <v>1.0073480569740401</v>
      </c>
      <c r="G19" s="4">
        <v>1.00530677283119</v>
      </c>
      <c r="H19" s="4">
        <v>1.21846537441276</v>
      </c>
      <c r="I19" s="4">
        <v>1.0408036517496799</v>
      </c>
      <c r="J19" s="4">
        <v>1.09343905384391</v>
      </c>
      <c r="K19" s="4">
        <v>1</v>
      </c>
      <c r="L19" s="4">
        <v>1</v>
      </c>
      <c r="M19" s="4">
        <v>1.0012897433649499</v>
      </c>
      <c r="N19" s="4">
        <v>1.1056755176148401</v>
      </c>
      <c r="O19" s="4">
        <v>1.0545669625593801</v>
      </c>
      <c r="P19" s="5">
        <v>4.3820284321977701</v>
      </c>
      <c r="Q19" s="4">
        <v>1.1601808845427499</v>
      </c>
      <c r="R19" s="4">
        <v>1.0034268860597999</v>
      </c>
      <c r="S19" s="4">
        <v>1.11163449305221</v>
      </c>
      <c r="T19" s="4">
        <v>1</v>
      </c>
      <c r="U19" s="4">
        <v>1.0359859376371401</v>
      </c>
      <c r="W19">
        <f t="shared" si="0"/>
        <v>4.3820284321977701</v>
      </c>
    </row>
    <row r="20" spans="1:24" x14ac:dyDescent="0.2">
      <c r="A20" s="7">
        <v>17</v>
      </c>
      <c r="B20" s="4">
        <v>1.0637071089042001</v>
      </c>
      <c r="C20" s="4">
        <v>1.01354005930679</v>
      </c>
      <c r="D20" s="4">
        <v>1</v>
      </c>
      <c r="E20" s="4">
        <v>1</v>
      </c>
      <c r="F20" s="4">
        <v>1.0035343797266001</v>
      </c>
      <c r="G20" s="4">
        <v>1.0291687193354699</v>
      </c>
      <c r="H20" s="4">
        <v>1.00804277458778</v>
      </c>
      <c r="I20" s="4">
        <v>1.0401250132355599</v>
      </c>
      <c r="J20" s="4">
        <v>1</v>
      </c>
      <c r="K20" s="4">
        <v>1</v>
      </c>
      <c r="L20" s="4">
        <v>1</v>
      </c>
      <c r="M20" s="4">
        <v>1.0052455922631001</v>
      </c>
      <c r="N20" s="4">
        <v>1.0117470754825699</v>
      </c>
      <c r="O20" s="4">
        <v>1.1053731218541301</v>
      </c>
      <c r="P20" s="4">
        <v>1.7603035215437599</v>
      </c>
      <c r="Q20" s="4">
        <v>1.01396254316152</v>
      </c>
      <c r="R20" s="4">
        <v>1.00031095800554</v>
      </c>
      <c r="S20" s="4">
        <v>1.0505667720924901</v>
      </c>
      <c r="T20" s="4">
        <v>1</v>
      </c>
      <c r="U20" s="4">
        <v>1.0385733608019401</v>
      </c>
      <c r="W20">
        <f t="shared" si="0"/>
        <v>1.7603035215437599</v>
      </c>
    </row>
    <row r="21" spans="1:24" x14ac:dyDescent="0.2">
      <c r="A21" s="7">
        <v>18</v>
      </c>
      <c r="B21" s="4">
        <v>1.05662532104566</v>
      </c>
      <c r="C21" s="4">
        <v>1.0131822559013199</v>
      </c>
      <c r="D21" s="4">
        <v>1</v>
      </c>
      <c r="E21" s="4">
        <v>1</v>
      </c>
      <c r="F21" s="4">
        <v>1.00144736758808</v>
      </c>
      <c r="G21" s="4">
        <v>1.03908066537469</v>
      </c>
      <c r="H21" s="4">
        <v>1.0074658732455699</v>
      </c>
      <c r="I21" s="4">
        <v>1.0356842278855301</v>
      </c>
      <c r="J21" s="4">
        <v>1.00341646904392</v>
      </c>
      <c r="K21" s="4">
        <v>1</v>
      </c>
      <c r="L21" s="4">
        <v>1</v>
      </c>
      <c r="M21" s="4">
        <v>1.0018174900563701</v>
      </c>
      <c r="N21" s="4">
        <v>1.02090634527278</v>
      </c>
      <c r="O21" s="4">
        <v>1.0068831140718399</v>
      </c>
      <c r="P21" s="4">
        <v>1.27827084211997</v>
      </c>
      <c r="Q21" s="4">
        <v>1.0000004815557999</v>
      </c>
      <c r="R21" s="4">
        <v>1.00514618762786</v>
      </c>
      <c r="S21" s="4">
        <v>1.05507121018605</v>
      </c>
      <c r="T21" s="4">
        <v>1</v>
      </c>
      <c r="U21" s="4">
        <v>1.0382971382769699</v>
      </c>
      <c r="W21">
        <f t="shared" si="0"/>
        <v>1.27827084211997</v>
      </c>
    </row>
    <row r="23" spans="1:24" x14ac:dyDescent="0.2">
      <c r="A23" s="7">
        <v>20</v>
      </c>
      <c r="B23" s="4">
        <v>1</v>
      </c>
      <c r="C23" s="4">
        <v>1.0424578711793</v>
      </c>
      <c r="D23" s="5">
        <v>11198.3883235866</v>
      </c>
      <c r="E23" s="22">
        <v>1</v>
      </c>
      <c r="F23" s="4">
        <v>1.01838411566361</v>
      </c>
      <c r="G23" s="4">
        <v>1.0178578544469501</v>
      </c>
      <c r="H23" s="4">
        <v>1.26870175554002</v>
      </c>
      <c r="I23" s="4">
        <v>1.04575552337301</v>
      </c>
      <c r="J23" s="4">
        <v>1.6081011036552599</v>
      </c>
      <c r="K23" s="22">
        <v>1</v>
      </c>
      <c r="L23" s="5">
        <v>3728.3063970837902</v>
      </c>
      <c r="M23" s="4">
        <v>1.0030519120607</v>
      </c>
      <c r="N23" s="4">
        <v>1.0000229616213701</v>
      </c>
      <c r="O23" s="4">
        <v>1.0380714270801199</v>
      </c>
      <c r="P23" s="22">
        <v>1.00404708670559</v>
      </c>
      <c r="Q23" s="22">
        <v>1.0373848265049299</v>
      </c>
      <c r="R23" s="22">
        <v>1.01903952790741</v>
      </c>
      <c r="S23" s="22">
        <v>1</v>
      </c>
      <c r="T23" s="22">
        <v>1</v>
      </c>
      <c r="U23" s="4">
        <v>1.0312337484762799</v>
      </c>
      <c r="W23">
        <f t="shared" si="0"/>
        <v>11198.3883235866</v>
      </c>
    </row>
    <row r="25" spans="1:24" x14ac:dyDescent="0.2">
      <c r="A25" t="s">
        <v>44</v>
      </c>
      <c r="B25" s="4">
        <f>MAX(B4:B23)</f>
        <v>1.15450477662976</v>
      </c>
      <c r="C25" s="4">
        <f t="shared" ref="C25:U25" si="1">MAX(C4:C23)</f>
        <v>1.0424578711793</v>
      </c>
      <c r="D25" s="4">
        <f t="shared" si="1"/>
        <v>11198.3883235866</v>
      </c>
      <c r="E25" s="4">
        <f t="shared" si="1"/>
        <v>1571.5166111205299</v>
      </c>
      <c r="F25" s="4">
        <f t="shared" si="1"/>
        <v>1.02415126764611</v>
      </c>
      <c r="G25" s="4">
        <f t="shared" si="1"/>
        <v>1.20059753215748</v>
      </c>
      <c r="H25" s="4">
        <f t="shared" si="1"/>
        <v>1.4787601244519</v>
      </c>
      <c r="I25" s="4">
        <f t="shared" si="1"/>
        <v>1.1031892797002201</v>
      </c>
      <c r="J25" s="4">
        <f t="shared" si="1"/>
        <v>1.6081011036552599</v>
      </c>
      <c r="K25" s="4">
        <f t="shared" si="1"/>
        <v>7203.44414575271</v>
      </c>
      <c r="L25" s="4">
        <f t="shared" si="1"/>
        <v>3728.3063970837902</v>
      </c>
      <c r="M25" s="4">
        <f t="shared" si="1"/>
        <v>1.18103709384038</v>
      </c>
      <c r="N25" s="4">
        <f t="shared" si="1"/>
        <v>1.33179574895375</v>
      </c>
      <c r="O25" s="4">
        <f t="shared" si="1"/>
        <v>3.0935648590393598</v>
      </c>
      <c r="P25" s="4">
        <f t="shared" si="1"/>
        <v>4.3820284321977701</v>
      </c>
      <c r="Q25" s="4">
        <f t="shared" si="1"/>
        <v>1.48544062493115</v>
      </c>
      <c r="R25" s="4">
        <f t="shared" si="1"/>
        <v>1.01903952790741</v>
      </c>
      <c r="S25" s="4">
        <f t="shared" si="1"/>
        <v>1.11163449305221</v>
      </c>
      <c r="T25" s="4">
        <f t="shared" si="1"/>
        <v>632610.87362480303</v>
      </c>
      <c r="U25" s="4">
        <f t="shared" si="1"/>
        <v>1.0404816396132801</v>
      </c>
      <c r="X25" s="12"/>
    </row>
    <row r="27" spans="1:24" x14ac:dyDescent="0.2">
      <c r="E27" t="s">
        <v>12</v>
      </c>
    </row>
    <row r="28" spans="1:24" x14ac:dyDescent="0.2">
      <c r="E28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A8F9-0CA5-A243-8423-21EB86BAD171}">
  <dimension ref="A1:Q68"/>
  <sheetViews>
    <sheetView topLeftCell="G1" workbookViewId="0">
      <selection activeCell="N16" sqref="N16:Q17"/>
    </sheetView>
  </sheetViews>
  <sheetFormatPr baseColWidth="10" defaultRowHeight="16" x14ac:dyDescent="0.2"/>
  <cols>
    <col min="2" max="2" width="11.6640625" bestFit="1" customWidth="1"/>
    <col min="4" max="4" width="11.1640625" bestFit="1" customWidth="1"/>
    <col min="5" max="5" width="11.6640625" bestFit="1" customWidth="1"/>
    <col min="8" max="8" width="11.6640625" bestFit="1" customWidth="1"/>
  </cols>
  <sheetData>
    <row r="1" spans="1:17" ht="34" x14ac:dyDescent="0.2">
      <c r="A1" s="7" t="s">
        <v>51</v>
      </c>
      <c r="B1" s="13" t="s">
        <v>52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K1" s="10" t="s">
        <v>47</v>
      </c>
    </row>
    <row r="2" spans="1:17" x14ac:dyDescent="0.2">
      <c r="A2">
        <v>1</v>
      </c>
      <c r="B2" s="14">
        <v>1.82033033590872</v>
      </c>
      <c r="C2">
        <v>0</v>
      </c>
      <c r="D2" s="6">
        <v>-6286.5463149922098</v>
      </c>
      <c r="E2" s="2">
        <v>2.3895252124198301</v>
      </c>
      <c r="F2" s="2">
        <v>0.10299999999999999</v>
      </c>
      <c r="G2" s="1">
        <v>1.20608393816489</v>
      </c>
      <c r="H2" s="1">
        <v>2.6960631495485401E-2</v>
      </c>
      <c r="I2" s="11">
        <v>3.2865579042154799E-2</v>
      </c>
      <c r="J2" s="11"/>
      <c r="K2" s="15">
        <f>1-1/(E2)</f>
        <v>0.5815068220237285</v>
      </c>
    </row>
    <row r="3" spans="1:17" x14ac:dyDescent="0.2">
      <c r="A3">
        <v>2</v>
      </c>
      <c r="B3" s="1">
        <v>1.2503479135775999</v>
      </c>
      <c r="C3">
        <v>0</v>
      </c>
      <c r="D3" s="6">
        <v>2397.3154481247698</v>
      </c>
      <c r="E3" s="2">
        <v>1.27933263168415</v>
      </c>
      <c r="F3" s="2">
        <v>0.64049999999999996</v>
      </c>
      <c r="G3" s="1">
        <v>0.89558538062087101</v>
      </c>
      <c r="H3" s="1">
        <v>1.4141628374500399E-2</v>
      </c>
      <c r="I3" s="11">
        <v>5.6487901865884697E-2</v>
      </c>
      <c r="J3" s="11"/>
      <c r="K3" s="15">
        <f t="shared" ref="K3:K66" si="0">1-1/(E3)</f>
        <v>0.21834245822091525</v>
      </c>
      <c r="L3" t="s">
        <v>14</v>
      </c>
    </row>
    <row r="4" spans="1:17" x14ac:dyDescent="0.2">
      <c r="A4">
        <v>3</v>
      </c>
      <c r="B4" s="1">
        <v>1.44130699738935</v>
      </c>
      <c r="C4">
        <v>0</v>
      </c>
      <c r="D4" s="6">
        <v>-512.00635069622501</v>
      </c>
      <c r="E4" s="2">
        <v>2.0111900626849701</v>
      </c>
      <c r="F4" s="2">
        <v>0.1757</v>
      </c>
      <c r="G4" s="1">
        <v>1.4385249819344701</v>
      </c>
      <c r="H4" s="1">
        <v>2.4882001541479501E-2</v>
      </c>
      <c r="I4" s="11">
        <v>5.6382522118784598E-2</v>
      </c>
      <c r="J4" s="11"/>
      <c r="K4" s="15">
        <f t="shared" si="0"/>
        <v>0.50278195057060682</v>
      </c>
      <c r="M4" s="8" t="s">
        <v>20</v>
      </c>
      <c r="N4" s="8"/>
      <c r="O4" s="8"/>
      <c r="P4" s="8"/>
      <c r="Q4" s="8"/>
    </row>
    <row r="5" spans="1:17" x14ac:dyDescent="0.2">
      <c r="A5">
        <v>4</v>
      </c>
      <c r="B5" s="1">
        <v>1.5147401225113499</v>
      </c>
      <c r="C5">
        <v>0</v>
      </c>
      <c r="D5" s="6">
        <v>-1630.78314522458</v>
      </c>
      <c r="E5" s="2">
        <v>3.9236659596372898</v>
      </c>
      <c r="F5" s="2">
        <v>6.4199999999999993E-2</v>
      </c>
      <c r="G5" s="1">
        <v>1.45382880859496</v>
      </c>
      <c r="H5" s="1">
        <v>2.52582437339063E-2</v>
      </c>
      <c r="I5" s="11">
        <v>4.9069894941693303E-2</v>
      </c>
      <c r="J5" s="11"/>
      <c r="K5" s="15">
        <f t="shared" si="0"/>
        <v>0.74513630612621218</v>
      </c>
      <c r="M5" s="8"/>
      <c r="N5" s="8"/>
      <c r="O5" s="8"/>
      <c r="P5" s="8"/>
      <c r="Q5" s="8"/>
    </row>
    <row r="6" spans="1:17" x14ac:dyDescent="0.2">
      <c r="A6">
        <v>5</v>
      </c>
      <c r="B6" s="1">
        <v>1.47432084660103</v>
      </c>
      <c r="C6">
        <v>0</v>
      </c>
      <c r="D6" s="6">
        <v>-1014.98274363501</v>
      </c>
      <c r="E6" s="2">
        <v>5.7839475121286199</v>
      </c>
      <c r="F6" s="2">
        <v>3.4999999999999899E-2</v>
      </c>
      <c r="G6" s="1">
        <v>1.75268358694075</v>
      </c>
      <c r="H6" s="1">
        <v>2.92180071935054E-2</v>
      </c>
      <c r="I6" s="11">
        <v>6.1599669090829097E-2</v>
      </c>
      <c r="J6" s="11"/>
      <c r="K6" s="15">
        <f t="shared" si="0"/>
        <v>0.82710769800330053</v>
      </c>
      <c r="M6" s="8"/>
      <c r="N6" s="8"/>
      <c r="O6" s="8"/>
      <c r="P6" s="8"/>
      <c r="Q6" s="8"/>
    </row>
    <row r="7" spans="1:17" x14ac:dyDescent="0.2">
      <c r="A7">
        <v>6</v>
      </c>
      <c r="B7" s="1">
        <v>1.33591781456234</v>
      </c>
      <c r="C7">
        <v>0</v>
      </c>
      <c r="D7" s="6">
        <v>1093.6310499357501</v>
      </c>
      <c r="E7" s="2">
        <v>5.5431221683333796</v>
      </c>
      <c r="F7" s="2">
        <v>4.8300000000000003E-2</v>
      </c>
      <c r="G7" s="1">
        <v>1.1311223780948501</v>
      </c>
      <c r="H7" s="1">
        <v>1.7087631740851698E-2</v>
      </c>
      <c r="I7" s="11">
        <v>5.0868489255667997E-2</v>
      </c>
      <c r="J7" s="11"/>
      <c r="K7" s="15">
        <f t="shared" si="0"/>
        <v>0.81959625466803221</v>
      </c>
    </row>
    <row r="8" spans="1:17" x14ac:dyDescent="0.2">
      <c r="A8">
        <v>7</v>
      </c>
      <c r="B8" s="1">
        <v>1.5470721585434699</v>
      </c>
      <c r="C8">
        <v>0</v>
      </c>
      <c r="D8" s="6">
        <v>-2123.3718995843201</v>
      </c>
      <c r="E8" s="2">
        <v>7.1586768074018803</v>
      </c>
      <c r="F8" s="2">
        <v>3.1099999999999899E-2</v>
      </c>
      <c r="G8" s="1">
        <v>1.7195160457182599</v>
      </c>
      <c r="H8" s="1">
        <v>2.9667938352360999E-2</v>
      </c>
      <c r="I8" s="11">
        <v>5.4230393356790897E-2</v>
      </c>
      <c r="J8" s="11"/>
      <c r="K8" s="15">
        <f t="shared" si="0"/>
        <v>0.86030938022428582</v>
      </c>
      <c r="M8" t="s">
        <v>21</v>
      </c>
    </row>
    <row r="9" spans="1:17" x14ac:dyDescent="0.2">
      <c r="A9">
        <v>8</v>
      </c>
      <c r="B9" s="1">
        <v>1.596720787655</v>
      </c>
      <c r="C9">
        <v>0</v>
      </c>
      <c r="D9" s="6">
        <v>-2879.7844046743498</v>
      </c>
      <c r="E9" s="2">
        <v>1.27242484049361</v>
      </c>
      <c r="F9" s="2">
        <v>0.51929999999999998</v>
      </c>
      <c r="G9" s="1">
        <v>1.7879417289358399</v>
      </c>
      <c r="H9" s="1">
        <v>3.4827989914982503E-2</v>
      </c>
      <c r="I9" s="11">
        <v>5.8365638730050198E-2</v>
      </c>
      <c r="J9" s="11"/>
      <c r="K9" s="15">
        <f t="shared" si="0"/>
        <v>0.2140989642955482</v>
      </c>
    </row>
    <row r="10" spans="1:17" x14ac:dyDescent="0.2">
      <c r="A10">
        <v>9</v>
      </c>
      <c r="B10" s="1">
        <v>1.6325026960031701</v>
      </c>
      <c r="C10">
        <v>0</v>
      </c>
      <c r="D10" s="6">
        <v>-3424.9330505663102</v>
      </c>
      <c r="E10" s="2">
        <v>8.2348273976272708</v>
      </c>
      <c r="F10" s="2">
        <v>2.46E-2</v>
      </c>
      <c r="G10" s="1">
        <v>2.0358317618194799</v>
      </c>
      <c r="H10" s="1">
        <v>3.7820408198081898E-2</v>
      </c>
      <c r="I10" s="11">
        <v>5.9794856902700998E-2</v>
      </c>
      <c r="J10" s="11"/>
      <c r="K10" s="15">
        <f t="shared" si="0"/>
        <v>0.8785645464423294</v>
      </c>
      <c r="M10" t="s">
        <v>18</v>
      </c>
    </row>
    <row r="11" spans="1:17" x14ac:dyDescent="0.2">
      <c r="A11">
        <v>10</v>
      </c>
      <c r="B11" s="1">
        <v>1.7052222069379901</v>
      </c>
      <c r="C11">
        <v>0</v>
      </c>
      <c r="D11" s="6">
        <v>-4532.8377081464996</v>
      </c>
      <c r="E11" s="2">
        <v>1.0613919853160501</v>
      </c>
      <c r="F11" s="2">
        <v>0.76649999999999996</v>
      </c>
      <c r="G11" s="1">
        <v>2.7898376248852799</v>
      </c>
      <c r="H11" s="1">
        <v>5.7668526636865801E-2</v>
      </c>
      <c r="I11" s="11">
        <v>8.1773554589633896E-2</v>
      </c>
      <c r="J11" s="11"/>
      <c r="K11" s="15">
        <f t="shared" si="0"/>
        <v>5.7841010828595385E-2</v>
      </c>
      <c r="M11" t="s">
        <v>17</v>
      </c>
    </row>
    <row r="12" spans="1:17" x14ac:dyDescent="0.2">
      <c r="A12">
        <v>11</v>
      </c>
      <c r="B12" s="1">
        <v>1.6461696096312799</v>
      </c>
      <c r="C12">
        <v>0</v>
      </c>
      <c r="D12" s="6">
        <v>-3633.1527851145802</v>
      </c>
      <c r="E12" s="2">
        <v>1.1260800618901501</v>
      </c>
      <c r="F12" s="2">
        <v>0.66339999999999999</v>
      </c>
      <c r="G12" s="1">
        <v>2.41891561788022</v>
      </c>
      <c r="H12" s="1">
        <v>4.8586164857756901E-2</v>
      </c>
      <c r="I12" s="11">
        <v>7.5191039834698603E-2</v>
      </c>
      <c r="J12" s="11"/>
      <c r="K12" s="15">
        <f t="shared" si="0"/>
        <v>0.11196367483722425</v>
      </c>
      <c r="M12" t="s">
        <v>19</v>
      </c>
    </row>
    <row r="13" spans="1:17" x14ac:dyDescent="0.2">
      <c r="A13">
        <v>12</v>
      </c>
      <c r="B13" s="1">
        <v>1.6268635752952301</v>
      </c>
      <c r="C13">
        <v>0</v>
      </c>
      <c r="D13" s="6">
        <v>-3339.0192701149899</v>
      </c>
      <c r="E13" s="2">
        <v>1.3015124707477801</v>
      </c>
      <c r="F13" s="2">
        <v>0.4501</v>
      </c>
      <c r="G13" s="1">
        <v>1.6687898630256699</v>
      </c>
      <c r="H13" s="1">
        <v>3.34595671519691E-2</v>
      </c>
      <c r="I13" s="11">
        <v>5.3376154670034898E-2</v>
      </c>
      <c r="J13" s="11"/>
      <c r="K13" s="15">
        <f t="shared" si="0"/>
        <v>0.23166314386103959</v>
      </c>
    </row>
    <row r="14" spans="1:17" x14ac:dyDescent="0.2">
      <c r="A14">
        <v>13</v>
      </c>
      <c r="B14" s="1">
        <v>1.21000415466328</v>
      </c>
      <c r="C14">
        <v>0</v>
      </c>
      <c r="D14" s="6">
        <v>3011.9653244904998</v>
      </c>
      <c r="E14" s="2">
        <v>1.1075065646547</v>
      </c>
      <c r="F14" s="2">
        <v>0.38369999999999999</v>
      </c>
      <c r="G14" s="1">
        <v>1.0210005327034399</v>
      </c>
      <c r="H14" s="1">
        <v>1.6143849360551299E-2</v>
      </c>
      <c r="I14" s="11">
        <v>7.6873952262689102E-2</v>
      </c>
      <c r="J14" s="11"/>
      <c r="K14" s="15">
        <f t="shared" si="0"/>
        <v>9.7070814824667506E-2</v>
      </c>
    </row>
    <row r="15" spans="1:17" x14ac:dyDescent="0.2">
      <c r="A15">
        <v>14</v>
      </c>
      <c r="B15" s="1">
        <v>1.5183058490196899</v>
      </c>
      <c r="C15">
        <v>0</v>
      </c>
      <c r="D15" s="6">
        <v>-1685.10811187339</v>
      </c>
      <c r="E15" s="2">
        <v>1.20629464648692</v>
      </c>
      <c r="F15" s="2">
        <v>0.53269999999999995</v>
      </c>
      <c r="G15" s="1">
        <v>1.7438981256731401</v>
      </c>
      <c r="H15" s="1">
        <v>3.24479794704393E-2</v>
      </c>
      <c r="I15" s="11">
        <v>6.2603923015359095E-2</v>
      </c>
      <c r="J15" s="11"/>
      <c r="K15" s="15">
        <f t="shared" si="0"/>
        <v>0.17101513886985231</v>
      </c>
      <c r="M15" t="s">
        <v>45</v>
      </c>
    </row>
    <row r="16" spans="1:17" ht="17" customHeight="1" x14ac:dyDescent="0.2">
      <c r="A16">
        <v>15</v>
      </c>
      <c r="B16" s="1">
        <v>1.7389426154344301</v>
      </c>
      <c r="C16">
        <v>0</v>
      </c>
      <c r="D16" s="6">
        <v>-5046.5787543727101</v>
      </c>
      <c r="E16" s="2">
        <v>1.1611852623904699</v>
      </c>
      <c r="F16" s="2">
        <v>0.50019999999999998</v>
      </c>
      <c r="G16" s="1">
        <v>1.40593388820899</v>
      </c>
      <c r="H16" s="1">
        <v>3.0267299244110601E-2</v>
      </c>
      <c r="I16" s="11">
        <v>4.0960283805415901E-2</v>
      </c>
      <c r="J16" s="11"/>
      <c r="K16" s="15">
        <f t="shared" si="0"/>
        <v>0.13881097841239087</v>
      </c>
      <c r="N16" s="8" t="s">
        <v>46</v>
      </c>
      <c r="O16" s="8"/>
      <c r="P16" s="8"/>
      <c r="Q16" s="8"/>
    </row>
    <row r="17" spans="1:17" x14ac:dyDescent="0.2">
      <c r="A17">
        <v>16</v>
      </c>
      <c r="B17" s="1">
        <v>1.3800447176403301</v>
      </c>
      <c r="C17">
        <v>0</v>
      </c>
      <c r="D17" s="6">
        <v>421.34378045014199</v>
      </c>
      <c r="E17" s="2">
        <v>1.37025286856074</v>
      </c>
      <c r="F17" s="2">
        <v>0.46160000000000001</v>
      </c>
      <c r="G17" s="1">
        <v>1.1965398948036701</v>
      </c>
      <c r="H17" s="1">
        <v>2.01807089360121E-2</v>
      </c>
      <c r="I17" s="11">
        <v>5.3100879973579297E-2</v>
      </c>
      <c r="J17" s="11"/>
      <c r="K17" s="15">
        <f t="shared" si="0"/>
        <v>0.27020769454738613</v>
      </c>
      <c r="N17" s="8"/>
      <c r="O17" s="8"/>
      <c r="P17" s="8"/>
      <c r="Q17" s="8"/>
    </row>
    <row r="18" spans="1:17" x14ac:dyDescent="0.2">
      <c r="A18">
        <v>17</v>
      </c>
      <c r="B18" s="1">
        <v>1.6431871756751599</v>
      </c>
      <c r="C18">
        <v>0</v>
      </c>
      <c r="D18" s="6">
        <v>-3587.7144642508601</v>
      </c>
      <c r="E18" s="2">
        <v>1.43768790517673</v>
      </c>
      <c r="F18" s="2">
        <v>0.36820000000000003</v>
      </c>
      <c r="G18" s="1">
        <v>1.55684653679242</v>
      </c>
      <c r="H18" s="1">
        <v>3.1029084178775399E-2</v>
      </c>
      <c r="I18" s="11">
        <v>4.8242697230715198E-2</v>
      </c>
      <c r="J18" s="11"/>
      <c r="K18" s="15">
        <f t="shared" si="0"/>
        <v>0.30443874752005129</v>
      </c>
    </row>
    <row r="19" spans="1:17" x14ac:dyDescent="0.2">
      <c r="A19">
        <v>18</v>
      </c>
      <c r="B19" s="1">
        <v>1.4787437342327201</v>
      </c>
      <c r="C19">
        <v>0</v>
      </c>
      <c r="D19" s="6">
        <v>-1082.3668300254201</v>
      </c>
      <c r="E19" s="2">
        <v>2.09007456836021</v>
      </c>
      <c r="F19" s="2">
        <v>0.1928</v>
      </c>
      <c r="G19" s="1">
        <v>1.3368789089059301</v>
      </c>
      <c r="H19" s="1">
        <v>2.3515582263650799E-2</v>
      </c>
      <c r="I19" s="11">
        <v>4.9119352551609298E-2</v>
      </c>
      <c r="J19" s="11"/>
      <c r="K19" s="15">
        <f t="shared" si="0"/>
        <v>0.52154817098963102</v>
      </c>
    </row>
    <row r="20" spans="1:17" x14ac:dyDescent="0.2">
      <c r="A20">
        <v>19</v>
      </c>
      <c r="B20" s="1">
        <v>1.98919706639729</v>
      </c>
      <c r="C20">
        <v>0</v>
      </c>
      <c r="D20" s="6">
        <v>-8859.2841512835203</v>
      </c>
      <c r="E20" s="2">
        <v>2.1581569082655099</v>
      </c>
      <c r="F20" s="2">
        <v>0.1709</v>
      </c>
      <c r="G20" s="1">
        <v>1.1597583876400299</v>
      </c>
      <c r="H20" s="1">
        <v>2.7566201641067101E-2</v>
      </c>
      <c r="I20" s="11">
        <v>2.78672496891492E-2</v>
      </c>
      <c r="J20" s="11"/>
      <c r="K20" s="15">
        <f t="shared" si="0"/>
        <v>0.53664166114608858</v>
      </c>
    </row>
    <row r="21" spans="1:17" x14ac:dyDescent="0.2">
      <c r="A21">
        <v>20</v>
      </c>
      <c r="B21" s="1">
        <v>1.66910964319848</v>
      </c>
      <c r="C21">
        <v>0</v>
      </c>
      <c r="D21" s="6">
        <v>-3982.6514232026502</v>
      </c>
      <c r="E21" s="2">
        <v>1.95525483371053</v>
      </c>
      <c r="F21" s="2">
        <v>0.2324</v>
      </c>
      <c r="G21" s="1">
        <v>1.79670917107314</v>
      </c>
      <c r="H21" s="1">
        <v>3.6606894620766203E-2</v>
      </c>
      <c r="I21" s="11">
        <v>5.4709859576642497E-2</v>
      </c>
      <c r="J21" s="11"/>
      <c r="K21" s="15">
        <f t="shared" si="0"/>
        <v>0.48855771495407685</v>
      </c>
    </row>
    <row r="22" spans="1:17" x14ac:dyDescent="0.2">
      <c r="A22">
        <v>21</v>
      </c>
      <c r="B22" s="1">
        <v>1.55453802968633</v>
      </c>
      <c r="C22">
        <v>0</v>
      </c>
      <c r="D22" s="6">
        <v>-2237.1167983843602</v>
      </c>
      <c r="E22" s="2">
        <v>1.7900444007738401</v>
      </c>
      <c r="F22" s="2">
        <v>0.2298</v>
      </c>
      <c r="G22" s="1">
        <v>1.45181282961822</v>
      </c>
      <c r="H22" s="1">
        <v>2.7189621317290798E-2</v>
      </c>
      <c r="I22" s="11">
        <v>4.9031121152629302E-2</v>
      </c>
      <c r="J22" s="11"/>
      <c r="K22" s="15">
        <f t="shared" si="0"/>
        <v>0.44135463926609986</v>
      </c>
    </row>
    <row r="23" spans="1:17" x14ac:dyDescent="0.2">
      <c r="A23">
        <v>22</v>
      </c>
      <c r="B23" s="1">
        <v>1.7652793194363201</v>
      </c>
      <c r="C23">
        <v>0</v>
      </c>
      <c r="D23" s="6">
        <v>-5447.8267365704096</v>
      </c>
      <c r="E23" s="2">
        <v>1.0915037814625199</v>
      </c>
      <c r="F23" s="2">
        <v>0.58760000000000001</v>
      </c>
      <c r="G23" s="1">
        <v>2.1273337378857402</v>
      </c>
      <c r="H23" s="1">
        <v>4.7727550326816998E-2</v>
      </c>
      <c r="I23" s="11">
        <v>6.2366183319799602E-2</v>
      </c>
      <c r="J23" s="11"/>
      <c r="K23" s="15">
        <f t="shared" si="0"/>
        <v>8.3832766332621267E-2</v>
      </c>
    </row>
    <row r="24" spans="1:17" x14ac:dyDescent="0.2">
      <c r="A24">
        <v>23</v>
      </c>
      <c r="B24" s="1">
        <v>1.65640396558445</v>
      </c>
      <c r="C24">
        <v>0</v>
      </c>
      <c r="D24" s="6">
        <v>-3789.0764221426002</v>
      </c>
      <c r="E24" s="2">
        <v>3.0252563988574201</v>
      </c>
      <c r="F24" s="2">
        <v>9.1399999999999898E-2</v>
      </c>
      <c r="G24" s="1">
        <v>1.85575683877822</v>
      </c>
      <c r="H24" s="1">
        <v>3.5673785694333798E-2</v>
      </c>
      <c r="I24" s="11">
        <v>5.43473037408762E-2</v>
      </c>
      <c r="J24" s="11"/>
      <c r="K24" s="15">
        <f t="shared" si="0"/>
        <v>0.66944950504767786</v>
      </c>
    </row>
    <row r="25" spans="1:17" x14ac:dyDescent="0.2">
      <c r="A25">
        <v>24</v>
      </c>
      <c r="B25" s="1">
        <v>1.2738806383197201</v>
      </c>
      <c r="C25">
        <v>0</v>
      </c>
      <c r="D25" s="6">
        <v>2038.7869732741499</v>
      </c>
      <c r="E25" s="2">
        <v>3.1015852162469302</v>
      </c>
      <c r="F25" s="2">
        <v>0.1069</v>
      </c>
      <c r="G25" s="1">
        <v>0.95544864985578204</v>
      </c>
      <c r="H25" s="1">
        <v>1.41907587941881E-2</v>
      </c>
      <c r="I25" s="11">
        <v>5.1813661897568697E-2</v>
      </c>
      <c r="J25" s="11"/>
      <c r="K25" s="15">
        <f t="shared" si="0"/>
        <v>0.67758422539489371</v>
      </c>
    </row>
    <row r="26" spans="1:17" x14ac:dyDescent="0.2">
      <c r="A26">
        <v>25</v>
      </c>
      <c r="B26" s="1">
        <v>1.62818588453566</v>
      </c>
      <c r="C26">
        <v>0</v>
      </c>
      <c r="D26" s="6">
        <v>-3359.1650679539398</v>
      </c>
      <c r="E26" s="2">
        <v>3.15297889050973</v>
      </c>
      <c r="F26" s="2">
        <v>6.9099999999999898E-2</v>
      </c>
      <c r="G26" s="1">
        <v>1.6419289362237699</v>
      </c>
      <c r="H26" s="1">
        <v>3.4080782299215198E-2</v>
      </c>
      <c r="I26" s="11">
        <v>5.4252703122112902E-2</v>
      </c>
      <c r="J26" s="11"/>
      <c r="K26" s="15">
        <f t="shared" si="0"/>
        <v>0.6828396146228769</v>
      </c>
    </row>
    <row r="27" spans="1:17" x14ac:dyDescent="0.2">
      <c r="A27">
        <v>26</v>
      </c>
      <c r="B27" s="1">
        <v>1.7544784208573001</v>
      </c>
      <c r="C27">
        <v>0</v>
      </c>
      <c r="D27" s="6">
        <v>-5283.2716441623297</v>
      </c>
      <c r="E27" s="2">
        <v>3.7171128181781001</v>
      </c>
      <c r="F27" s="2">
        <v>6.2899999999999998E-2</v>
      </c>
      <c r="G27" s="1">
        <v>1.83150783355902</v>
      </c>
      <c r="H27" s="1">
        <v>4.0391969093214103E-2</v>
      </c>
      <c r="I27" s="11">
        <v>5.3536281458278899E-2</v>
      </c>
      <c r="J27" s="11"/>
      <c r="K27" s="15">
        <f t="shared" si="0"/>
        <v>0.73097399812305441</v>
      </c>
    </row>
    <row r="28" spans="1:17" x14ac:dyDescent="0.2">
      <c r="A28">
        <v>27</v>
      </c>
      <c r="B28" s="1">
        <v>1.49375342315919</v>
      </c>
      <c r="C28">
        <v>0</v>
      </c>
      <c r="D28" s="6">
        <v>-1311.0441692525001</v>
      </c>
      <c r="E28" s="2">
        <v>2.3377058127999599</v>
      </c>
      <c r="F28" s="2">
        <v>0.12989999999999999</v>
      </c>
      <c r="G28" s="1">
        <v>1.7748808629880299</v>
      </c>
      <c r="H28" s="1">
        <v>3.1350510149398401E-2</v>
      </c>
      <c r="I28" s="11">
        <v>6.3494263895544995E-2</v>
      </c>
      <c r="J28" s="11"/>
      <c r="K28" s="15">
        <f t="shared" si="0"/>
        <v>0.57223017775608742</v>
      </c>
    </row>
    <row r="29" spans="1:17" x14ac:dyDescent="0.2">
      <c r="A29">
        <v>28</v>
      </c>
      <c r="B29" s="1">
        <v>1.4334086676607001</v>
      </c>
      <c r="C29">
        <v>0</v>
      </c>
      <c r="D29" s="6">
        <v>-391.672809106329</v>
      </c>
      <c r="E29" s="2">
        <v>2.87907968095764</v>
      </c>
      <c r="F29" s="2">
        <v>7.2499999999999995E-2</v>
      </c>
      <c r="G29" s="1">
        <v>1.6853731670351599</v>
      </c>
      <c r="H29" s="1">
        <v>2.8609798352376099E-2</v>
      </c>
      <c r="I29" s="11">
        <v>6.6011135648937902E-2</v>
      </c>
      <c r="J29" s="11"/>
      <c r="K29" s="15">
        <f t="shared" si="0"/>
        <v>0.65266678563499159</v>
      </c>
    </row>
    <row r="30" spans="1:17" x14ac:dyDescent="0.2">
      <c r="A30">
        <v>29</v>
      </c>
      <c r="B30" s="1">
        <v>1.47362169774286</v>
      </c>
      <c r="C30">
        <v>0</v>
      </c>
      <c r="D30" s="6">
        <v>-1004.33099053123</v>
      </c>
      <c r="E30" s="2">
        <v>2.4417299737557299</v>
      </c>
      <c r="F30" s="2">
        <v>9.2899999999999996E-2</v>
      </c>
      <c r="G30" s="1">
        <v>1.7947510287097299</v>
      </c>
      <c r="H30" s="1">
        <v>3.2112581351932998E-2</v>
      </c>
      <c r="I30" s="11">
        <v>6.7802175248667301E-2</v>
      </c>
      <c r="J30" s="11"/>
      <c r="K30" s="15">
        <f t="shared" si="0"/>
        <v>0.590454304633097</v>
      </c>
    </row>
    <row r="31" spans="1:17" x14ac:dyDescent="0.2">
      <c r="A31">
        <v>30</v>
      </c>
      <c r="B31" s="1">
        <v>1.4958322154892201</v>
      </c>
      <c r="C31">
        <v>0</v>
      </c>
      <c r="D31" s="6">
        <v>-1342.7152252727101</v>
      </c>
      <c r="E31" s="2">
        <v>1.56192523798542</v>
      </c>
      <c r="F31" s="2">
        <v>0.1981</v>
      </c>
      <c r="G31" s="1">
        <v>2.2099536912106901</v>
      </c>
      <c r="H31" s="1">
        <v>4.0707620211230498E-2</v>
      </c>
      <c r="I31" s="11">
        <v>8.2099587198193394E-2</v>
      </c>
      <c r="J31" s="11"/>
      <c r="K31" s="15">
        <f t="shared" si="0"/>
        <v>0.35976449084733042</v>
      </c>
    </row>
    <row r="32" spans="1:17" x14ac:dyDescent="0.2">
      <c r="A32">
        <v>31</v>
      </c>
      <c r="B32" s="1">
        <v>1.55764270157674</v>
      </c>
      <c r="C32">
        <v>0</v>
      </c>
      <c r="D32" s="6">
        <v>-2284.4174526850902</v>
      </c>
      <c r="E32" s="2">
        <v>2.3706225974606601</v>
      </c>
      <c r="F32" s="2">
        <v>0.1065</v>
      </c>
      <c r="G32" s="1">
        <v>2.0870783557595698</v>
      </c>
      <c r="H32" s="1">
        <v>3.9342394698028998E-2</v>
      </c>
      <c r="I32" s="11">
        <v>7.0551259053131699E-2</v>
      </c>
      <c r="J32" s="11"/>
      <c r="K32" s="15">
        <f t="shared" si="0"/>
        <v>0.57816988622686294</v>
      </c>
    </row>
    <row r="33" spans="1:11" x14ac:dyDescent="0.2">
      <c r="A33">
        <v>32</v>
      </c>
      <c r="B33" s="1">
        <v>1.4215507392439599</v>
      </c>
      <c r="C33">
        <v>0</v>
      </c>
      <c r="D33" s="6">
        <v>-211.01353412941501</v>
      </c>
      <c r="E33" s="2">
        <v>2.6577612371850701</v>
      </c>
      <c r="F33" s="2">
        <v>0.15690000000000001</v>
      </c>
      <c r="G33" s="1">
        <v>1.8841509528648099</v>
      </c>
      <c r="H33" s="1">
        <v>3.1198178843017801E-2</v>
      </c>
      <c r="I33" s="11">
        <v>7.4008122720816097E-2</v>
      </c>
      <c r="J33" s="11"/>
      <c r="K33" s="15">
        <f t="shared" si="0"/>
        <v>0.62374347777788508</v>
      </c>
    </row>
    <row r="34" spans="1:11" x14ac:dyDescent="0.2">
      <c r="A34">
        <v>33</v>
      </c>
      <c r="B34" s="1">
        <v>1.51997729228846</v>
      </c>
      <c r="C34">
        <v>0</v>
      </c>
      <c r="D34" s="6">
        <v>-1710.5730766199699</v>
      </c>
      <c r="E34" s="2">
        <v>7.4589958221480801</v>
      </c>
      <c r="F34" s="2">
        <v>2.6599999999999999E-2</v>
      </c>
      <c r="G34" s="1">
        <v>2.1111416513702999</v>
      </c>
      <c r="H34" s="1">
        <v>3.5948503847950598E-2</v>
      </c>
      <c r="I34" s="11">
        <v>6.9134757192450796E-2</v>
      </c>
      <c r="J34" s="11"/>
      <c r="K34" s="15">
        <f t="shared" si="0"/>
        <v>0.86593369619129046</v>
      </c>
    </row>
    <row r="35" spans="1:11" x14ac:dyDescent="0.2">
      <c r="A35">
        <v>34</v>
      </c>
      <c r="B35" s="1">
        <v>1.8464358564032199</v>
      </c>
      <c r="C35">
        <v>0</v>
      </c>
      <c r="D35" s="6">
        <v>-6684.27214362627</v>
      </c>
      <c r="E35" s="2">
        <v>2.7093077693855698</v>
      </c>
      <c r="F35" s="2">
        <v>9.5000000000000001E-2</v>
      </c>
      <c r="G35" s="1">
        <v>3.0767307296575801</v>
      </c>
      <c r="H35" s="1">
        <v>6.7800507868006898E-2</v>
      </c>
      <c r="I35" s="11">
        <v>8.0101176427134102E-2</v>
      </c>
      <c r="J35" s="11"/>
      <c r="K35" s="15">
        <f t="shared" si="0"/>
        <v>0.63090202918261107</v>
      </c>
    </row>
    <row r="36" spans="1:11" x14ac:dyDescent="0.2">
      <c r="A36">
        <v>35</v>
      </c>
      <c r="B36" s="1">
        <v>1.64775558371195</v>
      </c>
      <c r="C36">
        <v>0</v>
      </c>
      <c r="D36" s="6">
        <v>-3657.3155998556399</v>
      </c>
      <c r="E36" s="2">
        <v>2.1711125319651901</v>
      </c>
      <c r="F36" s="2">
        <v>0.2079</v>
      </c>
      <c r="G36" s="1">
        <v>2.07994493118973</v>
      </c>
      <c r="H36" s="1">
        <v>4.0133724985201298E-2</v>
      </c>
      <c r="I36" s="11">
        <v>6.1958130496098503E-2</v>
      </c>
      <c r="J36" s="11"/>
      <c r="K36" s="15">
        <f t="shared" si="0"/>
        <v>0.53940664738605393</v>
      </c>
    </row>
    <row r="37" spans="1:11" x14ac:dyDescent="0.2">
      <c r="A37">
        <v>36</v>
      </c>
      <c r="B37" s="1">
        <v>1.6349968818059499</v>
      </c>
      <c r="C37">
        <v>0</v>
      </c>
      <c r="D37" s="6">
        <v>-3462.9327570034002</v>
      </c>
      <c r="E37" s="2">
        <v>4.8884137851993597</v>
      </c>
      <c r="F37" s="2">
        <v>3.85E-2</v>
      </c>
      <c r="G37" s="1">
        <v>2.6455744631827098</v>
      </c>
      <c r="H37" s="1">
        <v>4.9769811475604102E-2</v>
      </c>
      <c r="I37" s="11">
        <v>7.8378040745739605E-2</v>
      </c>
      <c r="J37" s="11"/>
      <c r="K37" s="15">
        <f t="shared" si="0"/>
        <v>0.79543466573396504</v>
      </c>
    </row>
    <row r="38" spans="1:11" x14ac:dyDescent="0.2">
      <c r="A38">
        <v>37</v>
      </c>
      <c r="B38" s="1">
        <v>1.1537156552409</v>
      </c>
      <c r="C38">
        <v>0</v>
      </c>
      <c r="D38" s="6">
        <v>3869.53834549365</v>
      </c>
      <c r="E38" s="2">
        <v>1.4613847080344999</v>
      </c>
      <c r="F38" s="2">
        <v>0.23749999999999999</v>
      </c>
      <c r="G38" s="1">
        <v>0.58754174445510199</v>
      </c>
      <c r="H38" s="1">
        <v>8.6566943105997503E-3</v>
      </c>
      <c r="I38" s="11">
        <v>5.6316282795222702E-2</v>
      </c>
      <c r="J38" s="11"/>
      <c r="K38" s="15">
        <f t="shared" si="0"/>
        <v>0.31571748732408911</v>
      </c>
    </row>
    <row r="39" spans="1:11" x14ac:dyDescent="0.2">
      <c r="A39">
        <v>38</v>
      </c>
      <c r="B39" s="1">
        <v>1.4915181894659699</v>
      </c>
      <c r="C39">
        <v>0</v>
      </c>
      <c r="D39" s="6">
        <v>-1276.98967978103</v>
      </c>
      <c r="E39" s="2">
        <v>1.61615036085817</v>
      </c>
      <c r="F39" s="2">
        <v>0.32940000000000003</v>
      </c>
      <c r="G39" s="1">
        <v>1.7491313033962399</v>
      </c>
      <c r="H39" s="1">
        <v>3.1431710817170701E-2</v>
      </c>
      <c r="I39" s="11">
        <v>6.3948214920226995E-2</v>
      </c>
      <c r="J39" s="11"/>
      <c r="K39" s="15">
        <f t="shared" si="0"/>
        <v>0.38124569085947946</v>
      </c>
    </row>
    <row r="40" spans="1:11" x14ac:dyDescent="0.2">
      <c r="A40">
        <v>39</v>
      </c>
      <c r="B40" s="1">
        <v>1.62289652561709</v>
      </c>
      <c r="C40">
        <v>0</v>
      </c>
      <c r="D40" s="6">
        <v>-3278.5800185473499</v>
      </c>
      <c r="E40" s="2">
        <v>1.7717902692802201</v>
      </c>
      <c r="F40" s="2">
        <v>0.1109</v>
      </c>
      <c r="G40" s="1">
        <v>2.30477904305069</v>
      </c>
      <c r="H40" s="1">
        <v>4.70526374971139E-2</v>
      </c>
      <c r="I40" s="11">
        <v>7.5538449103565303E-2</v>
      </c>
      <c r="J40" s="11"/>
      <c r="K40" s="15">
        <f t="shared" si="0"/>
        <v>0.43559911275150842</v>
      </c>
    </row>
    <row r="41" spans="1:11" x14ac:dyDescent="0.2">
      <c r="A41">
        <v>40</v>
      </c>
      <c r="B41" s="1">
        <v>1.28506626605037</v>
      </c>
      <c r="C41">
        <v>0</v>
      </c>
      <c r="D41" s="6">
        <v>1868.3704110415899</v>
      </c>
      <c r="E41" s="2">
        <v>2.5686021098163301</v>
      </c>
      <c r="F41" s="2">
        <v>0.1104</v>
      </c>
      <c r="G41" s="1">
        <v>1.1732673961351501</v>
      </c>
      <c r="H41" s="1">
        <v>1.7731786857011999E-2</v>
      </c>
      <c r="I41" s="11">
        <v>6.2202333172172303E-2</v>
      </c>
      <c r="J41" s="11"/>
      <c r="K41" s="15">
        <f t="shared" si="0"/>
        <v>0.61068318203962479</v>
      </c>
    </row>
    <row r="42" spans="1:11" x14ac:dyDescent="0.2">
      <c r="A42">
        <v>41</v>
      </c>
      <c r="B42" s="1">
        <v>1.5155069690265</v>
      </c>
      <c r="C42">
        <v>0</v>
      </c>
      <c r="D42" s="6">
        <v>-1642.4662934589301</v>
      </c>
      <c r="E42" s="2">
        <v>1.4707364295930301</v>
      </c>
      <c r="F42" s="2">
        <v>0.43359999999999999</v>
      </c>
      <c r="G42" s="1">
        <v>2.3163735270768502</v>
      </c>
      <c r="H42" s="1">
        <v>4.25159537992056E-2</v>
      </c>
      <c r="I42" s="11">
        <v>8.2474062144095306E-2</v>
      </c>
      <c r="J42" s="11"/>
      <c r="K42" s="15">
        <f t="shared" si="0"/>
        <v>0.32006851813909876</v>
      </c>
    </row>
    <row r="43" spans="1:11" x14ac:dyDescent="0.2">
      <c r="A43">
        <v>42</v>
      </c>
      <c r="B43" s="1">
        <v>1.52143480741267</v>
      </c>
      <c r="C43">
        <v>0</v>
      </c>
      <c r="D43" s="6">
        <v>-1732.77877869145</v>
      </c>
      <c r="E43" s="2">
        <v>1.6734188043627301</v>
      </c>
      <c r="F43" s="2">
        <v>0.2883</v>
      </c>
      <c r="G43" s="1">
        <v>1.7057056371427699</v>
      </c>
      <c r="H43" s="1">
        <v>3.1486637254391103E-2</v>
      </c>
      <c r="I43" s="11">
        <v>6.0384609555749397E-2</v>
      </c>
      <c r="J43" s="11"/>
      <c r="K43" s="15">
        <f t="shared" si="0"/>
        <v>0.402420961571052</v>
      </c>
    </row>
    <row r="44" spans="1:11" x14ac:dyDescent="0.2">
      <c r="A44">
        <v>43</v>
      </c>
      <c r="B44" s="1">
        <v>1.53104371511722</v>
      </c>
      <c r="C44">
        <v>0</v>
      </c>
      <c r="D44" s="6">
        <v>-1879.1735146196399</v>
      </c>
      <c r="E44" s="2">
        <v>2.93965424683048</v>
      </c>
      <c r="F44" s="2">
        <v>8.2000000000000101E-2</v>
      </c>
      <c r="G44" s="1">
        <v>1.9503284384711701</v>
      </c>
      <c r="H44" s="1">
        <v>3.5161265700672302E-2</v>
      </c>
      <c r="I44" s="11">
        <v>6.6211621943235294E-2</v>
      </c>
      <c r="J44" s="11"/>
      <c r="K44" s="15">
        <f t="shared" si="0"/>
        <v>0.65982393981258347</v>
      </c>
    </row>
    <row r="45" spans="1:11" x14ac:dyDescent="0.2">
      <c r="A45">
        <v>44</v>
      </c>
      <c r="B45" s="1">
        <v>1.41271324789246</v>
      </c>
      <c r="C45">
        <v>0</v>
      </c>
      <c r="D45" s="6">
        <v>-76.371569355604294</v>
      </c>
      <c r="E45" s="2">
        <v>5.5859565503947799</v>
      </c>
      <c r="F45" s="2">
        <v>3.5300000000000102E-2</v>
      </c>
      <c r="G45" s="1">
        <v>2.0860207284483301</v>
      </c>
      <c r="H45" s="1">
        <v>3.3121772646087899E-2</v>
      </c>
      <c r="I45" s="11">
        <v>8.0253718084471501E-2</v>
      </c>
      <c r="J45" s="11"/>
      <c r="K45" s="15">
        <f t="shared" si="0"/>
        <v>0.82097963151372411</v>
      </c>
    </row>
    <row r="46" spans="1:11" x14ac:dyDescent="0.2">
      <c r="A46">
        <v>45</v>
      </c>
      <c r="B46" s="1">
        <v>1.65202100348365</v>
      </c>
      <c r="C46">
        <v>0</v>
      </c>
      <c r="D46" s="6">
        <v>-3722.30061379279</v>
      </c>
      <c r="E46" s="2">
        <v>4.7741992101194901</v>
      </c>
      <c r="F46" s="2">
        <v>4.3500000000000101E-2</v>
      </c>
      <c r="G46" s="1">
        <v>2.9697159516654899</v>
      </c>
      <c r="H46" s="1">
        <v>5.5550673195229397E-2</v>
      </c>
      <c r="I46" s="11">
        <v>8.5197674458998396E-2</v>
      </c>
      <c r="J46" s="11"/>
      <c r="K46" s="15">
        <f t="shared" si="0"/>
        <v>0.79054078893893254</v>
      </c>
    </row>
    <row r="47" spans="1:11" x14ac:dyDescent="0.2">
      <c r="A47">
        <v>46</v>
      </c>
      <c r="B47" s="1">
        <v>1.7489658430352799</v>
      </c>
      <c r="C47">
        <v>0</v>
      </c>
      <c r="D47" s="6">
        <v>-5199.2857844423097</v>
      </c>
      <c r="E47" s="2">
        <v>1.1201048342634801</v>
      </c>
      <c r="F47" s="2">
        <v>0.60760000000000003</v>
      </c>
      <c r="G47" s="1">
        <v>1.92287201220257</v>
      </c>
      <c r="H47" s="1">
        <v>4.3065474934823003E-2</v>
      </c>
      <c r="I47" s="11">
        <v>5.7499918501349001E-2</v>
      </c>
      <c r="J47" s="11"/>
      <c r="K47" s="15">
        <f t="shared" si="0"/>
        <v>0.10722642255396964</v>
      </c>
    </row>
    <row r="48" spans="1:11" x14ac:dyDescent="0.2">
      <c r="A48">
        <v>47</v>
      </c>
      <c r="B48" s="1">
        <v>2.2754168811987801</v>
      </c>
      <c r="C48">
        <v>0</v>
      </c>
      <c r="D48" s="6">
        <v>-13219.933196276699</v>
      </c>
      <c r="E48" s="2">
        <v>1.68841575671522</v>
      </c>
      <c r="F48" s="2">
        <v>9.8500000000000004E-2</v>
      </c>
      <c r="G48" s="1">
        <v>5.8541434841660198</v>
      </c>
      <c r="H48" s="1">
        <v>0.175709181784371</v>
      </c>
      <c r="I48" s="11">
        <v>0.137766078193367</v>
      </c>
      <c r="J48" s="11"/>
      <c r="K48" s="15">
        <f t="shared" si="0"/>
        <v>0.40772881559368968</v>
      </c>
    </row>
    <row r="49" spans="1:11" x14ac:dyDescent="0.2">
      <c r="A49">
        <v>48</v>
      </c>
      <c r="B49" s="1">
        <v>1.39438651634387</v>
      </c>
      <c r="C49">
        <v>0</v>
      </c>
      <c r="D49" s="6">
        <v>202.84195917180099</v>
      </c>
      <c r="E49" s="2">
        <v>3.1895853672166701</v>
      </c>
      <c r="F49" s="2">
        <v>6.5099999999999894E-2</v>
      </c>
      <c r="G49" s="1">
        <v>1.5863856724455101</v>
      </c>
      <c r="H49" s="1">
        <v>2.56820132596083E-2</v>
      </c>
      <c r="I49" s="11">
        <v>6.5118892749405494E-2</v>
      </c>
      <c r="J49" s="11"/>
      <c r="K49" s="15">
        <f t="shared" si="0"/>
        <v>0.68647962513302141</v>
      </c>
    </row>
    <row r="50" spans="1:11" x14ac:dyDescent="0.2">
      <c r="A50">
        <v>49</v>
      </c>
      <c r="B50" s="1">
        <v>1.41899399058361</v>
      </c>
      <c r="C50">
        <v>0</v>
      </c>
      <c r="D50" s="6">
        <v>-172.06066284831101</v>
      </c>
      <c r="E50" s="2">
        <v>5.0310826682865297</v>
      </c>
      <c r="F50" s="2">
        <v>4.0800000000000003E-2</v>
      </c>
      <c r="G50" s="1">
        <v>1.8079314198280301</v>
      </c>
      <c r="H50" s="1">
        <v>2.9137088627611302E-2</v>
      </c>
      <c r="I50" s="11">
        <v>6.9540588367453596E-2</v>
      </c>
      <c r="J50" s="11"/>
      <c r="K50" s="15">
        <f t="shared" si="0"/>
        <v>0.80123562542442239</v>
      </c>
    </row>
    <row r="51" spans="1:11" x14ac:dyDescent="0.2">
      <c r="A51">
        <v>50</v>
      </c>
      <c r="B51" s="1">
        <v>1.3320751263946899</v>
      </c>
      <c r="C51">
        <v>0</v>
      </c>
      <c r="D51" s="6">
        <v>1152.17561471401</v>
      </c>
      <c r="E51" s="2">
        <v>2.4722973271273601</v>
      </c>
      <c r="F51" s="2">
        <v>9.8500000000000004E-2</v>
      </c>
      <c r="G51" s="1">
        <v>1.5209847957838301</v>
      </c>
      <c r="H51" s="1">
        <v>2.4437972824354899E-2</v>
      </c>
      <c r="I51" s="11">
        <v>7.3591699232869706E-2</v>
      </c>
      <c r="J51" s="11"/>
      <c r="K51" s="15">
        <f t="shared" si="0"/>
        <v>0.59551790594623522</v>
      </c>
    </row>
    <row r="52" spans="1:11" x14ac:dyDescent="0.2">
      <c r="A52">
        <v>51</v>
      </c>
      <c r="B52" s="1">
        <v>1.2873821718259899</v>
      </c>
      <c r="C52">
        <v>0</v>
      </c>
      <c r="D52" s="6">
        <v>1833.08685698102</v>
      </c>
      <c r="E52" s="2">
        <v>2.9535110284193302</v>
      </c>
      <c r="F52" s="2">
        <v>8.4900000000000003E-2</v>
      </c>
      <c r="G52" s="1">
        <v>1.29479846302306</v>
      </c>
      <c r="H52" s="1">
        <v>1.97918239311617E-2</v>
      </c>
      <c r="I52" s="11">
        <v>6.8869351934419204E-2</v>
      </c>
      <c r="J52" s="11"/>
      <c r="K52" s="15">
        <f t="shared" si="0"/>
        <v>0.66141992009585171</v>
      </c>
    </row>
    <row r="53" spans="1:11" x14ac:dyDescent="0.2">
      <c r="A53">
        <v>52</v>
      </c>
      <c r="B53" s="1">
        <v>1.46906492299402</v>
      </c>
      <c r="C53">
        <v>0</v>
      </c>
      <c r="D53" s="6">
        <v>-934.90709173318203</v>
      </c>
      <c r="E53" s="2">
        <v>3.49897183319574</v>
      </c>
      <c r="F53" s="2">
        <v>6.7399999999999904E-2</v>
      </c>
      <c r="G53" s="1">
        <v>1.7798410717911599</v>
      </c>
      <c r="H53" s="1">
        <v>3.0454995844779498E-2</v>
      </c>
      <c r="I53" s="11">
        <v>6.4927037499172502E-2</v>
      </c>
      <c r="J53" s="11"/>
      <c r="K53" s="15">
        <f t="shared" si="0"/>
        <v>0.71420175763842519</v>
      </c>
    </row>
    <row r="54" spans="1:11" x14ac:dyDescent="0.2">
      <c r="A54">
        <v>53</v>
      </c>
      <c r="B54" s="1">
        <v>1.48147248804342</v>
      </c>
      <c r="C54">
        <v>0</v>
      </c>
      <c r="D54" s="6">
        <v>-1123.9402539580899</v>
      </c>
      <c r="E54" s="2">
        <v>4.0317082747116499</v>
      </c>
      <c r="F54" s="2">
        <v>4.7400000000000102E-2</v>
      </c>
      <c r="G54" s="1">
        <v>2.0145645930079401</v>
      </c>
      <c r="H54" s="1">
        <v>3.43905417180045E-2</v>
      </c>
      <c r="I54" s="11">
        <v>7.1427843899780297E-2</v>
      </c>
      <c r="J54" s="11"/>
      <c r="K54" s="15">
        <f t="shared" si="0"/>
        <v>0.75196618111673263</v>
      </c>
    </row>
    <row r="55" spans="1:11" x14ac:dyDescent="0.2">
      <c r="A55">
        <v>54</v>
      </c>
      <c r="B55" s="1">
        <v>1.54699520677793</v>
      </c>
      <c r="C55">
        <v>0</v>
      </c>
      <c r="D55" s="6">
        <v>-2122.1995151946398</v>
      </c>
      <c r="E55" s="2">
        <v>3.0298386954900001</v>
      </c>
      <c r="F55" s="2">
        <v>7.9299999999999898E-2</v>
      </c>
      <c r="G55" s="1">
        <v>2.0466970881461899</v>
      </c>
      <c r="H55" s="1">
        <v>3.6742724332780301E-2</v>
      </c>
      <c r="I55" s="11">
        <v>6.7171931083661096E-2</v>
      </c>
      <c r="J55" s="11"/>
      <c r="K55" s="15">
        <f t="shared" si="0"/>
        <v>0.66994942618941133</v>
      </c>
    </row>
    <row r="56" spans="1:11" x14ac:dyDescent="0.2">
      <c r="A56">
        <v>55</v>
      </c>
      <c r="B56" s="1">
        <v>1.54908439027333</v>
      </c>
      <c r="C56">
        <v>0</v>
      </c>
      <c r="D56" s="6">
        <v>-2154.0288838927499</v>
      </c>
      <c r="E56" s="2">
        <v>2.4355066733167199</v>
      </c>
      <c r="F56" s="2">
        <v>9.6600000000000005E-2</v>
      </c>
      <c r="G56" s="1">
        <v>2.0470785027824401</v>
      </c>
      <c r="H56" s="1">
        <v>3.7915216039844803E-2</v>
      </c>
      <c r="I56" s="11">
        <v>6.9051709921986296E-2</v>
      </c>
      <c r="J56" s="11"/>
      <c r="K56" s="15">
        <f t="shared" si="0"/>
        <v>0.5894078177013653</v>
      </c>
    </row>
    <row r="57" spans="1:11" x14ac:dyDescent="0.2">
      <c r="A57">
        <v>56</v>
      </c>
      <c r="B57" s="1">
        <v>1.36522990938549</v>
      </c>
      <c r="C57">
        <v>0</v>
      </c>
      <c r="D57" s="6">
        <v>647.05205125258101</v>
      </c>
      <c r="E57" s="2">
        <v>1.6846469536291699</v>
      </c>
      <c r="F57" s="2">
        <v>0.15759999999999999</v>
      </c>
      <c r="G57" s="1">
        <v>1.4605931603653799</v>
      </c>
      <c r="H57" s="1">
        <v>2.6137646734486999E-2</v>
      </c>
      <c r="I57" s="11">
        <v>7.1564913121338794E-2</v>
      </c>
      <c r="J57" s="11"/>
      <c r="K57" s="15">
        <f t="shared" si="0"/>
        <v>0.40640381781729484</v>
      </c>
    </row>
    <row r="58" spans="1:11" x14ac:dyDescent="0.2">
      <c r="A58">
        <v>57</v>
      </c>
      <c r="B58" s="1">
        <v>1.3884248596202</v>
      </c>
      <c r="C58">
        <v>0</v>
      </c>
      <c r="D58" s="6">
        <v>293.66967742979</v>
      </c>
      <c r="E58" s="2">
        <v>3.2549798707247102</v>
      </c>
      <c r="F58" s="2">
        <v>7.5800000000000103E-2</v>
      </c>
      <c r="G58" s="1">
        <v>1.52486388529205</v>
      </c>
      <c r="H58" s="1">
        <v>2.4667811750180402E-2</v>
      </c>
      <c r="I58" s="11">
        <v>6.3507293982934795E-2</v>
      </c>
      <c r="J58" s="11"/>
      <c r="K58" s="15">
        <f t="shared" si="0"/>
        <v>0.69277843804995531</v>
      </c>
    </row>
    <row r="59" spans="1:11" x14ac:dyDescent="0.2">
      <c r="A59">
        <v>58</v>
      </c>
      <c r="B59" s="1">
        <v>1.62838690144375</v>
      </c>
      <c r="C59">
        <v>0</v>
      </c>
      <c r="D59" s="6">
        <v>-3362.2276238740301</v>
      </c>
      <c r="E59" s="2">
        <v>2.2429305172012599</v>
      </c>
      <c r="F59" s="2">
        <v>0.1341</v>
      </c>
      <c r="G59" s="1">
        <v>1.7847148338511001</v>
      </c>
      <c r="H59" s="1">
        <v>3.4724001507823898E-2</v>
      </c>
      <c r="I59" s="11">
        <v>5.5258951814628698E-2</v>
      </c>
      <c r="J59" s="11"/>
      <c r="K59" s="15">
        <f t="shared" si="0"/>
        <v>0.55415471307251862</v>
      </c>
    </row>
    <row r="60" spans="1:11" x14ac:dyDescent="0.2">
      <c r="A60">
        <v>59</v>
      </c>
      <c r="B60" s="1">
        <v>1.5163131724544501</v>
      </c>
      <c r="C60">
        <v>0</v>
      </c>
      <c r="D60" s="6">
        <v>-1654.7490566582501</v>
      </c>
      <c r="E60" s="2">
        <v>2.0348354346530999</v>
      </c>
      <c r="F60" s="2">
        <v>0.1212</v>
      </c>
      <c r="G60" s="1">
        <v>1.8448621757892001</v>
      </c>
      <c r="H60" s="1">
        <v>3.48038601345146E-2</v>
      </c>
      <c r="I60" s="11">
        <v>6.7408429595286395E-2</v>
      </c>
      <c r="J60" s="11"/>
      <c r="K60" s="15">
        <f t="shared" si="0"/>
        <v>0.50855976706023864</v>
      </c>
    </row>
    <row r="61" spans="1:11" x14ac:dyDescent="0.2">
      <c r="A61">
        <v>60</v>
      </c>
      <c r="B61" s="1">
        <v>1.48775078961269</v>
      </c>
      <c r="C61">
        <v>0</v>
      </c>
      <c r="D61" s="6">
        <v>-1219.5921561899299</v>
      </c>
      <c r="E61" s="2">
        <v>2.1285790106698101</v>
      </c>
      <c r="F61" s="2">
        <v>0.1118</v>
      </c>
      <c r="G61" s="1">
        <v>1.51383155904224</v>
      </c>
      <c r="H61" s="1">
        <v>2.7954750110844601E-2</v>
      </c>
      <c r="I61" s="11">
        <v>5.7313592732556297E-2</v>
      </c>
      <c r="J61" s="11"/>
      <c r="K61" s="15">
        <f t="shared" si="0"/>
        <v>0.53020301572675699</v>
      </c>
    </row>
    <row r="62" spans="1:11" x14ac:dyDescent="0.2">
      <c r="A62">
        <v>61</v>
      </c>
      <c r="B62" s="1">
        <v>1.3978870156682399</v>
      </c>
      <c r="C62">
        <v>0</v>
      </c>
      <c r="D62" s="6">
        <v>149.51074921909401</v>
      </c>
      <c r="E62" s="2">
        <v>1.32651547631664</v>
      </c>
      <c r="F62" s="2">
        <v>0.20369999999999999</v>
      </c>
      <c r="G62" s="1">
        <v>1.95909398363792</v>
      </c>
      <c r="H62" s="1">
        <v>3.4483423824108503E-2</v>
      </c>
      <c r="I62" s="11">
        <v>8.6666371271740497E-2</v>
      </c>
      <c r="J62" s="11"/>
      <c r="K62" s="15">
        <f t="shared" si="0"/>
        <v>0.24614524454948805</v>
      </c>
    </row>
    <row r="63" spans="1:11" x14ac:dyDescent="0.2">
      <c r="A63">
        <v>62</v>
      </c>
      <c r="B63" s="1">
        <v>1.5594593826331999</v>
      </c>
      <c r="C63">
        <v>0</v>
      </c>
      <c r="D63" s="6">
        <v>-2312.09516088076</v>
      </c>
      <c r="E63" s="2">
        <v>2.57672606820078</v>
      </c>
      <c r="F63" s="2">
        <v>8.8400000000000006E-2</v>
      </c>
      <c r="G63" s="1">
        <v>1.7813610997074201</v>
      </c>
      <c r="H63" s="1">
        <v>3.3666138004311598E-2</v>
      </c>
      <c r="I63" s="11">
        <v>6.0176196966892803E-2</v>
      </c>
      <c r="J63" s="11"/>
      <c r="K63" s="15">
        <f t="shared" si="0"/>
        <v>0.61191062863028423</v>
      </c>
    </row>
    <row r="64" spans="1:11" x14ac:dyDescent="0.2">
      <c r="A64">
        <v>63</v>
      </c>
      <c r="B64" s="1">
        <v>1.47985887331892</v>
      </c>
      <c r="C64">
        <v>0</v>
      </c>
      <c r="D64" s="6">
        <v>-1099.3563253008299</v>
      </c>
      <c r="E64" s="2">
        <v>1.5526493457959201</v>
      </c>
      <c r="F64" s="2">
        <v>0.17480000000000001</v>
      </c>
      <c r="G64" s="1">
        <v>1.7667742150763801</v>
      </c>
      <c r="H64" s="1">
        <v>3.2175600007663702E-2</v>
      </c>
      <c r="I64" s="11">
        <v>6.7052214300263799E-2</v>
      </c>
      <c r="J64" s="11"/>
      <c r="K64" s="15">
        <f t="shared" si="0"/>
        <v>0.35593957340871496</v>
      </c>
    </row>
    <row r="65" spans="1:11" x14ac:dyDescent="0.2">
      <c r="A65">
        <v>64</v>
      </c>
      <c r="B65" s="1">
        <v>1.61421637310315</v>
      </c>
      <c r="C65">
        <v>0</v>
      </c>
      <c r="D65" s="6">
        <v>-3146.3351605295302</v>
      </c>
      <c r="E65" s="2">
        <v>1.3572800648855601</v>
      </c>
      <c r="F65" s="2">
        <v>0.23319999999999999</v>
      </c>
      <c r="G65" s="1">
        <v>1.93757093748267</v>
      </c>
      <c r="H65" s="1">
        <v>3.9284813468845603E-2</v>
      </c>
      <c r="I65" s="11">
        <v>6.3959241708863607E-2</v>
      </c>
      <c r="J65" s="11"/>
      <c r="K65" s="15">
        <f t="shared" si="0"/>
        <v>0.26323238226863988</v>
      </c>
    </row>
    <row r="66" spans="1:11" x14ac:dyDescent="0.2">
      <c r="A66">
        <v>65</v>
      </c>
      <c r="B66" s="1">
        <v>1.4598769894450101</v>
      </c>
      <c r="C66">
        <v>0</v>
      </c>
      <c r="D66" s="6">
        <v>-794.92602968207905</v>
      </c>
      <c r="E66" s="2">
        <v>4.82499080720169</v>
      </c>
      <c r="F66" s="2">
        <v>4.2200000000000001E-2</v>
      </c>
      <c r="G66" s="1">
        <v>1.78948966331402</v>
      </c>
      <c r="H66" s="1">
        <v>2.9862895582922998E-2</v>
      </c>
      <c r="I66" s="11">
        <v>6.4936703223534606E-2</v>
      </c>
      <c r="J66" s="11"/>
      <c r="K66" s="15">
        <f t="shared" si="0"/>
        <v>0.7927457191198336</v>
      </c>
    </row>
    <row r="67" spans="1:11" x14ac:dyDescent="0.2">
      <c r="A67">
        <v>66</v>
      </c>
      <c r="B67" s="1">
        <v>1.35308716230005</v>
      </c>
      <c r="C67">
        <v>0</v>
      </c>
      <c r="D67" s="6">
        <v>832.05062837215905</v>
      </c>
      <c r="E67" s="2">
        <v>2.5147153004943301</v>
      </c>
      <c r="F67" s="2">
        <v>0.1241</v>
      </c>
      <c r="G67" s="1">
        <v>1.2141678751229299</v>
      </c>
      <c r="H67" s="1">
        <v>1.9556292928478498E-2</v>
      </c>
      <c r="I67" s="11">
        <v>5.53865872695187E-2</v>
      </c>
      <c r="J67" s="11"/>
      <c r="K67" s="15">
        <f t="shared" ref="K67:K68" si="1">1-1/(E67)</f>
        <v>0.60234067061053587</v>
      </c>
    </row>
    <row r="68" spans="1:11" x14ac:dyDescent="0.2">
      <c r="A68">
        <v>67</v>
      </c>
      <c r="B68" s="1">
        <v>1.4268503131860999</v>
      </c>
      <c r="C68">
        <v>0</v>
      </c>
      <c r="D68" s="6">
        <v>-291.75421263790901</v>
      </c>
      <c r="E68" s="2">
        <v>11.2208444427609</v>
      </c>
      <c r="F68" s="2">
        <v>1.65999999999999E-2</v>
      </c>
      <c r="G68" s="1">
        <v>1.3554500009270101</v>
      </c>
      <c r="H68" s="1">
        <v>2.1280912551285901E-2</v>
      </c>
      <c r="I68" s="11">
        <v>4.9855679834087202E-2</v>
      </c>
      <c r="J68" s="11"/>
      <c r="K68" s="15">
        <f t="shared" si="1"/>
        <v>0.91088014764832181</v>
      </c>
    </row>
  </sheetData>
  <mergeCells count="2">
    <mergeCell ref="M4:Q6"/>
    <mergeCell ref="N16:Q17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B1C-7AB3-994D-B9B7-D917877ABDB3}">
  <dimension ref="A1:Q70"/>
  <sheetViews>
    <sheetView workbookViewId="0">
      <selection activeCell="C1" sqref="C1"/>
    </sheetView>
  </sheetViews>
  <sheetFormatPr baseColWidth="10" defaultRowHeight="16" x14ac:dyDescent="0.2"/>
  <cols>
    <col min="2" max="2" width="13.33203125" customWidth="1"/>
    <col min="3" max="3" width="11.1640625" bestFit="1" customWidth="1"/>
    <col min="4" max="5" width="10.33203125" customWidth="1"/>
    <col min="6" max="6" width="9.6640625" customWidth="1"/>
    <col min="7" max="7" width="11.6640625" bestFit="1" customWidth="1"/>
  </cols>
  <sheetData>
    <row r="1" spans="1:17" ht="17" x14ac:dyDescent="0.2">
      <c r="A1" s="7" t="s">
        <v>51</v>
      </c>
      <c r="B1" s="13" t="s">
        <v>53</v>
      </c>
      <c r="C1" s="7" t="s">
        <v>1</v>
      </c>
      <c r="D1" s="7" t="s">
        <v>55</v>
      </c>
      <c r="E1" s="7" t="s">
        <v>54</v>
      </c>
      <c r="F1" s="7" t="s">
        <v>4</v>
      </c>
      <c r="G1" s="7" t="s">
        <v>5</v>
      </c>
      <c r="H1" s="7" t="s">
        <v>6</v>
      </c>
      <c r="K1" s="10" t="s">
        <v>47</v>
      </c>
    </row>
    <row r="2" spans="1:17" x14ac:dyDescent="0.2">
      <c r="A2">
        <v>47</v>
      </c>
      <c r="B2" s="1">
        <v>2.2754168811987801</v>
      </c>
      <c r="C2" s="6">
        <v>-13219.933196276699</v>
      </c>
      <c r="D2" s="2">
        <v>1.68841575671522</v>
      </c>
      <c r="E2" s="1">
        <v>9.8500000000000004E-2</v>
      </c>
      <c r="F2" s="11">
        <v>5.8541434841660196E-2</v>
      </c>
      <c r="G2" s="1">
        <v>0.175709181784371</v>
      </c>
      <c r="H2" s="11">
        <v>0.137766078193367</v>
      </c>
      <c r="I2" s="11"/>
      <c r="J2" s="11">
        <f>Table1[[#This Row],[SMAPE]]/100</f>
        <v>5.8541434841660191E-4</v>
      </c>
      <c r="K2" s="15">
        <f>1-1/(D2)</f>
        <v>0.40772881559368968</v>
      </c>
    </row>
    <row r="3" spans="1:17" x14ac:dyDescent="0.2">
      <c r="A3">
        <v>61</v>
      </c>
      <c r="B3" s="1">
        <v>1.3978870156682399</v>
      </c>
      <c r="C3" s="6">
        <v>149.51074921909401</v>
      </c>
      <c r="D3" s="2">
        <v>1.32651547631664</v>
      </c>
      <c r="E3" s="1">
        <v>0.20369999999999999</v>
      </c>
      <c r="F3" s="11">
        <v>1.95909398363792E-2</v>
      </c>
      <c r="G3" s="1">
        <v>3.4483423824108503E-2</v>
      </c>
      <c r="H3" s="11">
        <v>8.6666371271740497E-2</v>
      </c>
      <c r="I3" s="11"/>
      <c r="J3" s="11">
        <f>Table1[[#This Row],[SMAPE]]/100</f>
        <v>1.9590939836379201E-4</v>
      </c>
      <c r="K3" s="15">
        <f t="shared" ref="K3:K66" si="0">1-1/(D3)</f>
        <v>0.24614524454948805</v>
      </c>
      <c r="L3" t="s">
        <v>14</v>
      </c>
    </row>
    <row r="4" spans="1:17" x14ac:dyDescent="0.2">
      <c r="A4">
        <v>45</v>
      </c>
      <c r="B4" s="1">
        <v>1.65202100348365</v>
      </c>
      <c r="C4" s="6">
        <v>-3722.30061379279</v>
      </c>
      <c r="D4" s="2">
        <v>4.7741992101194901</v>
      </c>
      <c r="E4" s="1">
        <v>4.3500000000000101E-2</v>
      </c>
      <c r="F4" s="11">
        <v>2.96971595166549E-2</v>
      </c>
      <c r="G4" s="1">
        <v>5.5550673195229397E-2</v>
      </c>
      <c r="H4" s="11">
        <v>8.5197674458998396E-2</v>
      </c>
      <c r="I4" s="11"/>
      <c r="J4" s="11">
        <f>Table1[[#This Row],[SMAPE]]/100</f>
        <v>2.9697159516654901E-4</v>
      </c>
      <c r="K4" s="15">
        <f t="shared" si="0"/>
        <v>0.79054078893893254</v>
      </c>
      <c r="M4" s="8" t="s">
        <v>20</v>
      </c>
      <c r="N4" s="8"/>
      <c r="O4" s="8"/>
      <c r="P4" s="8"/>
      <c r="Q4" s="8"/>
    </row>
    <row r="5" spans="1:17" x14ac:dyDescent="0.2">
      <c r="A5">
        <v>41</v>
      </c>
      <c r="B5" s="1">
        <v>1.5155069690265</v>
      </c>
      <c r="C5" s="6">
        <v>-1642.4662934589301</v>
      </c>
      <c r="D5" s="2">
        <v>1.4707364295930301</v>
      </c>
      <c r="E5" s="1">
        <v>0.43359999999999999</v>
      </c>
      <c r="F5" s="11">
        <v>2.3163735270768503E-2</v>
      </c>
      <c r="G5" s="1">
        <v>4.25159537992056E-2</v>
      </c>
      <c r="H5" s="11">
        <v>8.2474062144095306E-2</v>
      </c>
      <c r="I5" s="11"/>
      <c r="J5" s="11">
        <f>Table1[[#This Row],[SMAPE]]/100</f>
        <v>2.3163735270768503E-4</v>
      </c>
      <c r="K5" s="15">
        <f t="shared" si="0"/>
        <v>0.32006851813909876</v>
      </c>
      <c r="M5" s="8"/>
      <c r="N5" s="8"/>
      <c r="O5" s="8"/>
      <c r="P5" s="8"/>
      <c r="Q5" s="8"/>
    </row>
    <row r="6" spans="1:17" x14ac:dyDescent="0.2">
      <c r="A6">
        <v>30</v>
      </c>
      <c r="B6" s="1">
        <v>1.4958322154892201</v>
      </c>
      <c r="C6" s="6">
        <v>-1342.7152252727101</v>
      </c>
      <c r="D6" s="2">
        <v>1.56192523798542</v>
      </c>
      <c r="E6" s="1">
        <v>0.1981</v>
      </c>
      <c r="F6" s="11">
        <v>2.20995369121069E-2</v>
      </c>
      <c r="G6" s="1">
        <v>4.0707620211230498E-2</v>
      </c>
      <c r="H6" s="11">
        <v>8.2099587198193394E-2</v>
      </c>
      <c r="I6" s="11"/>
      <c r="J6" s="11">
        <f>Table1[[#This Row],[SMAPE]]/100</f>
        <v>2.20995369121069E-4</v>
      </c>
      <c r="K6" s="15">
        <f t="shared" si="0"/>
        <v>0.35976449084733042</v>
      </c>
      <c r="M6" s="8"/>
      <c r="N6" s="8"/>
      <c r="O6" s="8"/>
      <c r="P6" s="8"/>
      <c r="Q6" s="8"/>
    </row>
    <row r="7" spans="1:17" x14ac:dyDescent="0.2">
      <c r="A7">
        <v>10</v>
      </c>
      <c r="B7" s="1">
        <v>1.7052222069379901</v>
      </c>
      <c r="C7" s="6">
        <v>-4532.8377081464996</v>
      </c>
      <c r="D7" s="2">
        <v>1.0613919853160501</v>
      </c>
      <c r="E7" s="1">
        <v>0.76649999999999996</v>
      </c>
      <c r="F7" s="11">
        <v>2.7898376248852799E-2</v>
      </c>
      <c r="G7" s="1">
        <v>5.7668526636865801E-2</v>
      </c>
      <c r="H7" s="11">
        <v>8.1773554589633896E-2</v>
      </c>
      <c r="I7" s="11"/>
      <c r="J7" s="11">
        <f>Table1[[#This Row],[SMAPE]]/100</f>
        <v>2.78983762488528E-4</v>
      </c>
      <c r="K7" s="15">
        <f t="shared" si="0"/>
        <v>5.7841010828595385E-2</v>
      </c>
    </row>
    <row r="8" spans="1:17" x14ac:dyDescent="0.2">
      <c r="A8">
        <v>44</v>
      </c>
      <c r="B8" s="1">
        <v>1.41271324789246</v>
      </c>
      <c r="C8" s="6">
        <v>-76.371569355604294</v>
      </c>
      <c r="D8" s="2">
        <v>5.5859565503947799</v>
      </c>
      <c r="E8" s="1">
        <v>3.5300000000000102E-2</v>
      </c>
      <c r="F8" s="11">
        <v>2.08602072844833E-2</v>
      </c>
      <c r="G8" s="1">
        <v>3.3121772646087899E-2</v>
      </c>
      <c r="H8" s="11">
        <v>8.0253718084471501E-2</v>
      </c>
      <c r="I8" s="11"/>
      <c r="J8" s="11">
        <f>Table1[[#This Row],[SMAPE]]/100</f>
        <v>2.0860207284483301E-4</v>
      </c>
      <c r="K8" s="15">
        <f t="shared" si="0"/>
        <v>0.82097963151372411</v>
      </c>
      <c r="M8" t="s">
        <v>21</v>
      </c>
    </row>
    <row r="9" spans="1:17" x14ac:dyDescent="0.2">
      <c r="A9">
        <v>34</v>
      </c>
      <c r="B9" s="1">
        <v>1.8464358564032199</v>
      </c>
      <c r="C9" s="6">
        <v>-6684.27214362627</v>
      </c>
      <c r="D9" s="2">
        <v>2.7093077693855698</v>
      </c>
      <c r="E9" s="1">
        <v>9.5000000000000001E-2</v>
      </c>
      <c r="F9" s="11">
        <v>3.0767307296575799E-2</v>
      </c>
      <c r="G9" s="1">
        <v>6.7800507868006898E-2</v>
      </c>
      <c r="H9" s="11">
        <v>8.0101176427134102E-2</v>
      </c>
      <c r="I9" s="11"/>
      <c r="J9" s="11">
        <f>Table1[[#This Row],[SMAPE]]/100</f>
        <v>3.0767307296575801E-4</v>
      </c>
      <c r="K9" s="15">
        <f t="shared" si="0"/>
        <v>0.63090202918261107</v>
      </c>
    </row>
    <row r="10" spans="1:17" x14ac:dyDescent="0.2">
      <c r="A10">
        <v>36</v>
      </c>
      <c r="B10" s="1">
        <v>1.6349968818059499</v>
      </c>
      <c r="C10" s="6">
        <v>-3462.9327570034002</v>
      </c>
      <c r="D10" s="2">
        <v>4.8884137851993597</v>
      </c>
      <c r="E10" s="1">
        <v>3.85E-2</v>
      </c>
      <c r="F10" s="11">
        <v>2.6455744631827097E-2</v>
      </c>
      <c r="G10" s="1">
        <v>4.9769811475604102E-2</v>
      </c>
      <c r="H10" s="11">
        <v>7.8378040745739605E-2</v>
      </c>
      <c r="I10" s="11"/>
      <c r="J10" s="11">
        <f>Table1[[#This Row],[SMAPE]]/100</f>
        <v>2.6455744631827098E-4</v>
      </c>
      <c r="K10" s="15">
        <f t="shared" si="0"/>
        <v>0.79543466573396504</v>
      </c>
      <c r="M10" t="s">
        <v>18</v>
      </c>
    </row>
    <row r="11" spans="1:17" x14ac:dyDescent="0.2">
      <c r="A11">
        <v>13</v>
      </c>
      <c r="B11" s="1">
        <v>1.21000415466328</v>
      </c>
      <c r="C11" s="6">
        <v>3011.9653244904998</v>
      </c>
      <c r="D11" s="2">
        <v>1.1075065646547</v>
      </c>
      <c r="E11" s="1">
        <v>0.38369999999999999</v>
      </c>
      <c r="F11" s="11">
        <v>1.0210005327034399E-2</v>
      </c>
      <c r="G11" s="1">
        <v>1.6143849360551299E-2</v>
      </c>
      <c r="H11" s="11">
        <v>7.6873952262689102E-2</v>
      </c>
      <c r="I11" s="11"/>
      <c r="J11" s="11">
        <f>Table1[[#This Row],[SMAPE]]/100</f>
        <v>1.0210005327034399E-4</v>
      </c>
      <c r="K11" s="15">
        <f t="shared" si="0"/>
        <v>9.7070814824667506E-2</v>
      </c>
      <c r="M11" t="s">
        <v>17</v>
      </c>
    </row>
    <row r="12" spans="1:17" x14ac:dyDescent="0.2">
      <c r="A12">
        <v>39</v>
      </c>
      <c r="B12" s="1">
        <v>1.62289652561709</v>
      </c>
      <c r="C12" s="6">
        <v>-3278.5800185473499</v>
      </c>
      <c r="D12" s="2">
        <v>1.7717902692802201</v>
      </c>
      <c r="E12" s="1">
        <v>0.1109</v>
      </c>
      <c r="F12" s="11">
        <v>2.30477904305069E-2</v>
      </c>
      <c r="G12" s="1">
        <v>4.70526374971139E-2</v>
      </c>
      <c r="H12" s="11">
        <v>7.5538449103565303E-2</v>
      </c>
      <c r="I12" s="11"/>
      <c r="J12" s="11">
        <f>Table1[[#This Row],[SMAPE]]/100</f>
        <v>2.3047790430506899E-4</v>
      </c>
      <c r="K12" s="15">
        <f t="shared" si="0"/>
        <v>0.43559911275150842</v>
      </c>
      <c r="M12" t="s">
        <v>19</v>
      </c>
    </row>
    <row r="13" spans="1:17" x14ac:dyDescent="0.2">
      <c r="A13">
        <v>11</v>
      </c>
      <c r="B13" s="1">
        <v>1.6461696096312799</v>
      </c>
      <c r="C13" s="6">
        <v>-3633.1527851145802</v>
      </c>
      <c r="D13" s="2">
        <v>1.1260800618901501</v>
      </c>
      <c r="E13" s="1">
        <v>0.66339999999999999</v>
      </c>
      <c r="F13" s="11">
        <v>2.4189156178802199E-2</v>
      </c>
      <c r="G13" s="1">
        <v>4.8586164857756901E-2</v>
      </c>
      <c r="H13" s="11">
        <v>7.5191039834698603E-2</v>
      </c>
      <c r="I13" s="11"/>
      <c r="J13" s="11">
        <f>Table1[[#This Row],[SMAPE]]/100</f>
        <v>2.4189156178802199E-4</v>
      </c>
      <c r="K13" s="15">
        <f t="shared" si="0"/>
        <v>0.11196367483722425</v>
      </c>
    </row>
    <row r="14" spans="1:17" x14ac:dyDescent="0.2">
      <c r="A14">
        <v>32</v>
      </c>
      <c r="B14" s="1">
        <v>1.4215507392439599</v>
      </c>
      <c r="C14" s="6">
        <v>-211.01353412941501</v>
      </c>
      <c r="D14" s="2">
        <v>2.6577612371850701</v>
      </c>
      <c r="E14" s="1">
        <v>0.15690000000000001</v>
      </c>
      <c r="F14" s="11">
        <v>1.88415095286481E-2</v>
      </c>
      <c r="G14" s="1">
        <v>3.1198178843017801E-2</v>
      </c>
      <c r="H14" s="11">
        <v>7.4008122720816097E-2</v>
      </c>
      <c r="I14" s="11"/>
      <c r="J14" s="11">
        <f>Table1[[#This Row],[SMAPE]]/100</f>
        <v>1.8841509528648101E-4</v>
      </c>
      <c r="K14" s="15">
        <f t="shared" si="0"/>
        <v>0.62374347777788508</v>
      </c>
    </row>
    <row r="15" spans="1:17" x14ac:dyDescent="0.2">
      <c r="A15">
        <v>50</v>
      </c>
      <c r="B15" s="1">
        <v>1.3320751263946899</v>
      </c>
      <c r="C15" s="6">
        <v>1152.17561471401</v>
      </c>
      <c r="D15" s="2">
        <v>2.4722973271273601</v>
      </c>
      <c r="E15" s="1">
        <v>9.8500000000000004E-2</v>
      </c>
      <c r="F15" s="11">
        <v>1.52098479578383E-2</v>
      </c>
      <c r="G15" s="1">
        <v>2.4437972824354899E-2</v>
      </c>
      <c r="H15" s="11">
        <v>7.3591699232869706E-2</v>
      </c>
      <c r="I15" s="11"/>
      <c r="J15" s="11">
        <f>Table1[[#This Row],[SMAPE]]/100</f>
        <v>1.5209847957838301E-4</v>
      </c>
      <c r="K15" s="15">
        <f t="shared" si="0"/>
        <v>0.59551790594623522</v>
      </c>
      <c r="M15" t="s">
        <v>45</v>
      </c>
    </row>
    <row r="16" spans="1:17" ht="17" customHeight="1" x14ac:dyDescent="0.2">
      <c r="A16">
        <v>56</v>
      </c>
      <c r="B16" s="1">
        <v>1.36522990938549</v>
      </c>
      <c r="C16" s="6">
        <v>647.05205125258101</v>
      </c>
      <c r="D16" s="2">
        <v>1.6846469536291699</v>
      </c>
      <c r="E16" s="1">
        <v>0.15759999999999999</v>
      </c>
      <c r="F16" s="11">
        <v>1.46059316036538E-2</v>
      </c>
      <c r="G16" s="1">
        <v>2.6137646734486999E-2</v>
      </c>
      <c r="H16" s="11">
        <v>7.1564913121338794E-2</v>
      </c>
      <c r="I16" s="11"/>
      <c r="J16" s="11">
        <f>Table1[[#This Row],[SMAPE]]/100</f>
        <v>1.4605931603653801E-4</v>
      </c>
      <c r="K16" s="15">
        <f t="shared" si="0"/>
        <v>0.40640381781729484</v>
      </c>
      <c r="N16" s="8" t="s">
        <v>46</v>
      </c>
      <c r="O16" s="8"/>
      <c r="P16" s="8"/>
      <c r="Q16" s="8"/>
    </row>
    <row r="17" spans="1:17" x14ac:dyDescent="0.2">
      <c r="A17">
        <v>53</v>
      </c>
      <c r="B17" s="1">
        <v>1.48147248804342</v>
      </c>
      <c r="C17" s="6">
        <v>-1123.9402539580899</v>
      </c>
      <c r="D17" s="2">
        <v>4.0317082747116499</v>
      </c>
      <c r="E17" s="1">
        <v>4.7400000000000102E-2</v>
      </c>
      <c r="F17" s="11">
        <v>2.0145645930079403E-2</v>
      </c>
      <c r="G17" s="1">
        <v>3.43905417180045E-2</v>
      </c>
      <c r="H17" s="11">
        <v>7.1427843899780297E-2</v>
      </c>
      <c r="I17" s="11"/>
      <c r="J17" s="11">
        <f>Table1[[#This Row],[SMAPE]]/100</f>
        <v>2.0145645930079402E-4</v>
      </c>
      <c r="K17" s="15">
        <f t="shared" si="0"/>
        <v>0.75196618111673263</v>
      </c>
      <c r="N17" s="8"/>
      <c r="O17" s="8"/>
      <c r="P17" s="8"/>
      <c r="Q17" s="8"/>
    </row>
    <row r="18" spans="1:17" x14ac:dyDescent="0.2">
      <c r="A18">
        <v>31</v>
      </c>
      <c r="B18" s="1">
        <v>1.55764270157674</v>
      </c>
      <c r="C18" s="6">
        <v>-2284.4174526850902</v>
      </c>
      <c r="D18" s="2">
        <v>2.3706225974606601</v>
      </c>
      <c r="E18" s="1">
        <v>0.1065</v>
      </c>
      <c r="F18" s="11">
        <v>2.0870783557595699E-2</v>
      </c>
      <c r="G18" s="1">
        <v>3.9342394698028998E-2</v>
      </c>
      <c r="H18" s="11">
        <v>7.0551259053131699E-2</v>
      </c>
      <c r="I18" s="11"/>
      <c r="J18" s="11">
        <f>Table1[[#This Row],[SMAPE]]/100</f>
        <v>2.0870783557595698E-4</v>
      </c>
      <c r="K18" s="15">
        <f t="shared" si="0"/>
        <v>0.57816988622686294</v>
      </c>
    </row>
    <row r="19" spans="1:17" x14ac:dyDescent="0.2">
      <c r="A19">
        <v>49</v>
      </c>
      <c r="B19" s="1">
        <v>1.41899399058361</v>
      </c>
      <c r="C19" s="6">
        <v>-172.06066284831101</v>
      </c>
      <c r="D19" s="2">
        <v>5.0310826682865297</v>
      </c>
      <c r="E19" s="1">
        <v>4.0800000000000003E-2</v>
      </c>
      <c r="F19" s="11">
        <v>1.8079314198280301E-2</v>
      </c>
      <c r="G19" s="1">
        <v>2.9137088627611302E-2</v>
      </c>
      <c r="H19" s="11">
        <v>6.9540588367453596E-2</v>
      </c>
      <c r="I19" s="11"/>
      <c r="J19" s="11">
        <f>Table1[[#This Row],[SMAPE]]/100</f>
        <v>1.8079314198280301E-4</v>
      </c>
      <c r="K19" s="15">
        <f t="shared" si="0"/>
        <v>0.80123562542442239</v>
      </c>
    </row>
    <row r="20" spans="1:17" x14ac:dyDescent="0.2">
      <c r="A20">
        <v>33</v>
      </c>
      <c r="B20" s="1">
        <v>1.51997729228846</v>
      </c>
      <c r="C20" s="6">
        <v>-1710.5730766199699</v>
      </c>
      <c r="D20" s="2">
        <v>7.4589958221480801</v>
      </c>
      <c r="E20" s="1">
        <v>2.6599999999999999E-2</v>
      </c>
      <c r="F20" s="11">
        <v>2.1111416513702998E-2</v>
      </c>
      <c r="G20" s="1">
        <v>3.5948503847950598E-2</v>
      </c>
      <c r="H20" s="11">
        <v>6.9134757192450796E-2</v>
      </c>
      <c r="I20" s="11"/>
      <c r="J20" s="11">
        <f>Table1[[#This Row],[SMAPE]]/100</f>
        <v>2.1111416513702998E-4</v>
      </c>
      <c r="K20" s="15">
        <f t="shared" si="0"/>
        <v>0.86593369619129046</v>
      </c>
    </row>
    <row r="21" spans="1:17" x14ac:dyDescent="0.2">
      <c r="A21">
        <v>55</v>
      </c>
      <c r="B21" s="1">
        <v>1.54908439027333</v>
      </c>
      <c r="C21" s="6">
        <v>-2154.0288838927499</v>
      </c>
      <c r="D21" s="2">
        <v>2.4355066733167199</v>
      </c>
      <c r="E21" s="1">
        <v>9.6600000000000005E-2</v>
      </c>
      <c r="F21" s="11">
        <v>2.0470785027824401E-2</v>
      </c>
      <c r="G21" s="1">
        <v>3.7915216039844803E-2</v>
      </c>
      <c r="H21" s="11">
        <v>6.9051709921986296E-2</v>
      </c>
      <c r="I21" s="11"/>
      <c r="J21" s="11">
        <f>Table1[[#This Row],[SMAPE]]/100</f>
        <v>2.0470785027824402E-4</v>
      </c>
      <c r="K21" s="15">
        <f t="shared" si="0"/>
        <v>0.5894078177013653</v>
      </c>
    </row>
    <row r="22" spans="1:17" x14ac:dyDescent="0.2">
      <c r="A22">
        <v>51</v>
      </c>
      <c r="B22" s="1">
        <v>1.2873821718259899</v>
      </c>
      <c r="C22" s="6">
        <v>1833.08685698102</v>
      </c>
      <c r="D22" s="2">
        <v>2.9535110284193302</v>
      </c>
      <c r="E22" s="1">
        <v>8.4900000000000003E-2</v>
      </c>
      <c r="F22" s="11">
        <v>1.29479846302306E-2</v>
      </c>
      <c r="G22" s="1">
        <v>1.97918239311617E-2</v>
      </c>
      <c r="H22" s="11">
        <v>6.8869351934419204E-2</v>
      </c>
      <c r="I22" s="11"/>
      <c r="J22" s="11">
        <f>Table1[[#This Row],[SMAPE]]/100</f>
        <v>1.2947984630230598E-4</v>
      </c>
      <c r="K22" s="15">
        <f t="shared" si="0"/>
        <v>0.66141992009585171</v>
      </c>
    </row>
    <row r="23" spans="1:17" x14ac:dyDescent="0.2">
      <c r="A23">
        <v>29</v>
      </c>
      <c r="B23" s="1">
        <v>1.47362169774286</v>
      </c>
      <c r="C23" s="6">
        <v>-1004.33099053123</v>
      </c>
      <c r="D23" s="2">
        <v>2.4417299737557299</v>
      </c>
      <c r="E23" s="1">
        <v>9.2899999999999996E-2</v>
      </c>
      <c r="F23" s="11">
        <v>1.7947510287097301E-2</v>
      </c>
      <c r="G23" s="1">
        <v>3.2112581351932998E-2</v>
      </c>
      <c r="H23" s="11">
        <v>6.7802175248667301E-2</v>
      </c>
      <c r="I23" s="11"/>
      <c r="J23" s="11">
        <f>Table1[[#This Row],[SMAPE]]/100</f>
        <v>1.7947510287097301E-4</v>
      </c>
      <c r="K23" s="15">
        <f t="shared" si="0"/>
        <v>0.590454304633097</v>
      </c>
    </row>
    <row r="24" spans="1:17" x14ac:dyDescent="0.2">
      <c r="A24">
        <v>59</v>
      </c>
      <c r="B24" s="1">
        <v>1.5163131724544501</v>
      </c>
      <c r="C24" s="6">
        <v>-1654.7490566582501</v>
      </c>
      <c r="D24" s="2">
        <v>2.0348354346530999</v>
      </c>
      <c r="E24" s="1">
        <v>0.1212</v>
      </c>
      <c r="F24" s="11">
        <v>1.8448621757892001E-2</v>
      </c>
      <c r="G24" s="1">
        <v>3.48038601345146E-2</v>
      </c>
      <c r="H24" s="11">
        <v>6.7408429595286395E-2</v>
      </c>
      <c r="I24" s="11"/>
      <c r="J24" s="11">
        <f>Table1[[#This Row],[SMAPE]]/100</f>
        <v>1.8448621757892E-4</v>
      </c>
      <c r="K24" s="15">
        <f t="shared" si="0"/>
        <v>0.50855976706023864</v>
      </c>
    </row>
    <row r="25" spans="1:17" x14ac:dyDescent="0.2">
      <c r="A25">
        <v>54</v>
      </c>
      <c r="B25" s="1">
        <v>1.54699520677793</v>
      </c>
      <c r="C25" s="6">
        <v>-2122.1995151946398</v>
      </c>
      <c r="D25" s="2">
        <v>3.0298386954900001</v>
      </c>
      <c r="E25" s="1">
        <v>7.9299999999999898E-2</v>
      </c>
      <c r="F25" s="11">
        <v>2.0466970881461898E-2</v>
      </c>
      <c r="G25" s="1">
        <v>3.6742724332780301E-2</v>
      </c>
      <c r="H25" s="11">
        <v>6.7171931083661096E-2</v>
      </c>
      <c r="I25" s="11"/>
      <c r="J25" s="11">
        <f>Table1[[#This Row],[SMAPE]]/100</f>
        <v>2.0466970881461897E-4</v>
      </c>
      <c r="K25" s="15">
        <f t="shared" si="0"/>
        <v>0.66994942618941133</v>
      </c>
    </row>
    <row r="26" spans="1:17" x14ac:dyDescent="0.2">
      <c r="A26">
        <v>63</v>
      </c>
      <c r="B26" s="1">
        <v>1.47985887331892</v>
      </c>
      <c r="C26" s="6">
        <v>-1099.3563253008299</v>
      </c>
      <c r="D26" s="2">
        <v>1.5526493457959201</v>
      </c>
      <c r="E26" s="1">
        <v>0.17480000000000001</v>
      </c>
      <c r="F26" s="11">
        <v>1.7667742150763801E-2</v>
      </c>
      <c r="G26" s="1">
        <v>3.2175600007663702E-2</v>
      </c>
      <c r="H26" s="11">
        <v>6.7052214300263799E-2</v>
      </c>
      <c r="I26" s="11"/>
      <c r="J26" s="11">
        <f>Table1[[#This Row],[SMAPE]]/100</f>
        <v>1.7667742150763801E-4</v>
      </c>
      <c r="K26" s="15">
        <f t="shared" si="0"/>
        <v>0.35593957340871496</v>
      </c>
    </row>
    <row r="27" spans="1:17" x14ac:dyDescent="0.2">
      <c r="A27">
        <v>43</v>
      </c>
      <c r="B27" s="1">
        <v>1.53104371511722</v>
      </c>
      <c r="C27" s="6">
        <v>-1879.1735146196399</v>
      </c>
      <c r="D27" s="2">
        <v>2.93965424683048</v>
      </c>
      <c r="E27" s="1">
        <v>8.2000000000000101E-2</v>
      </c>
      <c r="F27" s="11">
        <v>1.9503284384711703E-2</v>
      </c>
      <c r="G27" s="1">
        <v>3.5161265700672302E-2</v>
      </c>
      <c r="H27" s="11">
        <v>6.6211621943235294E-2</v>
      </c>
      <c r="I27" s="11"/>
      <c r="J27" s="11">
        <f>Table1[[#This Row],[SMAPE]]/100</f>
        <v>1.9503284384711703E-4</v>
      </c>
      <c r="K27" s="15">
        <f t="shared" si="0"/>
        <v>0.65982393981258347</v>
      </c>
    </row>
    <row r="28" spans="1:17" x14ac:dyDescent="0.2">
      <c r="A28">
        <v>28</v>
      </c>
      <c r="B28" s="1">
        <v>1.4334086676607001</v>
      </c>
      <c r="C28" s="6">
        <v>-391.672809106329</v>
      </c>
      <c r="D28" s="2">
        <v>2.87907968095764</v>
      </c>
      <c r="E28" s="1">
        <v>7.2499999999999995E-2</v>
      </c>
      <c r="F28" s="11">
        <v>1.6853731670351601E-2</v>
      </c>
      <c r="G28" s="1">
        <v>2.8609798352376099E-2</v>
      </c>
      <c r="H28" s="11">
        <v>6.6011135648937902E-2</v>
      </c>
      <c r="I28" s="11"/>
      <c r="J28" s="11">
        <f>Table1[[#This Row],[SMAPE]]/100</f>
        <v>1.6853731670351602E-4</v>
      </c>
      <c r="K28" s="15">
        <f t="shared" si="0"/>
        <v>0.65266678563499159</v>
      </c>
    </row>
    <row r="29" spans="1:17" x14ac:dyDescent="0.2">
      <c r="A29">
        <v>48</v>
      </c>
      <c r="B29" s="1">
        <v>1.39438651634387</v>
      </c>
      <c r="C29" s="6">
        <v>202.84195917180099</v>
      </c>
      <c r="D29" s="2">
        <v>3.1895853672166701</v>
      </c>
      <c r="E29" s="1">
        <v>6.5099999999999894E-2</v>
      </c>
      <c r="F29" s="11">
        <v>1.5863856724455103E-2</v>
      </c>
      <c r="G29" s="1">
        <v>2.56820132596083E-2</v>
      </c>
      <c r="H29" s="11">
        <v>6.5118892749405494E-2</v>
      </c>
      <c r="I29" s="11"/>
      <c r="J29" s="11">
        <f>Table1[[#This Row],[SMAPE]]/100</f>
        <v>1.5863856724455104E-4</v>
      </c>
      <c r="K29" s="15">
        <f t="shared" si="0"/>
        <v>0.68647962513302141</v>
      </c>
    </row>
    <row r="30" spans="1:17" x14ac:dyDescent="0.2">
      <c r="A30">
        <v>65</v>
      </c>
      <c r="B30" s="1">
        <v>1.4598769894450101</v>
      </c>
      <c r="C30" s="6">
        <v>-794.92602968207905</v>
      </c>
      <c r="D30" s="2">
        <v>4.82499080720169</v>
      </c>
      <c r="E30" s="1">
        <v>4.2200000000000001E-2</v>
      </c>
      <c r="F30" s="11">
        <v>1.78948966331402E-2</v>
      </c>
      <c r="G30" s="1">
        <v>2.9862895582922998E-2</v>
      </c>
      <c r="H30" s="11">
        <v>6.4936703223534606E-2</v>
      </c>
      <c r="I30" s="11"/>
      <c r="J30" s="11">
        <f>Table1[[#This Row],[SMAPE]]/100</f>
        <v>1.78948966331402E-4</v>
      </c>
      <c r="K30" s="15">
        <f t="shared" si="0"/>
        <v>0.7927457191198336</v>
      </c>
    </row>
    <row r="31" spans="1:17" x14ac:dyDescent="0.2">
      <c r="A31">
        <v>52</v>
      </c>
      <c r="B31" s="1">
        <v>1.46906492299402</v>
      </c>
      <c r="C31" s="6">
        <v>-934.90709173318203</v>
      </c>
      <c r="D31" s="2">
        <v>3.49897183319574</v>
      </c>
      <c r="E31" s="1">
        <v>6.7399999999999904E-2</v>
      </c>
      <c r="F31" s="11">
        <v>1.7798410717911599E-2</v>
      </c>
      <c r="G31" s="1">
        <v>3.0454995844779498E-2</v>
      </c>
      <c r="H31" s="11">
        <v>6.4927037499172502E-2</v>
      </c>
      <c r="I31" s="11"/>
      <c r="J31" s="11">
        <f>Table1[[#This Row],[SMAPE]]/100</f>
        <v>1.7798410717911599E-4</v>
      </c>
      <c r="K31" s="15">
        <f t="shared" si="0"/>
        <v>0.71420175763842519</v>
      </c>
    </row>
    <row r="32" spans="1:17" x14ac:dyDescent="0.2">
      <c r="A32">
        <v>64</v>
      </c>
      <c r="B32" s="1">
        <v>1.61421637310315</v>
      </c>
      <c r="C32" s="6">
        <v>-3146.3351605295302</v>
      </c>
      <c r="D32" s="2">
        <v>1.3572800648855601</v>
      </c>
      <c r="E32" s="1">
        <v>0.23319999999999999</v>
      </c>
      <c r="F32" s="11">
        <v>1.9375709374826699E-2</v>
      </c>
      <c r="G32" s="1">
        <v>3.9284813468845603E-2</v>
      </c>
      <c r="H32" s="11">
        <v>6.3959241708863607E-2</v>
      </c>
      <c r="I32" s="11"/>
      <c r="J32" s="11">
        <f>Table1[[#This Row],[SMAPE]]/100</f>
        <v>1.9375709374826698E-4</v>
      </c>
      <c r="K32" s="15">
        <f t="shared" si="0"/>
        <v>0.26323238226863988</v>
      </c>
    </row>
    <row r="33" spans="1:11" x14ac:dyDescent="0.2">
      <c r="A33">
        <v>38</v>
      </c>
      <c r="B33" s="1">
        <v>1.4915181894659699</v>
      </c>
      <c r="C33" s="6">
        <v>-1276.98967978103</v>
      </c>
      <c r="D33" s="2">
        <v>1.61615036085817</v>
      </c>
      <c r="E33" s="1">
        <v>0.32940000000000003</v>
      </c>
      <c r="F33" s="11">
        <v>1.74913130339624E-2</v>
      </c>
      <c r="G33" s="1">
        <v>3.1431710817170701E-2</v>
      </c>
      <c r="H33" s="11">
        <v>6.3948214920226995E-2</v>
      </c>
      <c r="I33" s="11"/>
      <c r="J33" s="11">
        <f>Table1[[#This Row],[SMAPE]]/100</f>
        <v>1.7491313033962401E-4</v>
      </c>
      <c r="K33" s="15">
        <f t="shared" si="0"/>
        <v>0.38124569085947946</v>
      </c>
    </row>
    <row r="34" spans="1:11" x14ac:dyDescent="0.2">
      <c r="A34">
        <v>57</v>
      </c>
      <c r="B34" s="1">
        <v>1.3884248596202</v>
      </c>
      <c r="C34" s="6">
        <v>293.66967742979</v>
      </c>
      <c r="D34" s="2">
        <v>3.2549798707247102</v>
      </c>
      <c r="E34" s="1">
        <v>7.5800000000000103E-2</v>
      </c>
      <c r="F34" s="11">
        <v>1.52486388529205E-2</v>
      </c>
      <c r="G34" s="1">
        <v>2.4667811750180402E-2</v>
      </c>
      <c r="H34" s="11">
        <v>6.3507293982934795E-2</v>
      </c>
      <c r="I34" s="11"/>
      <c r="J34" s="11">
        <f>Table1[[#This Row],[SMAPE]]/100</f>
        <v>1.52486388529205E-4</v>
      </c>
      <c r="K34" s="15">
        <f t="shared" si="0"/>
        <v>0.69277843804995531</v>
      </c>
    </row>
    <row r="35" spans="1:11" x14ac:dyDescent="0.2">
      <c r="A35">
        <v>27</v>
      </c>
      <c r="B35" s="1">
        <v>1.49375342315919</v>
      </c>
      <c r="C35" s="6">
        <v>-1311.0441692525001</v>
      </c>
      <c r="D35" s="2">
        <v>2.3377058127999599</v>
      </c>
      <c r="E35" s="1">
        <v>0.12989999999999999</v>
      </c>
      <c r="F35" s="11">
        <v>1.7748808629880299E-2</v>
      </c>
      <c r="G35" s="1">
        <v>3.1350510149398401E-2</v>
      </c>
      <c r="H35" s="11">
        <v>6.3494263895544995E-2</v>
      </c>
      <c r="I35" s="11"/>
      <c r="J35" s="11">
        <f>Table1[[#This Row],[SMAPE]]/100</f>
        <v>1.7748808629880299E-4</v>
      </c>
      <c r="K35" s="15">
        <f t="shared" si="0"/>
        <v>0.57223017775608742</v>
      </c>
    </row>
    <row r="36" spans="1:11" x14ac:dyDescent="0.2">
      <c r="A36">
        <v>14</v>
      </c>
      <c r="B36" s="1">
        <v>1.5183058490196899</v>
      </c>
      <c r="C36" s="6">
        <v>-1685.10811187339</v>
      </c>
      <c r="D36" s="2">
        <v>1.20629464648692</v>
      </c>
      <c r="E36" s="1">
        <v>0.53269999999999995</v>
      </c>
      <c r="F36" s="11">
        <v>1.7438981256731399E-2</v>
      </c>
      <c r="G36" s="1">
        <v>3.24479794704393E-2</v>
      </c>
      <c r="H36" s="11">
        <v>6.2603923015359095E-2</v>
      </c>
      <c r="I36" s="11"/>
      <c r="J36" s="11">
        <f>Table1[[#This Row],[SMAPE]]/100</f>
        <v>1.74389812567314E-4</v>
      </c>
      <c r="K36" s="15">
        <f t="shared" si="0"/>
        <v>0.17101513886985231</v>
      </c>
    </row>
    <row r="37" spans="1:11" x14ac:dyDescent="0.2">
      <c r="A37">
        <v>22</v>
      </c>
      <c r="B37" s="1">
        <v>1.7652793194363201</v>
      </c>
      <c r="C37" s="6">
        <v>-5447.8267365704096</v>
      </c>
      <c r="D37" s="2">
        <v>1.0915037814625199</v>
      </c>
      <c r="E37" s="1">
        <v>0.58760000000000001</v>
      </c>
      <c r="F37" s="11">
        <v>2.1273337378857404E-2</v>
      </c>
      <c r="G37" s="1">
        <v>4.7727550326816998E-2</v>
      </c>
      <c r="H37" s="11">
        <v>6.2366183319799602E-2</v>
      </c>
      <c r="I37" s="11"/>
      <c r="J37" s="11">
        <f>Table1[[#This Row],[SMAPE]]/100</f>
        <v>2.1273337378857404E-4</v>
      </c>
      <c r="K37" s="15">
        <f t="shared" si="0"/>
        <v>8.3832766332621267E-2</v>
      </c>
    </row>
    <row r="38" spans="1:11" x14ac:dyDescent="0.2">
      <c r="A38">
        <v>40</v>
      </c>
      <c r="B38" s="1">
        <v>1.28506626605037</v>
      </c>
      <c r="C38" s="6">
        <v>1868.3704110415899</v>
      </c>
      <c r="D38" s="2">
        <v>2.5686021098163301</v>
      </c>
      <c r="E38" s="1">
        <v>0.1104</v>
      </c>
      <c r="F38" s="11">
        <v>1.1732673961351501E-2</v>
      </c>
      <c r="G38" s="1">
        <v>1.7731786857011999E-2</v>
      </c>
      <c r="H38" s="11">
        <v>6.2202333172172303E-2</v>
      </c>
      <c r="I38" s="11"/>
      <c r="J38" s="11">
        <f>Table1[[#This Row],[SMAPE]]/100</f>
        <v>1.1732673961351501E-4</v>
      </c>
      <c r="K38" s="15">
        <f t="shared" si="0"/>
        <v>0.61068318203962479</v>
      </c>
    </row>
    <row r="39" spans="1:11" x14ac:dyDescent="0.2">
      <c r="A39">
        <v>35</v>
      </c>
      <c r="B39" s="1">
        <v>1.64775558371195</v>
      </c>
      <c r="C39" s="6">
        <v>-3657.3155998556399</v>
      </c>
      <c r="D39" s="2">
        <v>2.1711125319651901</v>
      </c>
      <c r="E39" s="1">
        <v>0.2079</v>
      </c>
      <c r="F39" s="11">
        <v>2.0799449311897301E-2</v>
      </c>
      <c r="G39" s="1">
        <v>4.0133724985201298E-2</v>
      </c>
      <c r="H39" s="11">
        <v>6.1958130496098503E-2</v>
      </c>
      <c r="I39" s="11"/>
      <c r="J39" s="11">
        <f>Table1[[#This Row],[SMAPE]]/100</f>
        <v>2.0799449311897301E-4</v>
      </c>
      <c r="K39" s="15">
        <f t="shared" si="0"/>
        <v>0.53940664738605393</v>
      </c>
    </row>
    <row r="40" spans="1:11" x14ac:dyDescent="0.2">
      <c r="A40">
        <v>5</v>
      </c>
      <c r="B40" s="1">
        <v>1.47432084660103</v>
      </c>
      <c r="C40" s="6">
        <v>-1014.98274363501</v>
      </c>
      <c r="D40" s="2">
        <v>5.7839475121286199</v>
      </c>
      <c r="E40" s="1">
        <v>3.4999999999999899E-2</v>
      </c>
      <c r="F40" s="11">
        <v>1.7526835869407498E-2</v>
      </c>
      <c r="G40" s="1">
        <v>2.92180071935054E-2</v>
      </c>
      <c r="H40" s="11">
        <v>6.1599669090829097E-2</v>
      </c>
      <c r="I40" s="11"/>
      <c r="J40" s="11">
        <f>Table1[[#This Row],[SMAPE]]/100</f>
        <v>1.7526835869407497E-4</v>
      </c>
      <c r="K40" s="15">
        <f t="shared" si="0"/>
        <v>0.82710769800330053</v>
      </c>
    </row>
    <row r="41" spans="1:11" x14ac:dyDescent="0.2">
      <c r="A41">
        <v>42</v>
      </c>
      <c r="B41" s="1">
        <v>1.52143480741267</v>
      </c>
      <c r="C41" s="6">
        <v>-1732.77877869145</v>
      </c>
      <c r="D41" s="2">
        <v>1.6734188043627301</v>
      </c>
      <c r="E41" s="1">
        <v>0.2883</v>
      </c>
      <c r="F41" s="11">
        <v>1.7057056371427699E-2</v>
      </c>
      <c r="G41" s="1">
        <v>3.1486637254391103E-2</v>
      </c>
      <c r="H41" s="11">
        <v>6.0384609555749397E-2</v>
      </c>
      <c r="I41" s="11"/>
      <c r="J41" s="11">
        <f>Table1[[#This Row],[SMAPE]]/100</f>
        <v>1.7057056371427699E-4</v>
      </c>
      <c r="K41" s="15">
        <f t="shared" si="0"/>
        <v>0.402420961571052</v>
      </c>
    </row>
    <row r="42" spans="1:11" x14ac:dyDescent="0.2">
      <c r="A42">
        <v>62</v>
      </c>
      <c r="B42" s="1">
        <v>1.5594593826331999</v>
      </c>
      <c r="C42" s="6">
        <v>-2312.09516088076</v>
      </c>
      <c r="D42" s="2">
        <v>2.57672606820078</v>
      </c>
      <c r="E42" s="1">
        <v>8.8400000000000006E-2</v>
      </c>
      <c r="F42" s="11">
        <v>1.7813610997074202E-2</v>
      </c>
      <c r="G42" s="1">
        <v>3.3666138004311598E-2</v>
      </c>
      <c r="H42" s="11">
        <v>6.0176196966892803E-2</v>
      </c>
      <c r="I42" s="11"/>
      <c r="J42" s="11">
        <f>Table1[[#This Row],[SMAPE]]/100</f>
        <v>1.78136109970742E-4</v>
      </c>
      <c r="K42" s="15">
        <f t="shared" si="0"/>
        <v>0.61191062863028423</v>
      </c>
    </row>
    <row r="43" spans="1:11" x14ac:dyDescent="0.2">
      <c r="A43">
        <v>9</v>
      </c>
      <c r="B43" s="1">
        <v>1.6325026960031701</v>
      </c>
      <c r="C43" s="6">
        <v>-3424.9330505663102</v>
      </c>
      <c r="D43" s="2">
        <v>8.2348273976272708</v>
      </c>
      <c r="E43" s="1">
        <v>2.46E-2</v>
      </c>
      <c r="F43" s="11">
        <v>2.0358317618194798E-2</v>
      </c>
      <c r="G43" s="1">
        <v>3.7820408198081898E-2</v>
      </c>
      <c r="H43" s="11">
        <v>5.9794856902700998E-2</v>
      </c>
      <c r="I43" s="11"/>
      <c r="J43" s="11">
        <f>Table1[[#This Row],[SMAPE]]/100</f>
        <v>2.0358317618194798E-4</v>
      </c>
      <c r="K43" s="15">
        <f t="shared" si="0"/>
        <v>0.8785645464423294</v>
      </c>
    </row>
    <row r="44" spans="1:11" x14ac:dyDescent="0.2">
      <c r="A44">
        <v>8</v>
      </c>
      <c r="B44" s="1">
        <v>1.596720787655</v>
      </c>
      <c r="C44" s="6">
        <v>-2879.7844046743498</v>
      </c>
      <c r="D44" s="2">
        <v>1.27242484049361</v>
      </c>
      <c r="E44" s="1">
        <v>0.51929999999999998</v>
      </c>
      <c r="F44" s="11">
        <v>1.78794172893584E-2</v>
      </c>
      <c r="G44" s="1">
        <v>3.4827989914982503E-2</v>
      </c>
      <c r="H44" s="11">
        <v>5.8365638730050198E-2</v>
      </c>
      <c r="I44" s="11"/>
      <c r="J44" s="11">
        <f>Table1[[#This Row],[SMAPE]]/100</f>
        <v>1.7879417289358399E-4</v>
      </c>
      <c r="K44" s="15">
        <f t="shared" si="0"/>
        <v>0.2140989642955482</v>
      </c>
    </row>
    <row r="45" spans="1:11" x14ac:dyDescent="0.2">
      <c r="A45">
        <v>46</v>
      </c>
      <c r="B45" s="1">
        <v>1.7489658430352799</v>
      </c>
      <c r="C45" s="6">
        <v>-5199.2857844423097</v>
      </c>
      <c r="D45" s="2">
        <v>1.1201048342634801</v>
      </c>
      <c r="E45" s="1">
        <v>0.60760000000000003</v>
      </c>
      <c r="F45" s="11">
        <v>1.92287201220257E-2</v>
      </c>
      <c r="G45" s="1">
        <v>4.3065474934823003E-2</v>
      </c>
      <c r="H45" s="11">
        <v>5.7499918501349001E-2</v>
      </c>
      <c r="I45" s="11"/>
      <c r="J45" s="11">
        <f>Table1[[#This Row],[SMAPE]]/100</f>
        <v>1.9228720122025701E-4</v>
      </c>
      <c r="K45" s="15">
        <f t="shared" si="0"/>
        <v>0.10722642255396964</v>
      </c>
    </row>
    <row r="46" spans="1:11" x14ac:dyDescent="0.2">
      <c r="A46">
        <v>60</v>
      </c>
      <c r="B46" s="1">
        <v>1.48775078961269</v>
      </c>
      <c r="C46" s="6">
        <v>-1219.5921561899299</v>
      </c>
      <c r="D46" s="2">
        <v>2.1285790106698101</v>
      </c>
      <c r="E46" s="1">
        <v>0.1118</v>
      </c>
      <c r="F46" s="11">
        <v>1.51383155904224E-2</v>
      </c>
      <c r="G46" s="1">
        <v>2.7954750110844601E-2</v>
      </c>
      <c r="H46" s="11">
        <v>5.7313592732556297E-2</v>
      </c>
      <c r="I46" s="11"/>
      <c r="J46" s="11">
        <f>Table1[[#This Row],[SMAPE]]/100</f>
        <v>1.5138315590422399E-4</v>
      </c>
      <c r="K46" s="15">
        <f t="shared" si="0"/>
        <v>0.53020301572675699</v>
      </c>
    </row>
    <row r="47" spans="1:11" x14ac:dyDescent="0.2">
      <c r="A47">
        <v>2</v>
      </c>
      <c r="B47" s="1">
        <v>1.2503479135775999</v>
      </c>
      <c r="C47" s="6">
        <v>2397.3154481247698</v>
      </c>
      <c r="D47" s="2">
        <v>1.27933263168415</v>
      </c>
      <c r="E47" s="1">
        <v>0.64049999999999996</v>
      </c>
      <c r="F47" s="11">
        <v>8.9558538062087106E-3</v>
      </c>
      <c r="G47" s="1">
        <v>1.4141628374500399E-2</v>
      </c>
      <c r="H47" s="11">
        <v>5.6487901865884697E-2</v>
      </c>
      <c r="I47" s="11"/>
      <c r="J47" s="11">
        <f>Table1[[#This Row],[SMAPE]]/100</f>
        <v>8.9558538062087112E-5</v>
      </c>
      <c r="K47" s="15">
        <f t="shared" si="0"/>
        <v>0.21834245822091525</v>
      </c>
    </row>
    <row r="48" spans="1:11" x14ac:dyDescent="0.2">
      <c r="A48">
        <v>3</v>
      </c>
      <c r="B48" s="1">
        <v>1.44130699738935</v>
      </c>
      <c r="C48" s="6">
        <v>-512.00635069622501</v>
      </c>
      <c r="D48" s="2">
        <v>2.0111900626849701</v>
      </c>
      <c r="E48" s="1">
        <v>0.1757</v>
      </c>
      <c r="F48" s="11">
        <v>1.4385249819344701E-2</v>
      </c>
      <c r="G48" s="1">
        <v>2.4882001541479501E-2</v>
      </c>
      <c r="H48" s="11">
        <v>5.6382522118784598E-2</v>
      </c>
      <c r="I48" s="11"/>
      <c r="J48" s="11">
        <f>Table1[[#This Row],[SMAPE]]/100</f>
        <v>1.43852498193447E-4</v>
      </c>
      <c r="K48" s="15">
        <f t="shared" si="0"/>
        <v>0.50278195057060682</v>
      </c>
    </row>
    <row r="49" spans="1:11" x14ac:dyDescent="0.2">
      <c r="A49">
        <v>37</v>
      </c>
      <c r="B49" s="1">
        <v>1.1537156552409</v>
      </c>
      <c r="C49" s="6">
        <v>3869.53834549365</v>
      </c>
      <c r="D49" s="2">
        <v>1.4613847080344999</v>
      </c>
      <c r="E49" s="1">
        <v>0.23749999999999999</v>
      </c>
      <c r="F49" s="11">
        <v>5.8754174445510201E-3</v>
      </c>
      <c r="G49" s="1">
        <v>8.6566943105997503E-3</v>
      </c>
      <c r="H49" s="11">
        <v>5.6316282795222702E-2</v>
      </c>
      <c r="I49" s="11"/>
      <c r="J49" s="11">
        <f>Table1[[#This Row],[SMAPE]]/100</f>
        <v>5.8754174445510202E-5</v>
      </c>
      <c r="K49" s="15">
        <f t="shared" si="0"/>
        <v>0.31571748732408911</v>
      </c>
    </row>
    <row r="50" spans="1:11" x14ac:dyDescent="0.2">
      <c r="A50">
        <v>66</v>
      </c>
      <c r="B50" s="1">
        <v>1.35308716230005</v>
      </c>
      <c r="C50" s="6">
        <v>832.05062837215905</v>
      </c>
      <c r="D50" s="2">
        <v>2.5147153004943301</v>
      </c>
      <c r="E50" s="1">
        <v>0.1241</v>
      </c>
      <c r="F50" s="11">
        <v>1.2141678751229299E-2</v>
      </c>
      <c r="G50" s="1">
        <v>1.9556292928478498E-2</v>
      </c>
      <c r="H50" s="11">
        <v>5.53865872695187E-2</v>
      </c>
      <c r="I50" s="11"/>
      <c r="J50" s="11">
        <f>Table1[[#This Row],[SMAPE]]/100</f>
        <v>1.2141678751229298E-4</v>
      </c>
      <c r="K50" s="15">
        <f t="shared" si="0"/>
        <v>0.60234067061053587</v>
      </c>
    </row>
    <row r="51" spans="1:11" x14ac:dyDescent="0.2">
      <c r="A51">
        <v>58</v>
      </c>
      <c r="B51" s="1">
        <v>1.62838690144375</v>
      </c>
      <c r="C51" s="6">
        <v>-3362.2276238740301</v>
      </c>
      <c r="D51" s="2">
        <v>2.2429305172012599</v>
      </c>
      <c r="E51" s="1">
        <v>0.1341</v>
      </c>
      <c r="F51" s="11">
        <v>1.7847148338511001E-2</v>
      </c>
      <c r="G51" s="1">
        <v>3.4724001507823898E-2</v>
      </c>
      <c r="H51" s="11">
        <v>5.5258951814628698E-2</v>
      </c>
      <c r="I51" s="11"/>
      <c r="J51" s="11">
        <f>Table1[[#This Row],[SMAPE]]/100</f>
        <v>1.7847148338510999E-4</v>
      </c>
      <c r="K51" s="15">
        <f t="shared" si="0"/>
        <v>0.55415471307251862</v>
      </c>
    </row>
    <row r="52" spans="1:11" x14ac:dyDescent="0.2">
      <c r="A52">
        <v>20</v>
      </c>
      <c r="B52" s="1">
        <v>1.66910964319848</v>
      </c>
      <c r="C52" s="6">
        <v>-3982.6514232026502</v>
      </c>
      <c r="D52" s="2">
        <v>1.95525483371053</v>
      </c>
      <c r="E52" s="1">
        <v>0.2324</v>
      </c>
      <c r="F52" s="11">
        <v>1.7967091710731398E-2</v>
      </c>
      <c r="G52" s="1">
        <v>3.6606894620766203E-2</v>
      </c>
      <c r="H52" s="11">
        <v>5.4709859576642497E-2</v>
      </c>
      <c r="I52" s="11"/>
      <c r="J52" s="11">
        <f>Table1[[#This Row],[SMAPE]]/100</f>
        <v>1.7967091710731399E-4</v>
      </c>
      <c r="K52" s="15">
        <f t="shared" si="0"/>
        <v>0.48855771495407685</v>
      </c>
    </row>
    <row r="53" spans="1:11" x14ac:dyDescent="0.2">
      <c r="A53">
        <v>23</v>
      </c>
      <c r="B53" s="1">
        <v>1.65640396558445</v>
      </c>
      <c r="C53" s="6">
        <v>-3789.0764221426002</v>
      </c>
      <c r="D53" s="2">
        <v>3.0252563988574201</v>
      </c>
      <c r="E53" s="1">
        <v>9.1399999999999898E-2</v>
      </c>
      <c r="F53" s="11">
        <v>1.8557568387782199E-2</v>
      </c>
      <c r="G53" s="1">
        <v>3.5673785694333798E-2</v>
      </c>
      <c r="H53" s="11">
        <v>5.43473037408762E-2</v>
      </c>
      <c r="I53" s="11"/>
      <c r="J53" s="11">
        <f>Table1[[#This Row],[SMAPE]]/100</f>
        <v>1.8557568387782199E-4</v>
      </c>
      <c r="K53" s="15">
        <f t="shared" si="0"/>
        <v>0.66944950504767786</v>
      </c>
    </row>
    <row r="54" spans="1:11" x14ac:dyDescent="0.2">
      <c r="A54">
        <v>25</v>
      </c>
      <c r="B54" s="1">
        <v>1.62818588453566</v>
      </c>
      <c r="C54" s="6">
        <v>-3359.1650679539398</v>
      </c>
      <c r="D54" s="2">
        <v>3.15297889050973</v>
      </c>
      <c r="E54" s="1">
        <v>6.9099999999999898E-2</v>
      </c>
      <c r="F54" s="11">
        <v>1.6419289362237698E-2</v>
      </c>
      <c r="G54" s="1">
        <v>3.4080782299215198E-2</v>
      </c>
      <c r="H54" s="11">
        <v>5.4252703122112902E-2</v>
      </c>
      <c r="I54" s="11"/>
      <c r="J54" s="11">
        <f>Table1[[#This Row],[SMAPE]]/100</f>
        <v>1.6419289362237699E-4</v>
      </c>
      <c r="K54" s="15">
        <f t="shared" si="0"/>
        <v>0.6828396146228769</v>
      </c>
    </row>
    <row r="55" spans="1:11" x14ac:dyDescent="0.2">
      <c r="A55">
        <v>7</v>
      </c>
      <c r="B55" s="1">
        <v>1.5470721585434699</v>
      </c>
      <c r="C55" s="6">
        <v>-2123.3718995843201</v>
      </c>
      <c r="D55" s="2">
        <v>7.1586768074018803</v>
      </c>
      <c r="E55" s="1">
        <v>3.1099999999999899E-2</v>
      </c>
      <c r="F55" s="11">
        <v>1.7195160457182598E-2</v>
      </c>
      <c r="G55" s="1">
        <v>2.9667938352360999E-2</v>
      </c>
      <c r="H55" s="11">
        <v>5.4230393356790897E-2</v>
      </c>
      <c r="I55" s="11"/>
      <c r="J55" s="11">
        <f>Table1[[#This Row],[SMAPE]]/100</f>
        <v>1.7195160457182597E-4</v>
      </c>
      <c r="K55" s="15">
        <f t="shared" si="0"/>
        <v>0.86030938022428582</v>
      </c>
    </row>
    <row r="56" spans="1:11" x14ac:dyDescent="0.2">
      <c r="A56">
        <v>26</v>
      </c>
      <c r="B56" s="1">
        <v>1.7544784208573001</v>
      </c>
      <c r="C56" s="6">
        <v>-5283.2716441623297</v>
      </c>
      <c r="D56" s="2">
        <v>3.7171128181781001</v>
      </c>
      <c r="E56" s="1">
        <v>6.2899999999999998E-2</v>
      </c>
      <c r="F56" s="11">
        <v>1.83150783355902E-2</v>
      </c>
      <c r="G56" s="1">
        <v>4.0391969093214103E-2</v>
      </c>
      <c r="H56" s="11">
        <v>5.3536281458278899E-2</v>
      </c>
      <c r="I56" s="11"/>
      <c r="J56" s="11">
        <f>Table1[[#This Row],[SMAPE]]/100</f>
        <v>1.8315078335590199E-4</v>
      </c>
      <c r="K56" s="15">
        <f t="shared" si="0"/>
        <v>0.73097399812305441</v>
      </c>
    </row>
    <row r="57" spans="1:11" x14ac:dyDescent="0.2">
      <c r="A57">
        <v>12</v>
      </c>
      <c r="B57" s="1">
        <v>1.6268635752952301</v>
      </c>
      <c r="C57" s="6">
        <v>-3339.0192701149899</v>
      </c>
      <c r="D57" s="2">
        <v>1.3015124707477801</v>
      </c>
      <c r="E57" s="1">
        <v>0.4501</v>
      </c>
      <c r="F57" s="11">
        <v>1.6687898630256701E-2</v>
      </c>
      <c r="G57" s="1">
        <v>3.34595671519691E-2</v>
      </c>
      <c r="H57" s="11">
        <v>5.3376154670034898E-2</v>
      </c>
      <c r="I57" s="11"/>
      <c r="J57" s="11">
        <f>Table1[[#This Row],[SMAPE]]/100</f>
        <v>1.6687898630256701E-4</v>
      </c>
      <c r="K57" s="15">
        <f t="shared" si="0"/>
        <v>0.23166314386103959</v>
      </c>
    </row>
    <row r="58" spans="1:11" x14ac:dyDescent="0.2">
      <c r="A58">
        <v>16</v>
      </c>
      <c r="B58" s="1">
        <v>1.3800447176403301</v>
      </c>
      <c r="C58" s="6">
        <v>421.34378045014199</v>
      </c>
      <c r="D58" s="2">
        <v>1.37025286856074</v>
      </c>
      <c r="E58" s="1">
        <v>0.46160000000000001</v>
      </c>
      <c r="F58" s="11">
        <v>1.19653989480367E-2</v>
      </c>
      <c r="G58" s="1">
        <v>2.01807089360121E-2</v>
      </c>
      <c r="H58" s="11">
        <v>5.3100879973579297E-2</v>
      </c>
      <c r="I58" s="11"/>
      <c r="J58" s="11">
        <f>Table1[[#This Row],[SMAPE]]/100</f>
        <v>1.19653989480367E-4</v>
      </c>
      <c r="K58" s="15">
        <f t="shared" si="0"/>
        <v>0.27020769454738613</v>
      </c>
    </row>
    <row r="59" spans="1:11" x14ac:dyDescent="0.2">
      <c r="A59">
        <v>24</v>
      </c>
      <c r="B59" s="1">
        <v>1.2738806383197201</v>
      </c>
      <c r="C59" s="6">
        <v>2038.7869732741499</v>
      </c>
      <c r="D59" s="2">
        <v>3.1015852162469302</v>
      </c>
      <c r="E59" s="1">
        <v>0.1069</v>
      </c>
      <c r="F59" s="11">
        <v>9.554486498557821E-3</v>
      </c>
      <c r="G59" s="1">
        <v>1.41907587941881E-2</v>
      </c>
      <c r="H59" s="11">
        <v>5.1813661897568697E-2</v>
      </c>
      <c r="I59" s="11"/>
      <c r="J59" s="11">
        <f>Table1[[#This Row],[SMAPE]]/100</f>
        <v>9.5544864985578205E-5</v>
      </c>
      <c r="K59" s="15">
        <f t="shared" si="0"/>
        <v>0.67758422539489371</v>
      </c>
    </row>
    <row r="60" spans="1:11" x14ac:dyDescent="0.2">
      <c r="A60">
        <v>6</v>
      </c>
      <c r="B60" s="1">
        <v>1.33591781456234</v>
      </c>
      <c r="C60" s="6">
        <v>1093.6310499357501</v>
      </c>
      <c r="D60" s="2">
        <v>5.5431221683333796</v>
      </c>
      <c r="E60" s="1">
        <v>4.8300000000000003E-2</v>
      </c>
      <c r="F60" s="11">
        <v>1.1311223780948501E-2</v>
      </c>
      <c r="G60" s="1">
        <v>1.7087631740851698E-2</v>
      </c>
      <c r="H60" s="11">
        <v>5.0868489255667997E-2</v>
      </c>
      <c r="I60" s="11"/>
      <c r="J60" s="11">
        <f>Table1[[#This Row],[SMAPE]]/100</f>
        <v>1.1311223780948501E-4</v>
      </c>
      <c r="K60" s="15">
        <f t="shared" si="0"/>
        <v>0.81959625466803221</v>
      </c>
    </row>
    <row r="61" spans="1:11" x14ac:dyDescent="0.2">
      <c r="A61">
        <v>67</v>
      </c>
      <c r="B61" s="1">
        <v>1.4268503131860999</v>
      </c>
      <c r="C61" s="6">
        <v>-291.75421263790901</v>
      </c>
      <c r="D61" s="2">
        <v>11.2208444427609</v>
      </c>
      <c r="E61" s="1">
        <v>1.65999999999999E-2</v>
      </c>
      <c r="F61" s="11">
        <v>1.3554500009270101E-2</v>
      </c>
      <c r="G61" s="1">
        <v>2.1280912551285901E-2</v>
      </c>
      <c r="H61" s="11">
        <v>4.9855679834087202E-2</v>
      </c>
      <c r="I61" s="11"/>
      <c r="J61" s="11">
        <f>Table1[[#This Row],[SMAPE]]/100</f>
        <v>1.3554500009270101E-4</v>
      </c>
      <c r="K61" s="15">
        <f t="shared" si="0"/>
        <v>0.91088014764832181</v>
      </c>
    </row>
    <row r="62" spans="1:11" x14ac:dyDescent="0.2">
      <c r="A62">
        <v>18</v>
      </c>
      <c r="B62" s="1">
        <v>1.4787437342327201</v>
      </c>
      <c r="C62" s="6">
        <v>-1082.3668300254201</v>
      </c>
      <c r="D62" s="2">
        <v>2.09007456836021</v>
      </c>
      <c r="E62" s="1">
        <v>0.1928</v>
      </c>
      <c r="F62" s="11">
        <v>1.3368789089059301E-2</v>
      </c>
      <c r="G62" s="1">
        <v>2.3515582263650799E-2</v>
      </c>
      <c r="H62" s="11">
        <v>4.9119352551609298E-2</v>
      </c>
      <c r="I62" s="11"/>
      <c r="J62" s="11">
        <f>Table1[[#This Row],[SMAPE]]/100</f>
        <v>1.33687890890593E-4</v>
      </c>
      <c r="K62" s="15">
        <f t="shared" si="0"/>
        <v>0.52154817098963102</v>
      </c>
    </row>
    <row r="63" spans="1:11" x14ac:dyDescent="0.2">
      <c r="A63">
        <v>4</v>
      </c>
      <c r="B63" s="1">
        <v>1.5147401225113499</v>
      </c>
      <c r="C63" s="6">
        <v>-1630.78314522458</v>
      </c>
      <c r="D63" s="2">
        <v>3.9236659596372898</v>
      </c>
      <c r="E63" s="1">
        <v>6.4199999999999993E-2</v>
      </c>
      <c r="F63" s="11">
        <v>1.45382880859496E-2</v>
      </c>
      <c r="G63" s="1">
        <v>2.52582437339063E-2</v>
      </c>
      <c r="H63" s="11">
        <v>4.9069894941693303E-2</v>
      </c>
      <c r="I63" s="11"/>
      <c r="J63" s="11">
        <f>Table1[[#This Row],[SMAPE]]/100</f>
        <v>1.4538288085949599E-4</v>
      </c>
      <c r="K63" s="15">
        <f t="shared" si="0"/>
        <v>0.74513630612621218</v>
      </c>
    </row>
    <row r="64" spans="1:11" x14ac:dyDescent="0.2">
      <c r="A64">
        <v>21</v>
      </c>
      <c r="B64" s="1">
        <v>1.55453802968633</v>
      </c>
      <c r="C64" s="6">
        <v>-2237.1167983843602</v>
      </c>
      <c r="D64" s="2">
        <v>1.7900444007738401</v>
      </c>
      <c r="E64" s="1">
        <v>0.2298</v>
      </c>
      <c r="F64" s="11">
        <v>1.45181282961822E-2</v>
      </c>
      <c r="G64" s="1">
        <v>2.7189621317290798E-2</v>
      </c>
      <c r="H64" s="11">
        <v>4.9031121152629302E-2</v>
      </c>
      <c r="I64" s="11"/>
      <c r="J64" s="11">
        <f>Table1[[#This Row],[SMAPE]]/100</f>
        <v>1.45181282961822E-4</v>
      </c>
      <c r="K64" s="15">
        <f t="shared" si="0"/>
        <v>0.44135463926609986</v>
      </c>
    </row>
    <row r="65" spans="1:11" x14ac:dyDescent="0.2">
      <c r="A65">
        <v>17</v>
      </c>
      <c r="B65" s="1">
        <v>1.6431871756751599</v>
      </c>
      <c r="C65" s="6">
        <v>-3587.7144642508601</v>
      </c>
      <c r="D65" s="2">
        <v>1.43768790517673</v>
      </c>
      <c r="E65" s="1">
        <v>0.36820000000000003</v>
      </c>
      <c r="F65" s="11">
        <v>1.55684653679242E-2</v>
      </c>
      <c r="G65" s="1">
        <v>3.1029084178775399E-2</v>
      </c>
      <c r="H65" s="11">
        <v>4.8242697230715198E-2</v>
      </c>
      <c r="I65" s="11"/>
      <c r="J65" s="11">
        <f>Table1[[#This Row],[SMAPE]]/100</f>
        <v>1.5568465367924201E-4</v>
      </c>
      <c r="K65" s="15">
        <f t="shared" si="0"/>
        <v>0.30443874752005129</v>
      </c>
    </row>
    <row r="66" spans="1:11" x14ac:dyDescent="0.2">
      <c r="A66">
        <v>15</v>
      </c>
      <c r="B66" s="1">
        <v>1.7389426154344301</v>
      </c>
      <c r="C66" s="6">
        <v>-5046.5787543727101</v>
      </c>
      <c r="D66" s="2">
        <v>1.1611852623904699</v>
      </c>
      <c r="E66" s="1">
        <v>0.50019999999999998</v>
      </c>
      <c r="F66" s="11">
        <v>1.40593388820899E-2</v>
      </c>
      <c r="G66" s="1">
        <v>3.0267299244110601E-2</v>
      </c>
      <c r="H66" s="11">
        <v>4.0960283805415901E-2</v>
      </c>
      <c r="I66" s="11"/>
      <c r="J66" s="11">
        <f>Table1[[#This Row],[SMAPE]]/100</f>
        <v>1.4059338882089901E-4</v>
      </c>
      <c r="K66" s="15">
        <f t="shared" si="0"/>
        <v>0.13881097841239087</v>
      </c>
    </row>
    <row r="67" spans="1:11" x14ac:dyDescent="0.2">
      <c r="A67">
        <v>1</v>
      </c>
      <c r="B67" s="14">
        <v>1.82033033590872</v>
      </c>
      <c r="C67" s="6">
        <v>-6286.5463149922098</v>
      </c>
      <c r="D67" s="2">
        <v>2.3895252124198301</v>
      </c>
      <c r="E67" s="1">
        <v>0.10299999999999999</v>
      </c>
      <c r="F67" s="11">
        <v>1.20608393816489E-2</v>
      </c>
      <c r="G67" s="1">
        <v>2.6960631495485401E-2</v>
      </c>
      <c r="H67" s="11">
        <v>3.2865579042154799E-2</v>
      </c>
      <c r="I67" s="11"/>
      <c r="J67" s="11">
        <f>Table1[[#This Row],[SMAPE]]/100</f>
        <v>1.20608393816489E-4</v>
      </c>
      <c r="K67" s="15">
        <f t="shared" ref="K67:K70" si="1">1-1/(D67)</f>
        <v>0.5815068220237285</v>
      </c>
    </row>
    <row r="68" spans="1:11" x14ac:dyDescent="0.2">
      <c r="A68">
        <v>19</v>
      </c>
      <c r="B68" s="1">
        <v>1.98919706639729</v>
      </c>
      <c r="C68" s="6">
        <v>-8859.2841512835203</v>
      </c>
      <c r="D68" s="2">
        <v>2.1581569082655099</v>
      </c>
      <c r="E68" s="1">
        <v>0.1709</v>
      </c>
      <c r="F68" s="11">
        <v>1.1597583876400299E-2</v>
      </c>
      <c r="G68" s="1">
        <v>2.7566201641067101E-2</v>
      </c>
      <c r="H68" s="11">
        <v>2.78672496891492E-2</v>
      </c>
      <c r="I68" s="11"/>
      <c r="J68" s="11">
        <f>Table1[[#This Row],[SMAPE]]/100</f>
        <v>1.15975838764003E-4</v>
      </c>
      <c r="K68" s="15">
        <f t="shared" si="1"/>
        <v>0.53664166114608858</v>
      </c>
    </row>
    <row r="70" spans="1:11" x14ac:dyDescent="0.2">
      <c r="D70">
        <f>AVERAGE(Table1[Odds])</f>
        <v>2.850147090498631</v>
      </c>
      <c r="E70">
        <f>AVERAGE(Table1[p-value])</f>
        <v>0.19518208955223887</v>
      </c>
      <c r="F70">
        <f>AVERAGE(Table1[SMAPE])</f>
        <v>1.8116497027601815E-2</v>
      </c>
      <c r="G70">
        <f>AVERAGE(Table1[RMSE])</f>
        <v>3.4510429107391272E-2</v>
      </c>
      <c r="H70" s="11">
        <f>AVERAGE(Table1[RMSPE])</f>
        <v>6.3924596853804652E-2</v>
      </c>
      <c r="K70" s="15">
        <f t="shared" si="1"/>
        <v>0.64914091510096394</v>
      </c>
    </row>
  </sheetData>
  <mergeCells count="2">
    <mergeCell ref="M4:Q6"/>
    <mergeCell ref="N16:Q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B8F2-C558-4845-A083-09096E1C892D}">
  <dimension ref="A1:O70"/>
  <sheetViews>
    <sheetView workbookViewId="0">
      <selection activeCell="J12" sqref="J12"/>
    </sheetView>
  </sheetViews>
  <sheetFormatPr baseColWidth="10" defaultRowHeight="16" x14ac:dyDescent="0.2"/>
  <cols>
    <col min="2" max="2" width="13.33203125" customWidth="1"/>
    <col min="3" max="4" width="10.33203125" customWidth="1"/>
    <col min="5" max="5" width="9.6640625" customWidth="1"/>
  </cols>
  <sheetData>
    <row r="1" spans="1:15" ht="17" x14ac:dyDescent="0.2">
      <c r="A1" s="7" t="s">
        <v>51</v>
      </c>
      <c r="B1" s="13" t="s">
        <v>53</v>
      </c>
      <c r="C1" s="7" t="s">
        <v>55</v>
      </c>
      <c r="D1" s="7" t="s">
        <v>54</v>
      </c>
      <c r="E1" s="7" t="s">
        <v>4</v>
      </c>
      <c r="F1" s="7" t="s">
        <v>6</v>
      </c>
      <c r="G1" s="7" t="s">
        <v>161</v>
      </c>
      <c r="I1" s="10" t="s">
        <v>47</v>
      </c>
    </row>
    <row r="2" spans="1:15" x14ac:dyDescent="0.2">
      <c r="A2">
        <v>47</v>
      </c>
      <c r="B2" s="1">
        <v>2.2754168811987801</v>
      </c>
      <c r="C2" s="2">
        <v>1.68841575671522</v>
      </c>
      <c r="D2" s="1">
        <v>9.8500000000000004E-2</v>
      </c>
      <c r="E2" s="11">
        <v>5.8541434841660196E-2</v>
      </c>
      <c r="F2" s="11">
        <v>0.137766078193367</v>
      </c>
      <c r="G2" s="11">
        <f>Table13[[#This Row],[SMAPE]]*Table13[[#This Row],[Multiplier]]/(Table13[[#This Row],[Multiplier]]-1)</f>
        <v>0.10444127802598152</v>
      </c>
      <c r="H2" s="11">
        <f>Table13[[#This Row],[SMAPE]]/100</f>
        <v>5.8541434841660191E-4</v>
      </c>
      <c r="I2" s="24">
        <f>1-1/(C2)</f>
        <v>0.40772881559368968</v>
      </c>
    </row>
    <row r="3" spans="1:15" x14ac:dyDescent="0.2">
      <c r="A3">
        <v>45</v>
      </c>
      <c r="B3" s="1">
        <v>1.65202100348365</v>
      </c>
      <c r="C3" s="2">
        <v>4.7741992101194901</v>
      </c>
      <c r="D3" s="1">
        <v>4.3500000000000101E-2</v>
      </c>
      <c r="E3" s="11">
        <v>2.96971595166549E-2</v>
      </c>
      <c r="F3" s="11">
        <v>8.5197674458998396E-2</v>
      </c>
      <c r="G3" s="11">
        <f>Table13[[#This Row],[SMAPE]]*Table13[[#This Row],[Multiplier]]/(Table13[[#This Row],[Multiplier]]-1)</f>
        <v>7.5243482960205721E-2</v>
      </c>
      <c r="H3" s="11">
        <f>Table13[[#This Row],[SMAPE]]/100</f>
        <v>2.9697159516654901E-4</v>
      </c>
      <c r="I3" s="24">
        <f t="shared" ref="I3:I66" si="0">1-1/(C3)</f>
        <v>0.79054078893893254</v>
      </c>
      <c r="J3" t="s">
        <v>14</v>
      </c>
    </row>
    <row r="4" spans="1:15" x14ac:dyDescent="0.2">
      <c r="A4">
        <v>44</v>
      </c>
      <c r="B4" s="1">
        <v>1.41271324789246</v>
      </c>
      <c r="C4" s="2">
        <v>5.5859565503947799</v>
      </c>
      <c r="D4" s="1">
        <v>3.5300000000000102E-2</v>
      </c>
      <c r="E4" s="11">
        <v>2.08602072844833E-2</v>
      </c>
      <c r="F4" s="11">
        <v>8.0253718084471501E-2</v>
      </c>
      <c r="G4" s="11">
        <f>Table13[[#This Row],[SMAPE]]*Table13[[#This Row],[Multiplier]]/(Table13[[#This Row],[Multiplier]]-1)</f>
        <v>7.140427726771488E-2</v>
      </c>
      <c r="H4" s="11">
        <f>Table13[[#This Row],[SMAPE]]/100</f>
        <v>2.0860207284483301E-4</v>
      </c>
      <c r="I4" s="24">
        <f t="shared" si="0"/>
        <v>0.82097963151372411</v>
      </c>
      <c r="K4" s="8" t="s">
        <v>20</v>
      </c>
      <c r="L4" s="8"/>
      <c r="M4" s="8"/>
      <c r="N4" s="8"/>
      <c r="O4" s="8"/>
    </row>
    <row r="5" spans="1:15" x14ac:dyDescent="0.2">
      <c r="A5">
        <v>61</v>
      </c>
      <c r="B5" s="1">
        <v>1.3978870156682399</v>
      </c>
      <c r="C5" s="2">
        <v>1.32651547631664</v>
      </c>
      <c r="D5" s="1">
        <v>0.20369999999999999</v>
      </c>
      <c r="E5" s="11">
        <v>1.95909398363792E-2</v>
      </c>
      <c r="F5" s="11">
        <v>8.6666371271740497E-2</v>
      </c>
      <c r="G5" s="11">
        <f>Table13[[#This Row],[SMAPE]]*Table13[[#This Row],[Multiplier]]/(Table13[[#This Row],[Multiplier]]-1)</f>
        <v>6.8828384299040979E-2</v>
      </c>
      <c r="H5" s="11">
        <f>Table13[[#This Row],[SMAPE]]/100</f>
        <v>1.9590939836379201E-4</v>
      </c>
      <c r="I5" s="24">
        <f t="shared" si="0"/>
        <v>0.24614524454948805</v>
      </c>
      <c r="K5" s="8"/>
      <c r="L5" s="8"/>
      <c r="M5" s="8"/>
      <c r="N5" s="8"/>
      <c r="O5" s="8"/>
    </row>
    <row r="6" spans="1:15" x14ac:dyDescent="0.2">
      <c r="A6">
        <v>36</v>
      </c>
      <c r="B6" s="1">
        <v>1.6349968818059499</v>
      </c>
      <c r="C6" s="2">
        <v>4.8884137851993597</v>
      </c>
      <c r="D6" s="1">
        <v>3.85E-2</v>
      </c>
      <c r="E6" s="11">
        <v>2.6455744631827097E-2</v>
      </c>
      <c r="F6" s="11">
        <v>7.8378040745739605E-2</v>
      </c>
      <c r="G6" s="11">
        <f>Table13[[#This Row],[SMAPE]]*Table13[[#This Row],[Multiplier]]/(Table13[[#This Row],[Multiplier]]-1)</f>
        <v>6.8118539190103009E-2</v>
      </c>
      <c r="H6" s="11">
        <f>Table13[[#This Row],[SMAPE]]/100</f>
        <v>2.6455744631827098E-4</v>
      </c>
      <c r="I6" s="24">
        <f t="shared" si="0"/>
        <v>0.79543466573396504</v>
      </c>
      <c r="K6" s="8"/>
      <c r="L6" s="8"/>
      <c r="M6" s="8"/>
      <c r="N6" s="8"/>
      <c r="O6" s="8"/>
    </row>
    <row r="7" spans="1:15" x14ac:dyDescent="0.2">
      <c r="A7">
        <v>41</v>
      </c>
      <c r="B7" s="1">
        <v>1.5155069690265</v>
      </c>
      <c r="C7" s="2">
        <v>1.4707364295930301</v>
      </c>
      <c r="D7" s="1">
        <v>0.43359999999999999</v>
      </c>
      <c r="E7" s="11">
        <v>2.3163735270768503E-2</v>
      </c>
      <c r="F7" s="11">
        <v>8.2474062144095306E-2</v>
      </c>
      <c r="G7" s="11">
        <f>Table13[[#This Row],[SMAPE]]*Table13[[#This Row],[Multiplier]]/(Table13[[#This Row],[Multiplier]]-1)</f>
        <v>6.8097628821250769E-2</v>
      </c>
      <c r="H7" s="11">
        <f>Table13[[#This Row],[SMAPE]]/100</f>
        <v>2.3163735270768503E-4</v>
      </c>
      <c r="I7" s="24">
        <f t="shared" si="0"/>
        <v>0.32006851813909876</v>
      </c>
    </row>
    <row r="8" spans="1:15" x14ac:dyDescent="0.2">
      <c r="A8">
        <v>10</v>
      </c>
      <c r="B8" s="1">
        <v>1.7052222069379901</v>
      </c>
      <c r="C8" s="2">
        <v>1.0613919853160501</v>
      </c>
      <c r="D8" s="1">
        <v>0.76649999999999996</v>
      </c>
      <c r="E8" s="11">
        <v>2.7898376248852799E-2</v>
      </c>
      <c r="F8" s="11">
        <v>8.1773554589633896E-2</v>
      </c>
      <c r="G8" s="11">
        <f>Table13[[#This Row],[SMAPE]]*Table13[[#This Row],[Multiplier]]/(Table13[[#This Row],[Multiplier]]-1)</f>
        <v>6.745807243310227E-2</v>
      </c>
      <c r="H8" s="11">
        <f>Table13[[#This Row],[SMAPE]]/100</f>
        <v>2.78983762488528E-4</v>
      </c>
      <c r="I8" s="24">
        <f t="shared" si="0"/>
        <v>5.7841010828595385E-2</v>
      </c>
      <c r="K8" t="s">
        <v>21</v>
      </c>
    </row>
    <row r="9" spans="1:15" x14ac:dyDescent="0.2">
      <c r="A9">
        <v>34</v>
      </c>
      <c r="B9" s="1">
        <v>1.8464358564032199</v>
      </c>
      <c r="C9" s="2">
        <v>2.7093077693855698</v>
      </c>
      <c r="D9" s="1">
        <v>9.5000000000000001E-2</v>
      </c>
      <c r="E9" s="11">
        <v>3.0767307296575799E-2</v>
      </c>
      <c r="F9" s="11">
        <v>8.0101176427134102E-2</v>
      </c>
      <c r="G9" s="11">
        <f>Table13[[#This Row],[SMAPE]]*Table13[[#This Row],[Multiplier]]/(Table13[[#This Row],[Multiplier]]-1)</f>
        <v>6.7116555811774628E-2</v>
      </c>
      <c r="H9" s="11">
        <f>Table13[[#This Row],[SMAPE]]/100</f>
        <v>3.0767307296575801E-4</v>
      </c>
      <c r="I9" s="24">
        <f t="shared" si="0"/>
        <v>0.63090202918261107</v>
      </c>
    </row>
    <row r="10" spans="1:15" x14ac:dyDescent="0.2">
      <c r="A10">
        <v>30</v>
      </c>
      <c r="B10" s="1">
        <v>1.4958322154892201</v>
      </c>
      <c r="C10" s="2">
        <v>1.56192523798542</v>
      </c>
      <c r="D10" s="1">
        <v>0.1981</v>
      </c>
      <c r="E10" s="11">
        <v>2.20995369121069E-2</v>
      </c>
      <c r="F10" s="11">
        <v>8.2099587198193394E-2</v>
      </c>
      <c r="G10" s="11">
        <f>Table13[[#This Row],[SMAPE]]*Table13[[#This Row],[Multiplier]]/(Table13[[#This Row],[Multiplier]]-1)</f>
        <v>6.6670132008075145E-2</v>
      </c>
      <c r="H10" s="11">
        <f>Table13[[#This Row],[SMAPE]]/100</f>
        <v>2.20995369121069E-4</v>
      </c>
      <c r="I10" s="24">
        <f t="shared" si="0"/>
        <v>0.35976449084733042</v>
      </c>
      <c r="K10" t="s">
        <v>18</v>
      </c>
    </row>
    <row r="11" spans="1:15" x14ac:dyDescent="0.2">
      <c r="A11">
        <v>32</v>
      </c>
      <c r="B11" s="1">
        <v>1.4215507392439599</v>
      </c>
      <c r="C11" s="2">
        <v>2.6577612371850701</v>
      </c>
      <c r="D11" s="1">
        <v>0.15690000000000001</v>
      </c>
      <c r="E11" s="11">
        <v>1.88415095286481E-2</v>
      </c>
      <c r="F11" s="11">
        <v>7.4008122720816097E-2</v>
      </c>
      <c r="G11" s="11">
        <f>Table13[[#This Row],[SMAPE]]*Table13[[#This Row],[Multiplier]]/(Table13[[#This Row],[Multiplier]]-1)</f>
        <v>6.3537219379471391E-2</v>
      </c>
      <c r="H11" s="11">
        <f>Table13[[#This Row],[SMAPE]]/100</f>
        <v>1.8841509528648101E-4</v>
      </c>
      <c r="I11" s="24">
        <f t="shared" si="0"/>
        <v>0.62374347777788508</v>
      </c>
      <c r="K11" t="s">
        <v>17</v>
      </c>
    </row>
    <row r="12" spans="1:15" x14ac:dyDescent="0.2">
      <c r="A12">
        <v>53</v>
      </c>
      <c r="B12" s="1">
        <v>1.48147248804342</v>
      </c>
      <c r="C12" s="2">
        <v>4.0317082747116499</v>
      </c>
      <c r="D12" s="1">
        <v>4.7400000000000102E-2</v>
      </c>
      <c r="E12" s="11">
        <v>2.0145645930079403E-2</v>
      </c>
      <c r="F12" s="11">
        <v>7.1427843899780297E-2</v>
      </c>
      <c r="G12" s="11">
        <f>Table13[[#This Row],[SMAPE]]*Table13[[#This Row],[Multiplier]]/(Table13[[#This Row],[Multiplier]]-1)</f>
        <v>6.1987384410186773E-2</v>
      </c>
      <c r="H12" s="11">
        <f>Table13[[#This Row],[SMAPE]]/100</f>
        <v>2.0145645930079402E-4</v>
      </c>
      <c r="I12" s="24">
        <f t="shared" si="0"/>
        <v>0.75196618111673263</v>
      </c>
      <c r="K12" t="s">
        <v>19</v>
      </c>
    </row>
    <row r="13" spans="1:15" x14ac:dyDescent="0.2">
      <c r="A13">
        <v>33</v>
      </c>
      <c r="B13" s="1">
        <v>1.51997729228846</v>
      </c>
      <c r="C13" s="2">
        <v>7.4589958221480801</v>
      </c>
      <c r="D13" s="1">
        <v>2.6599999999999999E-2</v>
      </c>
      <c r="E13" s="11">
        <v>2.1111416513702998E-2</v>
      </c>
      <c r="F13" s="11">
        <v>6.9134757192450796E-2</v>
      </c>
      <c r="G13" s="11">
        <f>Table13[[#This Row],[SMAPE]]*Table13[[#This Row],[Multiplier]]/(Table13[[#This Row],[Multiplier]]-1)</f>
        <v>6.1712067401340873E-2</v>
      </c>
      <c r="H13" s="11">
        <f>Table13[[#This Row],[SMAPE]]/100</f>
        <v>2.1111416513702998E-4</v>
      </c>
      <c r="I13" s="24">
        <f t="shared" si="0"/>
        <v>0.86593369619129046</v>
      </c>
    </row>
    <row r="14" spans="1:15" x14ac:dyDescent="0.2">
      <c r="A14">
        <v>11</v>
      </c>
      <c r="B14" s="1">
        <v>1.6461696096312799</v>
      </c>
      <c r="C14" s="2">
        <v>1.1260800618901501</v>
      </c>
      <c r="D14" s="1">
        <v>0.66339999999999999</v>
      </c>
      <c r="E14" s="11">
        <v>2.4189156178802199E-2</v>
      </c>
      <c r="F14" s="11">
        <v>7.5191039834698603E-2</v>
      </c>
      <c r="G14" s="11">
        <f>Table13[[#This Row],[SMAPE]]*Table13[[#This Row],[Multiplier]]/(Table13[[#This Row],[Multiplier]]-1)</f>
        <v>6.1623841775676869E-2</v>
      </c>
      <c r="H14" s="11">
        <f>Table13[[#This Row],[SMAPE]]/100</f>
        <v>2.4189156178802199E-4</v>
      </c>
      <c r="I14" s="24">
        <f t="shared" si="0"/>
        <v>0.11196367483722425</v>
      </c>
    </row>
    <row r="15" spans="1:15" x14ac:dyDescent="0.2">
      <c r="A15">
        <v>49</v>
      </c>
      <c r="B15" s="1">
        <v>1.41899399058361</v>
      </c>
      <c r="C15" s="2">
        <v>5.0310826682865297</v>
      </c>
      <c r="D15" s="1">
        <v>4.0800000000000003E-2</v>
      </c>
      <c r="E15" s="11">
        <v>1.8079314198280301E-2</v>
      </c>
      <c r="F15" s="11">
        <v>6.9540588367453596E-2</v>
      </c>
      <c r="G15" s="11">
        <f>Table13[[#This Row],[SMAPE]]*Table13[[#This Row],[Multiplier]]/(Table13[[#This Row],[Multiplier]]-1)</f>
        <v>6.1228654295253808E-2</v>
      </c>
      <c r="H15" s="11">
        <f>Table13[[#This Row],[SMAPE]]/100</f>
        <v>1.8079314198280301E-4</v>
      </c>
      <c r="I15" s="24">
        <f t="shared" si="0"/>
        <v>0.80123562542442239</v>
      </c>
      <c r="K15" t="s">
        <v>45</v>
      </c>
    </row>
    <row r="16" spans="1:15" ht="17" customHeight="1" x14ac:dyDescent="0.2">
      <c r="A16">
        <v>50</v>
      </c>
      <c r="B16" s="1">
        <v>1.3320751263946899</v>
      </c>
      <c r="C16" s="2">
        <v>2.4722973271273601</v>
      </c>
      <c r="D16" s="1">
        <v>9.8500000000000004E-2</v>
      </c>
      <c r="E16" s="11">
        <v>1.52098479578383E-2</v>
      </c>
      <c r="F16" s="11">
        <v>7.3591699232869706E-2</v>
      </c>
      <c r="G16" s="11">
        <f>Table13[[#This Row],[SMAPE]]*Table13[[#This Row],[Multiplier]]/(Table13[[#This Row],[Multiplier]]-1)</f>
        <v>6.101227863962487E-2</v>
      </c>
      <c r="H16" s="11">
        <f>Table13[[#This Row],[SMAPE]]/100</f>
        <v>1.5209847957838301E-4</v>
      </c>
      <c r="I16" s="24">
        <f t="shared" si="0"/>
        <v>0.59551790594623522</v>
      </c>
      <c r="L16" s="8" t="s">
        <v>46</v>
      </c>
      <c r="M16" s="8"/>
      <c r="N16" s="8"/>
      <c r="O16" s="8"/>
    </row>
    <row r="17" spans="1:15" x14ac:dyDescent="0.2">
      <c r="A17">
        <v>39</v>
      </c>
      <c r="B17" s="1">
        <v>1.62289652561709</v>
      </c>
      <c r="C17" s="2">
        <v>1.7717902692802201</v>
      </c>
      <c r="D17" s="1">
        <v>0.1109</v>
      </c>
      <c r="E17" s="11">
        <v>2.30477904305069E-2</v>
      </c>
      <c r="F17" s="11">
        <v>7.5538449103565303E-2</v>
      </c>
      <c r="G17" s="11">
        <f>Table13[[#This Row],[SMAPE]]*Table13[[#This Row],[Multiplier]]/(Table13[[#This Row],[Multiplier]]-1)</f>
        <v>6.0048784147198379E-2</v>
      </c>
      <c r="H17" s="11">
        <f>Table13[[#This Row],[SMAPE]]/100</f>
        <v>2.3047790430506899E-4</v>
      </c>
      <c r="I17" s="24">
        <f t="shared" si="0"/>
        <v>0.43559911275150842</v>
      </c>
      <c r="L17" s="8"/>
      <c r="M17" s="8"/>
      <c r="N17" s="8"/>
      <c r="O17" s="8"/>
    </row>
    <row r="18" spans="1:15" x14ac:dyDescent="0.2">
      <c r="A18">
        <v>13</v>
      </c>
      <c r="B18" s="1">
        <v>1.21000415466328</v>
      </c>
      <c r="C18" s="2">
        <v>1.1075065646547</v>
      </c>
      <c r="D18" s="1">
        <v>0.38369999999999999</v>
      </c>
      <c r="E18" s="11">
        <v>1.0210005327034399E-2</v>
      </c>
      <c r="F18" s="11">
        <v>7.6873952262689102E-2</v>
      </c>
      <c r="G18" s="11">
        <f>Table13[[#This Row],[SMAPE]]*Table13[[#This Row],[Multiplier]]/(Table13[[#This Row],[Multiplier]]-1)</f>
        <v>5.8828116446812427E-2</v>
      </c>
      <c r="H18" s="11">
        <f>Table13[[#This Row],[SMAPE]]/100</f>
        <v>1.0210005327034399E-4</v>
      </c>
      <c r="I18" s="24">
        <f t="shared" si="0"/>
        <v>9.7070814824667506E-2</v>
      </c>
    </row>
    <row r="19" spans="1:15" x14ac:dyDescent="0.2">
      <c r="A19">
        <v>31</v>
      </c>
      <c r="B19" s="1">
        <v>1.55764270157674</v>
      </c>
      <c r="C19" s="2">
        <v>2.3706225974606601</v>
      </c>
      <c r="D19" s="1">
        <v>0.1065</v>
      </c>
      <c r="E19" s="11">
        <v>2.0870783557595699E-2</v>
      </c>
      <c r="F19" s="11">
        <v>7.0551259053131699E-2</v>
      </c>
      <c r="G19" s="11">
        <f>Table13[[#This Row],[SMAPE]]*Table13[[#This Row],[Multiplier]]/(Table13[[#This Row],[Multiplier]]-1)</f>
        <v>5.8297586595783706E-2</v>
      </c>
      <c r="H19" s="11">
        <f>Table13[[#This Row],[SMAPE]]/100</f>
        <v>2.0870783557595698E-4</v>
      </c>
      <c r="I19" s="24">
        <f t="shared" si="0"/>
        <v>0.57816988622686294</v>
      </c>
    </row>
    <row r="20" spans="1:15" x14ac:dyDescent="0.2">
      <c r="A20">
        <v>51</v>
      </c>
      <c r="B20" s="1">
        <v>1.2873821718259899</v>
      </c>
      <c r="C20" s="2">
        <v>2.9535110284193302</v>
      </c>
      <c r="D20" s="1">
        <v>8.4900000000000003E-2</v>
      </c>
      <c r="E20" s="11">
        <v>1.29479846302306E-2</v>
      </c>
      <c r="F20" s="11">
        <v>6.8869351934419204E-2</v>
      </c>
      <c r="G20" s="11">
        <f>Table13[[#This Row],[SMAPE]]*Table13[[#This Row],[Multiplier]]/(Table13[[#This Row],[Multiplier]]-1)</f>
        <v>5.8002918093781053E-2</v>
      </c>
      <c r="H20" s="11">
        <f>Table13[[#This Row],[SMAPE]]/100</f>
        <v>1.2947984630230598E-4</v>
      </c>
      <c r="I20" s="24">
        <f t="shared" si="0"/>
        <v>0.66141992009585171</v>
      </c>
    </row>
    <row r="21" spans="1:15" x14ac:dyDescent="0.2">
      <c r="A21">
        <v>54</v>
      </c>
      <c r="B21" s="1">
        <v>1.54699520677793</v>
      </c>
      <c r="C21" s="2">
        <v>3.0298386954900001</v>
      </c>
      <c r="D21" s="1">
        <v>7.9299999999999898E-2</v>
      </c>
      <c r="E21" s="11">
        <v>2.0466970881461898E-2</v>
      </c>
      <c r="F21" s="11">
        <v>6.7171931083661096E-2</v>
      </c>
      <c r="G21" s="11">
        <f>Table13[[#This Row],[SMAPE]]*Table13[[#This Row],[Multiplier]]/(Table13[[#This Row],[Multiplier]]-1)</f>
        <v>5.7884064537588056E-2</v>
      </c>
      <c r="H21" s="11">
        <f>Table13[[#This Row],[SMAPE]]/100</f>
        <v>2.0466970881461897E-4</v>
      </c>
      <c r="I21" s="24">
        <f t="shared" si="0"/>
        <v>0.66994942618941133</v>
      </c>
      <c r="L21">
        <f>29/67</f>
        <v>0.43283582089552236</v>
      </c>
    </row>
    <row r="22" spans="1:15" x14ac:dyDescent="0.2">
      <c r="A22">
        <v>55</v>
      </c>
      <c r="B22" s="1">
        <v>1.54908439027333</v>
      </c>
      <c r="C22" s="2">
        <v>2.4355066733167199</v>
      </c>
      <c r="D22" s="1">
        <v>9.6600000000000005E-2</v>
      </c>
      <c r="E22" s="11">
        <v>2.0470785027824401E-2</v>
      </c>
      <c r="F22" s="11">
        <v>6.9051709921986296E-2</v>
      </c>
      <c r="G22" s="11">
        <f>Table13[[#This Row],[SMAPE]]*Table13[[#This Row],[Multiplier]]/(Table13[[#This Row],[Multiplier]]-1)</f>
        <v>5.7752458647491858E-2</v>
      </c>
      <c r="H22" s="11">
        <f>Table13[[#This Row],[SMAPE]]/100</f>
        <v>2.0470785027824402E-4</v>
      </c>
      <c r="I22" s="24">
        <f t="shared" si="0"/>
        <v>0.5894078177013653</v>
      </c>
    </row>
    <row r="23" spans="1:15" x14ac:dyDescent="0.2">
      <c r="A23">
        <v>65</v>
      </c>
      <c r="B23" s="1">
        <v>1.4598769894450101</v>
      </c>
      <c r="C23" s="2">
        <v>4.82499080720169</v>
      </c>
      <c r="D23" s="1">
        <v>4.2200000000000001E-2</v>
      </c>
      <c r="E23" s="11">
        <v>1.78948966331402E-2</v>
      </c>
      <c r="F23" s="11">
        <v>6.4936703223534606E-2</v>
      </c>
      <c r="G23" s="11">
        <f>Table13[[#This Row],[SMAPE]]*Table13[[#This Row],[Multiplier]]/(Table13[[#This Row],[Multiplier]]-1)</f>
        <v>5.6807251553824892E-2</v>
      </c>
      <c r="H23" s="11">
        <f>Table13[[#This Row],[SMAPE]]/100</f>
        <v>1.78948966331402E-4</v>
      </c>
      <c r="I23" s="24">
        <f t="shared" si="0"/>
        <v>0.7927457191198336</v>
      </c>
    </row>
    <row r="24" spans="1:15" x14ac:dyDescent="0.2">
      <c r="A24">
        <v>43</v>
      </c>
      <c r="B24" s="1">
        <v>1.53104371511722</v>
      </c>
      <c r="C24" s="2">
        <v>2.93965424683048</v>
      </c>
      <c r="D24" s="1">
        <v>8.2000000000000101E-2</v>
      </c>
      <c r="E24" s="11">
        <v>1.9503284384711703E-2</v>
      </c>
      <c r="F24" s="11">
        <v>6.6211621943235294E-2</v>
      </c>
      <c r="G24" s="11">
        <f>Table13[[#This Row],[SMAPE]]*Table13[[#This Row],[Multiplier]]/(Table13[[#This Row],[Multiplier]]-1)</f>
        <v>5.6229609976205887E-2</v>
      </c>
      <c r="H24" s="11">
        <f>Table13[[#This Row],[SMAPE]]/100</f>
        <v>1.9503284384711703E-4</v>
      </c>
      <c r="I24" s="24">
        <f t="shared" si="0"/>
        <v>0.65982393981258347</v>
      </c>
    </row>
    <row r="25" spans="1:15" x14ac:dyDescent="0.2">
      <c r="A25">
        <v>48</v>
      </c>
      <c r="B25" s="1">
        <v>1.39438651634387</v>
      </c>
      <c r="C25" s="2">
        <v>3.1895853672166701</v>
      </c>
      <c r="D25" s="1">
        <v>6.5099999999999894E-2</v>
      </c>
      <c r="E25" s="11">
        <v>1.5863856724455103E-2</v>
      </c>
      <c r="F25" s="11">
        <v>6.5118892749405494E-2</v>
      </c>
      <c r="G25" s="11">
        <f>Table13[[#This Row],[SMAPE]]*Table13[[#This Row],[Multiplier]]/(Table13[[#This Row],[Multiplier]]-1)</f>
        <v>5.608799235545936E-2</v>
      </c>
      <c r="H25" s="11">
        <f>Table13[[#This Row],[SMAPE]]/100</f>
        <v>1.5863856724455104E-4</v>
      </c>
      <c r="I25" s="24">
        <f t="shared" si="0"/>
        <v>0.68647962513302141</v>
      </c>
    </row>
    <row r="26" spans="1:15" x14ac:dyDescent="0.2">
      <c r="A26">
        <v>29</v>
      </c>
      <c r="B26" s="1">
        <v>1.47362169774286</v>
      </c>
      <c r="C26" s="2">
        <v>2.4417299737557299</v>
      </c>
      <c r="D26" s="1">
        <v>9.2899999999999996E-2</v>
      </c>
      <c r="E26" s="11">
        <v>1.7947510287097301E-2</v>
      </c>
      <c r="F26" s="11">
        <v>6.7802175248667301E-2</v>
      </c>
      <c r="G26" s="11">
        <f>Table13[[#This Row],[SMAPE]]*Table13[[#This Row],[Multiplier]]/(Table13[[#This Row],[Multiplier]]-1)</f>
        <v>5.5841699621390455E-2</v>
      </c>
      <c r="H26" s="11">
        <f>Table13[[#This Row],[SMAPE]]/100</f>
        <v>1.7947510287097301E-4</v>
      </c>
      <c r="I26" s="24">
        <f t="shared" si="0"/>
        <v>0.590454304633097</v>
      </c>
    </row>
    <row r="27" spans="1:15" x14ac:dyDescent="0.2">
      <c r="A27">
        <v>52</v>
      </c>
      <c r="B27" s="1">
        <v>1.46906492299402</v>
      </c>
      <c r="C27" s="2">
        <v>3.49897183319574</v>
      </c>
      <c r="D27" s="1">
        <v>6.7399999999999904E-2</v>
      </c>
      <c r="E27" s="11">
        <v>1.7798410717911599E-2</v>
      </c>
      <c r="F27" s="11">
        <v>6.4927037499172502E-2</v>
      </c>
      <c r="G27" s="11">
        <f>Table13[[#This Row],[SMAPE]]*Table13[[#This Row],[Multiplier]]/(Table13[[#This Row],[Multiplier]]-1)</f>
        <v>5.5742861145594728E-2</v>
      </c>
      <c r="H27" s="11">
        <f>Table13[[#This Row],[SMAPE]]/100</f>
        <v>1.7798410717911599E-4</v>
      </c>
      <c r="I27" s="24">
        <f t="shared" si="0"/>
        <v>0.71420175763842519</v>
      </c>
    </row>
    <row r="28" spans="1:15" x14ac:dyDescent="0.2">
      <c r="A28">
        <v>28</v>
      </c>
      <c r="B28" s="1">
        <v>1.4334086676607001</v>
      </c>
      <c r="C28" s="2">
        <v>2.87907968095764</v>
      </c>
      <c r="D28" s="1">
        <v>7.2499999999999995E-2</v>
      </c>
      <c r="E28" s="11">
        <v>1.6853731670351601E-2</v>
      </c>
      <c r="F28" s="11">
        <v>6.6011135648937902E-2</v>
      </c>
      <c r="G28" s="11">
        <f>Table13[[#This Row],[SMAPE]]*Table13[[#This Row],[Multiplier]]/(Table13[[#This Row],[Multiplier]]-1)</f>
        <v>5.5740198250078095E-2</v>
      </c>
      <c r="H28" s="11">
        <f>Table13[[#This Row],[SMAPE]]/100</f>
        <v>1.6853731670351602E-4</v>
      </c>
      <c r="I28" s="24">
        <f t="shared" si="0"/>
        <v>0.65266678563499159</v>
      </c>
    </row>
    <row r="29" spans="1:15" x14ac:dyDescent="0.2">
      <c r="A29">
        <v>56</v>
      </c>
      <c r="B29" s="1">
        <v>1.36522990938549</v>
      </c>
      <c r="C29" s="2">
        <v>1.6846469536291699</v>
      </c>
      <c r="D29" s="1">
        <v>0.15759999999999999</v>
      </c>
      <c r="E29" s="11">
        <v>1.46059316036538E-2</v>
      </c>
      <c r="F29" s="11">
        <v>7.1564913121338794E-2</v>
      </c>
      <c r="G29" s="11">
        <f>Table13[[#This Row],[SMAPE]]*Table13[[#This Row],[Multiplier]]/(Table13[[#This Row],[Multiplier]]-1)</f>
        <v>5.4596992654017129E-2</v>
      </c>
      <c r="H29" s="11">
        <f>Table13[[#This Row],[SMAPE]]/100</f>
        <v>1.4605931603653801E-4</v>
      </c>
      <c r="I29" s="24">
        <f t="shared" si="0"/>
        <v>0.40640381781729484</v>
      </c>
    </row>
    <row r="30" spans="1:15" x14ac:dyDescent="0.2">
      <c r="A30">
        <v>57</v>
      </c>
      <c r="B30" s="1">
        <v>1.3884248596202</v>
      </c>
      <c r="C30" s="2">
        <v>3.2549798707247102</v>
      </c>
      <c r="D30" s="1">
        <v>7.5800000000000103E-2</v>
      </c>
      <c r="E30" s="11">
        <v>1.52486388529205E-2</v>
      </c>
      <c r="F30" s="11">
        <v>6.3507293982934795E-2</v>
      </c>
      <c r="G30" s="11">
        <f>Table13[[#This Row],[SMAPE]]*Table13[[#This Row],[Multiplier]]/(Table13[[#This Row],[Multiplier]]-1)</f>
        <v>5.450626738841266E-2</v>
      </c>
      <c r="H30" s="11">
        <f>Table13[[#This Row],[SMAPE]]/100</f>
        <v>1.52486388529205E-4</v>
      </c>
      <c r="I30" s="24">
        <f t="shared" si="0"/>
        <v>0.69277843804995531</v>
      </c>
    </row>
    <row r="31" spans="1:15" x14ac:dyDescent="0.2">
      <c r="A31">
        <v>63</v>
      </c>
      <c r="B31" s="1">
        <v>1.47985887331892</v>
      </c>
      <c r="C31" s="2">
        <v>1.5526493457959201</v>
      </c>
      <c r="D31" s="1">
        <v>0.17480000000000001</v>
      </c>
      <c r="E31" s="11">
        <v>1.7667742150763801E-2</v>
      </c>
      <c r="F31" s="11">
        <v>6.7052214300263799E-2</v>
      </c>
      <c r="G31" s="11">
        <f>Table13[[#This Row],[SMAPE]]*Table13[[#This Row],[Multiplier]]/(Table13[[#This Row],[Multiplier]]-1)</f>
        <v>5.4486363485336073E-2</v>
      </c>
      <c r="H31" s="11">
        <f>Table13[[#This Row],[SMAPE]]/100</f>
        <v>1.7667742150763801E-4</v>
      </c>
      <c r="I31" s="24">
        <f t="shared" si="0"/>
        <v>0.35593957340871496</v>
      </c>
    </row>
    <row r="32" spans="1:15" x14ac:dyDescent="0.2">
      <c r="A32">
        <v>5</v>
      </c>
      <c r="B32" s="1">
        <v>1.47432084660103</v>
      </c>
      <c r="C32" s="2">
        <v>5.7839475121286199</v>
      </c>
      <c r="D32" s="1">
        <v>3.4999999999999899E-2</v>
      </c>
      <c r="E32" s="11">
        <v>1.7526835869407498E-2</v>
      </c>
      <c r="F32" s="11">
        <v>6.1599669090829097E-2</v>
      </c>
      <c r="G32" s="11">
        <f>Table13[[#This Row],[SMAPE]]*Table13[[#This Row],[Multiplier]]/(Table13[[#This Row],[Multiplier]]-1)</f>
        <v>5.4478270736764305E-2</v>
      </c>
      <c r="H32" s="11">
        <f>Table13[[#This Row],[SMAPE]]/100</f>
        <v>1.7526835869407497E-4</v>
      </c>
      <c r="I32" s="24">
        <f t="shared" si="0"/>
        <v>0.82710769800330053</v>
      </c>
    </row>
    <row r="33" spans="1:9" x14ac:dyDescent="0.2">
      <c r="A33">
        <v>59</v>
      </c>
      <c r="B33" s="1">
        <v>1.5163131724544501</v>
      </c>
      <c r="C33" s="2">
        <v>2.0348354346530999</v>
      </c>
      <c r="D33" s="1">
        <v>0.1212</v>
      </c>
      <c r="E33" s="11">
        <v>1.8448621757892001E-2</v>
      </c>
      <c r="F33" s="11">
        <v>6.7408429595286395E-2</v>
      </c>
      <c r="G33" s="11">
        <f>Table13[[#This Row],[SMAPE]]*Table13[[#This Row],[Multiplier]]/(Table13[[#This Row],[Multiplier]]-1)</f>
        <v>5.4180078443745908E-2</v>
      </c>
      <c r="H33" s="11">
        <f>Table13[[#This Row],[SMAPE]]/100</f>
        <v>1.8448621757892E-4</v>
      </c>
      <c r="I33" s="24">
        <f t="shared" si="0"/>
        <v>0.50855976706023864</v>
      </c>
    </row>
    <row r="34" spans="1:9" x14ac:dyDescent="0.2">
      <c r="A34">
        <v>27</v>
      </c>
      <c r="B34" s="1">
        <v>1.49375342315919</v>
      </c>
      <c r="C34" s="2">
        <v>2.3377058127999599</v>
      </c>
      <c r="D34" s="1">
        <v>0.12989999999999999</v>
      </c>
      <c r="E34" s="11">
        <v>1.7748808629880299E-2</v>
      </c>
      <c r="F34" s="11">
        <v>6.3494263895544995E-2</v>
      </c>
      <c r="G34" s="11">
        <f>Table13[[#This Row],[SMAPE]]*Table13[[#This Row],[Multiplier]]/(Table13[[#This Row],[Multiplier]]-1)</f>
        <v>5.3695513599170082E-2</v>
      </c>
      <c r="H34" s="11">
        <f>Table13[[#This Row],[SMAPE]]/100</f>
        <v>1.7748808629880299E-4</v>
      </c>
      <c r="I34" s="24">
        <f t="shared" si="0"/>
        <v>0.57223017775608742</v>
      </c>
    </row>
    <row r="35" spans="1:9" x14ac:dyDescent="0.2">
      <c r="A35">
        <v>38</v>
      </c>
      <c r="B35" s="1">
        <v>1.4915181894659699</v>
      </c>
      <c r="C35" s="2">
        <v>1.61615036085817</v>
      </c>
      <c r="D35" s="1">
        <v>0.32940000000000003</v>
      </c>
      <c r="E35" s="11">
        <v>1.74913130339624E-2</v>
      </c>
      <c r="F35" s="11">
        <v>6.3948214920226995E-2</v>
      </c>
      <c r="G35" s="11">
        <f>Table13[[#This Row],[SMAPE]]*Table13[[#This Row],[Multiplier]]/(Table13[[#This Row],[Multiplier]]-1)</f>
        <v>5.3077611585734319E-2</v>
      </c>
      <c r="H35" s="11">
        <f>Table13[[#This Row],[SMAPE]]/100</f>
        <v>1.7491313033962401E-4</v>
      </c>
      <c r="I35" s="24">
        <f t="shared" si="0"/>
        <v>0.38124569085947946</v>
      </c>
    </row>
    <row r="36" spans="1:9" x14ac:dyDescent="0.2">
      <c r="A36">
        <v>35</v>
      </c>
      <c r="B36" s="1">
        <v>1.64775558371195</v>
      </c>
      <c r="C36" s="2">
        <v>2.1711125319651901</v>
      </c>
      <c r="D36" s="1">
        <v>0.2079</v>
      </c>
      <c r="E36" s="11">
        <v>2.0799449311897301E-2</v>
      </c>
      <c r="F36" s="11">
        <v>6.1958130496098503E-2</v>
      </c>
      <c r="G36" s="11">
        <f>Table13[[#This Row],[SMAPE]]*Table13[[#This Row],[Multiplier]]/(Table13[[#This Row],[Multiplier]]-1)</f>
        <v>5.2909476357448172E-2</v>
      </c>
      <c r="H36" s="11">
        <f>Table13[[#This Row],[SMAPE]]/100</f>
        <v>2.0799449311897301E-4</v>
      </c>
      <c r="I36" s="24">
        <f t="shared" si="0"/>
        <v>0.53940664738605393</v>
      </c>
    </row>
    <row r="37" spans="1:9" x14ac:dyDescent="0.2">
      <c r="A37">
        <v>40</v>
      </c>
      <c r="B37" s="1">
        <v>1.28506626605037</v>
      </c>
      <c r="C37" s="2">
        <v>2.5686021098163301</v>
      </c>
      <c r="D37" s="1">
        <v>0.1104</v>
      </c>
      <c r="E37" s="11">
        <v>1.1732673961351501E-2</v>
      </c>
      <c r="F37" s="11">
        <v>6.2202333172172303E-2</v>
      </c>
      <c r="G37" s="11">
        <f>Table13[[#This Row],[SMAPE]]*Table13[[#This Row],[Multiplier]]/(Table13[[#This Row],[Multiplier]]-1)</f>
        <v>5.2890381339040268E-2</v>
      </c>
      <c r="H37" s="11">
        <f>Table13[[#This Row],[SMAPE]]/100</f>
        <v>1.1732673961351501E-4</v>
      </c>
      <c r="I37" s="24">
        <f t="shared" si="0"/>
        <v>0.61068318203962479</v>
      </c>
    </row>
    <row r="38" spans="1:9" x14ac:dyDescent="0.2">
      <c r="A38">
        <v>9</v>
      </c>
      <c r="B38" s="1">
        <v>1.6325026960031701</v>
      </c>
      <c r="C38" s="2">
        <v>8.2348273976272708</v>
      </c>
      <c r="D38" s="1">
        <v>2.46E-2</v>
      </c>
      <c r="E38" s="11">
        <v>2.0358317618194798E-2</v>
      </c>
      <c r="F38" s="11">
        <v>5.9794856902700998E-2</v>
      </c>
      <c r="G38" s="11">
        <f>Table13[[#This Row],[SMAPE]]*Table13[[#This Row],[Multiplier]]/(Table13[[#This Row],[Multiplier]]-1)</f>
        <v>5.2545243850826637E-2</v>
      </c>
      <c r="H38" s="11">
        <f>Table13[[#This Row],[SMAPE]]/100</f>
        <v>2.0358317618194798E-4</v>
      </c>
      <c r="I38" s="24">
        <f t="shared" si="0"/>
        <v>0.8785645464423294</v>
      </c>
    </row>
    <row r="39" spans="1:9" x14ac:dyDescent="0.2">
      <c r="A39">
        <v>14</v>
      </c>
      <c r="B39" s="1">
        <v>1.5183058490196899</v>
      </c>
      <c r="C39" s="2">
        <v>1.20629464648692</v>
      </c>
      <c r="D39" s="1">
        <v>0.53269999999999995</v>
      </c>
      <c r="E39" s="11">
        <v>1.7438981256731399E-2</v>
      </c>
      <c r="F39" s="11">
        <v>6.2603923015359095E-2</v>
      </c>
      <c r="G39" s="11">
        <f>Table13[[#This Row],[SMAPE]]*Table13[[#This Row],[Multiplier]]/(Table13[[#This Row],[Multiplier]]-1)</f>
        <v>5.1085102151787923E-2</v>
      </c>
      <c r="H39" s="11">
        <f>Table13[[#This Row],[SMAPE]]/100</f>
        <v>1.74389812567314E-4</v>
      </c>
      <c r="I39" s="24">
        <f t="shared" si="0"/>
        <v>0.17101513886985231</v>
      </c>
    </row>
    <row r="40" spans="1:9" x14ac:dyDescent="0.2">
      <c r="A40">
        <v>64</v>
      </c>
      <c r="B40" s="1">
        <v>1.61421637310315</v>
      </c>
      <c r="C40" s="2">
        <v>1.3572800648855601</v>
      </c>
      <c r="D40" s="1">
        <v>0.23319999999999999</v>
      </c>
      <c r="E40" s="11">
        <v>1.9375709374826699E-2</v>
      </c>
      <c r="F40" s="11">
        <v>6.3959241708863607E-2</v>
      </c>
      <c r="G40" s="11">
        <f>Table13[[#This Row],[SMAPE]]*Table13[[#This Row],[Multiplier]]/(Table13[[#This Row],[Multiplier]]-1)</f>
        <v>5.0921122723117218E-2</v>
      </c>
      <c r="H40" s="11">
        <f>Table13[[#This Row],[SMAPE]]/100</f>
        <v>1.9375709374826698E-4</v>
      </c>
      <c r="I40" s="24">
        <f t="shared" si="0"/>
        <v>0.26323238226863988</v>
      </c>
    </row>
    <row r="41" spans="1:9" x14ac:dyDescent="0.2">
      <c r="A41">
        <v>42</v>
      </c>
      <c r="B41" s="1">
        <v>1.52143480741267</v>
      </c>
      <c r="C41" s="2">
        <v>1.6734188043627301</v>
      </c>
      <c r="D41" s="1">
        <v>0.2883</v>
      </c>
      <c r="E41" s="11">
        <v>1.7057056371427699E-2</v>
      </c>
      <c r="F41" s="11">
        <v>6.0384609555749397E-2</v>
      </c>
      <c r="G41" s="11">
        <f>Table13[[#This Row],[SMAPE]]*Table13[[#This Row],[Multiplier]]/(Table13[[#This Row],[Multiplier]]-1)</f>
        <v>4.9768828061668033E-2</v>
      </c>
      <c r="H41" s="11">
        <f>Table13[[#This Row],[SMAPE]]/100</f>
        <v>1.7057056371427699E-4</v>
      </c>
      <c r="I41" s="24">
        <f t="shared" si="0"/>
        <v>0.402420961571052</v>
      </c>
    </row>
    <row r="42" spans="1:9" x14ac:dyDescent="0.2">
      <c r="A42">
        <v>62</v>
      </c>
      <c r="B42" s="1">
        <v>1.5594593826331999</v>
      </c>
      <c r="C42" s="2">
        <v>2.57672606820078</v>
      </c>
      <c r="D42" s="1">
        <v>8.8400000000000006E-2</v>
      </c>
      <c r="E42" s="11">
        <v>1.7813610997074202E-2</v>
      </c>
      <c r="F42" s="11">
        <v>6.0176196966892803E-2</v>
      </c>
      <c r="G42" s="11">
        <f>Table13[[#This Row],[SMAPE]]*Table13[[#This Row],[Multiplier]]/(Table13[[#This Row],[Multiplier]]-1)</f>
        <v>4.9654369325643329E-2</v>
      </c>
      <c r="H42" s="11">
        <f>Table13[[#This Row],[SMAPE]]/100</f>
        <v>1.78136109970742E-4</v>
      </c>
      <c r="I42" s="24">
        <f t="shared" si="0"/>
        <v>0.61191062863028423</v>
      </c>
    </row>
    <row r="43" spans="1:9" x14ac:dyDescent="0.2">
      <c r="A43">
        <v>22</v>
      </c>
      <c r="B43" s="1">
        <v>1.7652793194363201</v>
      </c>
      <c r="C43" s="2">
        <v>1.0915037814625199</v>
      </c>
      <c r="D43" s="1">
        <v>0.58760000000000001</v>
      </c>
      <c r="E43" s="11">
        <v>2.1273337378857404E-2</v>
      </c>
      <c r="F43" s="11">
        <v>6.2366183319799602E-2</v>
      </c>
      <c r="G43" s="11">
        <f>Table13[[#This Row],[SMAPE]]*Table13[[#This Row],[Multiplier]]/(Table13[[#This Row],[Multiplier]]-1)</f>
        <v>4.9071471783595604E-2</v>
      </c>
      <c r="H43" s="11">
        <f>Table13[[#This Row],[SMAPE]]/100</f>
        <v>2.1273337378857404E-4</v>
      </c>
      <c r="I43" s="24">
        <f t="shared" si="0"/>
        <v>8.3832766332621267E-2</v>
      </c>
    </row>
    <row r="44" spans="1:9" x14ac:dyDescent="0.2">
      <c r="A44">
        <v>7</v>
      </c>
      <c r="B44" s="1">
        <v>1.5470721585434699</v>
      </c>
      <c r="C44" s="2">
        <v>7.1586768074018803</v>
      </c>
      <c r="D44" s="1">
        <v>3.1099999999999899E-2</v>
      </c>
      <c r="E44" s="11">
        <v>1.7195160457182598E-2</v>
      </c>
      <c r="F44" s="11">
        <v>5.4230393356790897E-2</v>
      </c>
      <c r="G44" s="11">
        <f>Table13[[#This Row],[SMAPE]]*Table13[[#This Row],[Multiplier]]/(Table13[[#This Row],[Multiplier]]-1)</f>
        <v>4.8626408033303377E-2</v>
      </c>
      <c r="H44" s="11">
        <f>Table13[[#This Row],[SMAPE]]/100</f>
        <v>1.7195160457182597E-4</v>
      </c>
      <c r="I44" s="15">
        <f t="shared" si="0"/>
        <v>0.86030938022428582</v>
      </c>
    </row>
    <row r="45" spans="1:9" x14ac:dyDescent="0.2">
      <c r="A45">
        <v>8</v>
      </c>
      <c r="B45" s="1">
        <v>1.596720787655</v>
      </c>
      <c r="C45" s="2">
        <v>1.27242484049361</v>
      </c>
      <c r="D45" s="1">
        <v>0.51929999999999998</v>
      </c>
      <c r="E45" s="11">
        <v>1.78794172893584E-2</v>
      </c>
      <c r="F45" s="11">
        <v>5.8365638730050198E-2</v>
      </c>
      <c r="G45" s="11">
        <f>Table13[[#This Row],[SMAPE]]*Table13[[#This Row],[Multiplier]]/(Table13[[#This Row],[Multiplier]]-1)</f>
        <v>4.7842203334773598E-2</v>
      </c>
      <c r="H45" s="11">
        <f>Table13[[#This Row],[SMAPE]]/100</f>
        <v>1.7879417289358399E-4</v>
      </c>
      <c r="I45" s="15">
        <f t="shared" si="0"/>
        <v>0.2140989642955482</v>
      </c>
    </row>
    <row r="46" spans="1:9" x14ac:dyDescent="0.2">
      <c r="A46">
        <v>3</v>
      </c>
      <c r="B46" s="1">
        <v>1.44130699738935</v>
      </c>
      <c r="C46" s="2">
        <v>2.0111900626849701</v>
      </c>
      <c r="D46" s="1">
        <v>0.1757</v>
      </c>
      <c r="E46" s="11">
        <v>1.4385249819344701E-2</v>
      </c>
      <c r="F46" s="11">
        <v>5.6382522118784598E-2</v>
      </c>
      <c r="G46" s="11">
        <f>Table13[[#This Row],[SMAPE]]*Table13[[#This Row],[Multiplier]]/(Table13[[#This Row],[Multiplier]]-1)</f>
        <v>4.6982171926729939E-2</v>
      </c>
      <c r="H46" s="11">
        <f>Table13[[#This Row],[SMAPE]]/100</f>
        <v>1.43852498193447E-4</v>
      </c>
      <c r="I46" s="15">
        <f t="shared" si="0"/>
        <v>0.50278195057060682</v>
      </c>
    </row>
    <row r="47" spans="1:9" x14ac:dyDescent="0.2">
      <c r="A47">
        <v>23</v>
      </c>
      <c r="B47" s="1">
        <v>1.65640396558445</v>
      </c>
      <c r="C47" s="2">
        <v>3.0252563988574201</v>
      </c>
      <c r="D47" s="1">
        <v>9.1399999999999898E-2</v>
      </c>
      <c r="E47" s="11">
        <v>1.8557568387782199E-2</v>
      </c>
      <c r="F47" s="11">
        <v>5.43473037408762E-2</v>
      </c>
      <c r="G47" s="11">
        <f>Table13[[#This Row],[SMAPE]]*Table13[[#This Row],[Multiplier]]/(Table13[[#This Row],[Multiplier]]-1)</f>
        <v>4.6829134924189213E-2</v>
      </c>
      <c r="H47" s="11">
        <f>Table13[[#This Row],[SMAPE]]/100</f>
        <v>1.8557568387782199E-4</v>
      </c>
      <c r="I47" s="15">
        <f t="shared" si="0"/>
        <v>0.66944950504767786</v>
      </c>
    </row>
    <row r="48" spans="1:9" x14ac:dyDescent="0.2">
      <c r="A48">
        <v>66</v>
      </c>
      <c r="B48" s="1">
        <v>1.35308716230005</v>
      </c>
      <c r="C48" s="2">
        <v>2.5147153004943301</v>
      </c>
      <c r="D48" s="1">
        <v>0.1241</v>
      </c>
      <c r="E48" s="11">
        <v>1.2141678751229299E-2</v>
      </c>
      <c r="F48" s="11">
        <v>5.53865872695187E-2</v>
      </c>
      <c r="G48" s="11">
        <f>Table13[[#This Row],[SMAPE]]*Table13[[#This Row],[Multiplier]]/(Table13[[#This Row],[Multiplier]]-1)</f>
        <v>4.6528878422089658E-2</v>
      </c>
      <c r="H48" s="11">
        <f>Table13[[#This Row],[SMAPE]]/100</f>
        <v>1.2141678751229298E-4</v>
      </c>
      <c r="I48" s="15">
        <f t="shared" si="0"/>
        <v>0.60234067061053587</v>
      </c>
    </row>
    <row r="49" spans="1:9" x14ac:dyDescent="0.2">
      <c r="A49">
        <v>58</v>
      </c>
      <c r="B49" s="1">
        <v>1.62838690144375</v>
      </c>
      <c r="C49" s="2">
        <v>2.2429305172012599</v>
      </c>
      <c r="D49" s="1">
        <v>0.1341</v>
      </c>
      <c r="E49" s="11">
        <v>1.7847148338511001E-2</v>
      </c>
      <c r="F49" s="11">
        <v>5.5258951814628698E-2</v>
      </c>
      <c r="G49" s="11">
        <f>Table13[[#This Row],[SMAPE]]*Table13[[#This Row],[Multiplier]]/(Table13[[#This Row],[Multiplier]]-1)</f>
        <v>4.6248676596828124E-2</v>
      </c>
      <c r="H49" s="11">
        <f>Table13[[#This Row],[SMAPE]]/100</f>
        <v>1.7847148338510999E-4</v>
      </c>
      <c r="I49" s="15">
        <f t="shared" si="0"/>
        <v>0.55415471307251862</v>
      </c>
    </row>
    <row r="50" spans="1:9" x14ac:dyDescent="0.2">
      <c r="A50">
        <v>60</v>
      </c>
      <c r="B50" s="1">
        <v>1.48775078961269</v>
      </c>
      <c r="C50" s="2">
        <v>2.1285790106698101</v>
      </c>
      <c r="D50" s="1">
        <v>0.1118</v>
      </c>
      <c r="E50" s="11">
        <v>1.51383155904224E-2</v>
      </c>
      <c r="F50" s="11">
        <v>5.7313592732556297E-2</v>
      </c>
      <c r="G50" s="11">
        <f>Table13[[#This Row],[SMAPE]]*Table13[[#This Row],[Multiplier]]/(Table13[[#This Row],[Multiplier]]-1)</f>
        <v>4.6175303972221506E-2</v>
      </c>
      <c r="H50" s="11">
        <f>Table13[[#This Row],[SMAPE]]/100</f>
        <v>1.5138315590422399E-4</v>
      </c>
      <c r="I50" s="15">
        <f t="shared" si="0"/>
        <v>0.53020301572675699</v>
      </c>
    </row>
    <row r="51" spans="1:9" x14ac:dyDescent="0.2">
      <c r="A51">
        <v>67</v>
      </c>
      <c r="B51" s="1">
        <v>1.4268503131860999</v>
      </c>
      <c r="C51" s="2">
        <v>11.2208444427609</v>
      </c>
      <c r="D51" s="1">
        <v>1.65999999999999E-2</v>
      </c>
      <c r="E51" s="11">
        <v>1.3554500009270101E-2</v>
      </c>
      <c r="F51" s="11">
        <v>4.9855679834087202E-2</v>
      </c>
      <c r="G51" s="11">
        <f>Table13[[#This Row],[SMAPE]]*Table13[[#This Row],[Multiplier]]/(Table13[[#This Row],[Multiplier]]-1)</f>
        <v>4.5309191503101934E-2</v>
      </c>
      <c r="H51" s="11">
        <f>Table13[[#This Row],[SMAPE]]/100</f>
        <v>1.3554500009270101E-4</v>
      </c>
      <c r="I51" s="15">
        <f t="shared" si="0"/>
        <v>0.91088014764832181</v>
      </c>
    </row>
    <row r="52" spans="1:9" x14ac:dyDescent="0.2">
      <c r="A52">
        <v>6</v>
      </c>
      <c r="B52" s="1">
        <v>1.33591781456234</v>
      </c>
      <c r="C52" s="2">
        <v>5.5431221683333796</v>
      </c>
      <c r="D52" s="1">
        <v>4.8300000000000003E-2</v>
      </c>
      <c r="E52" s="11">
        <v>1.1311223780948501E-2</v>
      </c>
      <c r="F52" s="11">
        <v>5.0868489255667997E-2</v>
      </c>
      <c r="G52" s="11">
        <f>Table13[[#This Row],[SMAPE]]*Table13[[#This Row],[Multiplier]]/(Table13[[#This Row],[Multiplier]]-1)</f>
        <v>4.4983816571794219E-2</v>
      </c>
      <c r="H52" s="11">
        <f>Table13[[#This Row],[SMAPE]]/100</f>
        <v>1.1311223780948501E-4</v>
      </c>
      <c r="I52" s="15">
        <f t="shared" si="0"/>
        <v>0.81959625466803221</v>
      </c>
    </row>
    <row r="53" spans="1:9" x14ac:dyDescent="0.2">
      <c r="A53">
        <v>46</v>
      </c>
      <c r="B53" s="1">
        <v>1.7489658430352799</v>
      </c>
      <c r="C53" s="2">
        <v>1.1201048342634801</v>
      </c>
      <c r="D53" s="1">
        <v>0.60760000000000003</v>
      </c>
      <c r="E53" s="11">
        <v>1.92287201220257E-2</v>
      </c>
      <c r="F53" s="11">
        <v>5.7499918501349001E-2</v>
      </c>
      <c r="G53" s="11">
        <f>Table13[[#This Row],[SMAPE]]*Table13[[#This Row],[Multiplier]]/(Table13[[#This Row],[Multiplier]]-1)</f>
        <v>4.4902414457803221E-2</v>
      </c>
      <c r="H53" s="11">
        <f>Table13[[#This Row],[SMAPE]]/100</f>
        <v>1.9228720122025701E-4</v>
      </c>
      <c r="I53" s="15">
        <f t="shared" si="0"/>
        <v>0.10722642255396964</v>
      </c>
    </row>
    <row r="54" spans="1:9" x14ac:dyDescent="0.2">
      <c r="A54">
        <v>20</v>
      </c>
      <c r="B54" s="1">
        <v>1.66910964319848</v>
      </c>
      <c r="C54" s="2">
        <v>1.95525483371053</v>
      </c>
      <c r="D54" s="1">
        <v>0.2324</v>
      </c>
      <c r="E54" s="11">
        <v>1.7967091710731398E-2</v>
      </c>
      <c r="F54" s="11">
        <v>5.4709859576642497E-2</v>
      </c>
      <c r="G54" s="11">
        <f>Table13[[#This Row],[SMAPE]]*Table13[[#This Row],[Multiplier]]/(Table13[[#This Row],[Multiplier]]-1)</f>
        <v>4.4819330194165966E-2</v>
      </c>
      <c r="H54" s="11">
        <f>Table13[[#This Row],[SMAPE]]/100</f>
        <v>1.7967091710731399E-4</v>
      </c>
      <c r="I54" s="15">
        <f t="shared" si="0"/>
        <v>0.48855771495407685</v>
      </c>
    </row>
    <row r="55" spans="1:9" x14ac:dyDescent="0.2">
      <c r="A55">
        <v>2</v>
      </c>
      <c r="B55" s="1">
        <v>1.2503479135775999</v>
      </c>
      <c r="C55" s="2">
        <v>1.27933263168415</v>
      </c>
      <c r="D55" s="1">
        <v>0.64049999999999996</v>
      </c>
      <c r="E55" s="11">
        <v>8.9558538062087106E-3</v>
      </c>
      <c r="F55" s="11">
        <v>5.6487901865884697E-2</v>
      </c>
      <c r="G55" s="11">
        <f>Table13[[#This Row],[SMAPE]]*Table13[[#This Row],[Multiplier]]/(Table13[[#This Row],[Multiplier]]-1)</f>
        <v>4.4729484503684774E-2</v>
      </c>
      <c r="H55" s="11">
        <f>Table13[[#This Row],[SMAPE]]/100</f>
        <v>8.9558538062087112E-5</v>
      </c>
      <c r="I55" s="15">
        <f t="shared" si="0"/>
        <v>0.21834245822091525</v>
      </c>
    </row>
    <row r="56" spans="1:9" x14ac:dyDescent="0.2">
      <c r="A56">
        <v>24</v>
      </c>
      <c r="B56" s="1">
        <v>1.2738806383197201</v>
      </c>
      <c r="C56" s="2">
        <v>3.1015852162469302</v>
      </c>
      <c r="D56" s="1">
        <v>0.1069</v>
      </c>
      <c r="E56" s="11">
        <v>9.554486498557821E-3</v>
      </c>
      <c r="F56" s="11">
        <v>5.1813661897568697E-2</v>
      </c>
      <c r="G56" s="11">
        <f>Table13[[#This Row],[SMAPE]]*Table13[[#This Row],[Multiplier]]/(Table13[[#This Row],[Multiplier]]-1)</f>
        <v>4.444007226750947E-2</v>
      </c>
      <c r="H56" s="11">
        <f>Table13[[#This Row],[SMAPE]]/100</f>
        <v>9.5544864985578205E-5</v>
      </c>
      <c r="I56" s="15">
        <f t="shared" si="0"/>
        <v>0.67758422539489371</v>
      </c>
    </row>
    <row r="57" spans="1:9" x14ac:dyDescent="0.2">
      <c r="A57">
        <v>37</v>
      </c>
      <c r="B57" s="1">
        <v>1.1537156552409</v>
      </c>
      <c r="C57" s="2">
        <v>1.4613847080344999</v>
      </c>
      <c r="D57" s="1">
        <v>0.23749999999999999</v>
      </c>
      <c r="E57" s="11">
        <v>5.8754174445510201E-3</v>
      </c>
      <c r="F57" s="11">
        <v>5.6316282795222702E-2</v>
      </c>
      <c r="G57" s="11">
        <f>Table13[[#This Row],[SMAPE]]*Table13[[#This Row],[Multiplier]]/(Table13[[#This Row],[Multiplier]]-1)</f>
        <v>4.4098052838084524E-2</v>
      </c>
      <c r="H57" s="11">
        <f>Table13[[#This Row],[SMAPE]]/100</f>
        <v>5.8754174445510202E-5</v>
      </c>
      <c r="I57" s="15">
        <f t="shared" si="0"/>
        <v>0.31571748732408911</v>
      </c>
    </row>
    <row r="58" spans="1:9" x14ac:dyDescent="0.2">
      <c r="A58">
        <v>16</v>
      </c>
      <c r="B58" s="1">
        <v>1.3800447176403301</v>
      </c>
      <c r="C58" s="2">
        <v>1.37025286856074</v>
      </c>
      <c r="D58" s="1">
        <v>0.46160000000000001</v>
      </c>
      <c r="E58" s="11">
        <v>1.19653989480367E-2</v>
      </c>
      <c r="F58" s="11">
        <v>5.3100879973579297E-2</v>
      </c>
      <c r="G58" s="11">
        <f>Table13[[#This Row],[SMAPE]]*Table13[[#This Row],[Multiplier]]/(Table13[[#This Row],[Multiplier]]-1)</f>
        <v>4.3449585920372451E-2</v>
      </c>
      <c r="H58" s="11">
        <f>Table13[[#This Row],[SMAPE]]/100</f>
        <v>1.19653989480367E-4</v>
      </c>
      <c r="I58" s="15">
        <f t="shared" si="0"/>
        <v>0.27020769454738613</v>
      </c>
    </row>
    <row r="59" spans="1:9" x14ac:dyDescent="0.2">
      <c r="A59">
        <v>12</v>
      </c>
      <c r="B59" s="1">
        <v>1.6268635752952301</v>
      </c>
      <c r="C59" s="2">
        <v>1.3015124707477801</v>
      </c>
      <c r="D59" s="1">
        <v>0.4501</v>
      </c>
      <c r="E59" s="11">
        <v>1.6687898630256701E-2</v>
      </c>
      <c r="F59" s="11">
        <v>5.3376154670034898E-2</v>
      </c>
      <c r="G59" s="11">
        <f>Table13[[#This Row],[SMAPE]]*Table13[[#This Row],[Multiplier]]/(Table13[[#This Row],[Multiplier]]-1)</f>
        <v>4.3309159280785492E-2</v>
      </c>
      <c r="H59" s="11">
        <f>Table13[[#This Row],[SMAPE]]/100</f>
        <v>1.6687898630256701E-4</v>
      </c>
      <c r="I59" s="15">
        <f t="shared" si="0"/>
        <v>0.23166314386103959</v>
      </c>
    </row>
    <row r="60" spans="1:9" x14ac:dyDescent="0.2">
      <c r="A60">
        <v>4</v>
      </c>
      <c r="B60" s="1">
        <v>1.5147401225113499</v>
      </c>
      <c r="C60" s="2">
        <v>3.9236659596372898</v>
      </c>
      <c r="D60" s="1">
        <v>6.4199999999999993E-2</v>
      </c>
      <c r="E60" s="11">
        <v>1.45382880859496E-2</v>
      </c>
      <c r="F60" s="11">
        <v>4.9069894941693303E-2</v>
      </c>
      <c r="G60" s="11">
        <f>Table13[[#This Row],[SMAPE]]*Table13[[#This Row],[Multiplier]]/(Table13[[#This Row],[Multiplier]]-1)</f>
        <v>4.2782226046369679E-2</v>
      </c>
      <c r="H60" s="11">
        <f>Table13[[#This Row],[SMAPE]]/100</f>
        <v>1.4538288085949599E-4</v>
      </c>
      <c r="I60" s="15">
        <f t="shared" si="0"/>
        <v>0.74513630612621218</v>
      </c>
    </row>
    <row r="61" spans="1:9" x14ac:dyDescent="0.2">
      <c r="A61">
        <v>26</v>
      </c>
      <c r="B61" s="1">
        <v>1.7544784208573001</v>
      </c>
      <c r="C61" s="2">
        <v>3.7171128181781001</v>
      </c>
      <c r="D61" s="1">
        <v>6.2899999999999998E-2</v>
      </c>
      <c r="E61" s="11">
        <v>1.83150783355902E-2</v>
      </c>
      <c r="F61" s="11">
        <v>5.3536281458278899E-2</v>
      </c>
      <c r="G61" s="11">
        <f>Table13[[#This Row],[SMAPE]]*Table13[[#This Row],[Multiplier]]/(Table13[[#This Row],[Multiplier]]-1)</f>
        <v>4.2590230320426442E-2</v>
      </c>
      <c r="H61" s="11">
        <f>Table13[[#This Row],[SMAPE]]/100</f>
        <v>1.8315078335590199E-4</v>
      </c>
      <c r="I61" s="15">
        <f t="shared" si="0"/>
        <v>0.73097399812305441</v>
      </c>
    </row>
    <row r="62" spans="1:9" x14ac:dyDescent="0.2">
      <c r="A62">
        <v>25</v>
      </c>
      <c r="B62" s="1">
        <v>1.62818588453566</v>
      </c>
      <c r="C62" s="2">
        <v>3.15297889050973</v>
      </c>
      <c r="D62" s="1">
        <v>6.9099999999999898E-2</v>
      </c>
      <c r="E62" s="11">
        <v>1.6419289362237698E-2</v>
      </c>
      <c r="F62" s="11">
        <v>5.4252703122112902E-2</v>
      </c>
      <c r="G62" s="11">
        <f>Table13[[#This Row],[SMAPE]]*Table13[[#This Row],[Multiplier]]/(Table13[[#This Row],[Multiplier]]-1)</f>
        <v>4.2556917994842909E-2</v>
      </c>
      <c r="H62" s="11">
        <f>Table13[[#This Row],[SMAPE]]/100</f>
        <v>1.6419289362237699E-4</v>
      </c>
      <c r="I62" s="15">
        <f t="shared" si="0"/>
        <v>0.6828396146228769</v>
      </c>
    </row>
    <row r="63" spans="1:9" x14ac:dyDescent="0.2">
      <c r="A63">
        <v>18</v>
      </c>
      <c r="B63" s="1">
        <v>1.4787437342327201</v>
      </c>
      <c r="C63" s="2">
        <v>2.09007456836021</v>
      </c>
      <c r="D63" s="1">
        <v>0.1928</v>
      </c>
      <c r="E63" s="11">
        <v>1.3368789089059301E-2</v>
      </c>
      <c r="F63" s="11">
        <v>4.9119352551609298E-2</v>
      </c>
      <c r="G63" s="11">
        <f>Table13[[#This Row],[SMAPE]]*Table13[[#This Row],[Multiplier]]/(Table13[[#This Row],[Multiplier]]-1)</f>
        <v>4.1293518193838884E-2</v>
      </c>
      <c r="H63" s="11">
        <f>Table13[[#This Row],[SMAPE]]/100</f>
        <v>1.33687890890593E-4</v>
      </c>
      <c r="I63" s="15">
        <f t="shared" si="0"/>
        <v>0.52154817098963102</v>
      </c>
    </row>
    <row r="64" spans="1:9" x14ac:dyDescent="0.2">
      <c r="A64">
        <v>21</v>
      </c>
      <c r="B64" s="1">
        <v>1.55453802968633</v>
      </c>
      <c r="C64" s="2">
        <v>1.7900444007738401</v>
      </c>
      <c r="D64" s="1">
        <v>0.2298</v>
      </c>
      <c r="E64" s="11">
        <v>1.45181282961822E-2</v>
      </c>
      <c r="F64" s="11">
        <v>4.9031121152629302E-2</v>
      </c>
      <c r="G64" s="11">
        <f>Table13[[#This Row],[SMAPE]]*Table13[[#This Row],[Multiplier]]/(Table13[[#This Row],[Multiplier]]-1)</f>
        <v>4.0698710184126408E-2</v>
      </c>
      <c r="H64" s="11">
        <f>Table13[[#This Row],[SMAPE]]/100</f>
        <v>1.45181282961822E-4</v>
      </c>
      <c r="I64" s="15">
        <f t="shared" si="0"/>
        <v>0.44135463926609986</v>
      </c>
    </row>
    <row r="65" spans="1:9" x14ac:dyDescent="0.2">
      <c r="A65">
        <v>17</v>
      </c>
      <c r="B65" s="1">
        <v>1.6431871756751599</v>
      </c>
      <c r="C65" s="2">
        <v>1.43768790517673</v>
      </c>
      <c r="D65" s="1">
        <v>0.36820000000000003</v>
      </c>
      <c r="E65" s="11">
        <v>1.55684653679242E-2</v>
      </c>
      <c r="F65" s="11">
        <v>4.8242697230715198E-2</v>
      </c>
      <c r="G65" s="11">
        <f>Table13[[#This Row],[SMAPE]]*Table13[[#This Row],[Multiplier]]/(Table13[[#This Row],[Multiplier]]-1)</f>
        <v>3.977365159786081E-2</v>
      </c>
      <c r="H65" s="11">
        <f>Table13[[#This Row],[SMAPE]]/100</f>
        <v>1.5568465367924201E-4</v>
      </c>
      <c r="I65" s="15">
        <f t="shared" si="0"/>
        <v>0.30443874752005129</v>
      </c>
    </row>
    <row r="66" spans="1:9" x14ac:dyDescent="0.2">
      <c r="A66">
        <v>15</v>
      </c>
      <c r="B66" s="1">
        <v>1.7389426154344301</v>
      </c>
      <c r="C66" s="2">
        <v>1.1611852623904699</v>
      </c>
      <c r="D66" s="1">
        <v>0.50019999999999998</v>
      </c>
      <c r="E66" s="11">
        <v>1.40593388820899E-2</v>
      </c>
      <c r="F66" s="11">
        <v>4.0960283805415901E-2</v>
      </c>
      <c r="G66" s="11">
        <f>Table13[[#This Row],[SMAPE]]*Table13[[#This Row],[Multiplier]]/(Table13[[#This Row],[Multiplier]]-1)</f>
        <v>3.308563211302544E-2</v>
      </c>
      <c r="H66" s="11">
        <f>Table13[[#This Row],[SMAPE]]/100</f>
        <v>1.4059338882089901E-4</v>
      </c>
      <c r="I66" s="15">
        <f t="shared" si="0"/>
        <v>0.13881097841239087</v>
      </c>
    </row>
    <row r="67" spans="1:9" x14ac:dyDescent="0.2">
      <c r="A67">
        <v>1</v>
      </c>
      <c r="B67" s="14">
        <v>1.82033033590872</v>
      </c>
      <c r="C67" s="2">
        <v>2.3895252124198301</v>
      </c>
      <c r="D67" s="1">
        <v>0.10299999999999999</v>
      </c>
      <c r="E67" s="11">
        <v>1.20608393816489E-2</v>
      </c>
      <c r="F67" s="11">
        <v>3.2865579042154799E-2</v>
      </c>
      <c r="G67" s="11">
        <f>Table13[[#This Row],[SMAPE]]*Table13[[#This Row],[Multiplier]]/(Table13[[#This Row],[Multiplier]]-1)</f>
        <v>2.6763257241508392E-2</v>
      </c>
      <c r="H67" s="11">
        <f>Table13[[#This Row],[SMAPE]]/100</f>
        <v>1.20608393816489E-4</v>
      </c>
      <c r="I67" s="15">
        <f t="shared" ref="I67:I70" si="1">1-1/(C67)</f>
        <v>0.5815068220237285</v>
      </c>
    </row>
    <row r="68" spans="1:9" x14ac:dyDescent="0.2">
      <c r="A68">
        <v>19</v>
      </c>
      <c r="B68" s="1">
        <v>1.98919706639729</v>
      </c>
      <c r="C68" s="2">
        <v>2.1581569082655099</v>
      </c>
      <c r="D68" s="1">
        <v>0.1709</v>
      </c>
      <c r="E68" s="11">
        <v>1.1597583876400299E-2</v>
      </c>
      <c r="F68" s="11">
        <v>2.78672496891492E-2</v>
      </c>
      <c r="G68" s="11">
        <f>Table13[[#This Row],[SMAPE]]*Table13[[#This Row],[Multiplier]]/(Table13[[#This Row],[Multiplier]]-1)</f>
        <v>2.3321823939747167E-2</v>
      </c>
      <c r="H68" s="11">
        <f>Table13[[#This Row],[SMAPE]]/100</f>
        <v>1.15975838764003E-4</v>
      </c>
      <c r="I68" s="15">
        <f t="shared" si="1"/>
        <v>0.53664166114608858</v>
      </c>
    </row>
    <row r="70" spans="1:9" x14ac:dyDescent="0.2">
      <c r="C70">
        <f>AVERAGE(Table13[Odds])</f>
        <v>2.8501470904986306</v>
      </c>
      <c r="D70">
        <f>AVERAGE(Table13[p-value])</f>
        <v>0.19518208955223887</v>
      </c>
      <c r="E70">
        <f>AVERAGE(Table13[SMAPE])</f>
        <v>1.8116497027601819E-2</v>
      </c>
      <c r="F70" s="11">
        <f>AVERAGE(Table13[RMSPE])</f>
        <v>6.3924596853804652E-2</v>
      </c>
      <c r="I70" s="15">
        <f t="shared" si="1"/>
        <v>0.64914091510096383</v>
      </c>
    </row>
  </sheetData>
  <mergeCells count="2">
    <mergeCell ref="K4:O6"/>
    <mergeCell ref="L16:O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24A7-3949-F848-9554-CC0E803F43DB}">
  <dimension ref="A1:N70"/>
  <sheetViews>
    <sheetView tabSelected="1" workbookViewId="0">
      <selection activeCell="K35" sqref="K35"/>
    </sheetView>
  </sheetViews>
  <sheetFormatPr baseColWidth="10" defaultRowHeight="16" x14ac:dyDescent="0.2"/>
  <cols>
    <col min="2" max="2" width="13.33203125" customWidth="1"/>
    <col min="3" max="4" width="10.33203125" customWidth="1"/>
    <col min="5" max="5" width="9.6640625" customWidth="1"/>
  </cols>
  <sheetData>
    <row r="1" spans="1:14" ht="17" x14ac:dyDescent="0.2">
      <c r="A1" s="7" t="s">
        <v>51</v>
      </c>
      <c r="B1" s="13" t="s">
        <v>53</v>
      </c>
      <c r="C1" s="7" t="s">
        <v>55</v>
      </c>
      <c r="D1" s="7" t="s">
        <v>54</v>
      </c>
      <c r="E1" s="7" t="s">
        <v>4</v>
      </c>
      <c r="F1" s="7" t="s">
        <v>6</v>
      </c>
      <c r="H1" s="10" t="s">
        <v>47</v>
      </c>
    </row>
    <row r="2" spans="1:14" x14ac:dyDescent="0.2">
      <c r="A2">
        <v>47</v>
      </c>
      <c r="B2" s="1">
        <v>2.2754168811987801</v>
      </c>
      <c r="C2" s="2">
        <v>1.68841575671522</v>
      </c>
      <c r="D2" s="1">
        <v>9.8500000000000004E-2</v>
      </c>
      <c r="E2" s="11">
        <v>0.10444127802598152</v>
      </c>
      <c r="F2" s="11">
        <v>0.137766078193367</v>
      </c>
      <c r="G2" s="11">
        <f>Table134[[#This Row],[SMAPE]]/100</f>
        <v>1.0444127802598153E-3</v>
      </c>
      <c r="H2" s="24">
        <f>1-1/(C2)</f>
        <v>0.40772881559368968</v>
      </c>
    </row>
    <row r="3" spans="1:14" x14ac:dyDescent="0.2">
      <c r="A3">
        <v>45</v>
      </c>
      <c r="B3" s="1">
        <v>1.65202100348365</v>
      </c>
      <c r="C3" s="2">
        <v>4.7741992101194901</v>
      </c>
      <c r="D3" s="1">
        <v>4.3500000000000101E-2</v>
      </c>
      <c r="E3" s="11">
        <v>7.5243482960205721E-2</v>
      </c>
      <c r="F3" s="11">
        <v>8.5197674458998396E-2</v>
      </c>
      <c r="G3" s="11">
        <f>Table134[[#This Row],[SMAPE]]/100</f>
        <v>7.5243482960205726E-4</v>
      </c>
      <c r="H3" s="24">
        <f t="shared" ref="H3:H66" si="0">1-1/(C3)</f>
        <v>0.79054078893893254</v>
      </c>
      <c r="I3" t="s">
        <v>14</v>
      </c>
    </row>
    <row r="4" spans="1:14" x14ac:dyDescent="0.2">
      <c r="A4">
        <v>44</v>
      </c>
      <c r="B4" s="1">
        <v>1.41271324789246</v>
      </c>
      <c r="C4" s="2">
        <v>5.5859565503947799</v>
      </c>
      <c r="D4" s="1">
        <v>3.5300000000000102E-2</v>
      </c>
      <c r="E4" s="11">
        <v>7.140427726771488E-2</v>
      </c>
      <c r="F4" s="11">
        <v>8.0253718084471501E-2</v>
      </c>
      <c r="G4" s="11">
        <f>Table134[[#This Row],[SMAPE]]/100</f>
        <v>7.1404277267714884E-4</v>
      </c>
      <c r="H4" s="24">
        <f t="shared" si="0"/>
        <v>0.82097963151372411</v>
      </c>
      <c r="J4" s="8" t="s">
        <v>20</v>
      </c>
      <c r="K4" s="8"/>
      <c r="L4" s="8"/>
      <c r="M4" s="8"/>
      <c r="N4" s="8"/>
    </row>
    <row r="5" spans="1:14" x14ac:dyDescent="0.2">
      <c r="A5">
        <v>61</v>
      </c>
      <c r="B5" s="1">
        <v>1.3978870156682399</v>
      </c>
      <c r="C5" s="2">
        <v>1.32651547631664</v>
      </c>
      <c r="D5" s="1">
        <v>0.20369999999999999</v>
      </c>
      <c r="E5" s="11">
        <v>6.8828384299040979E-2</v>
      </c>
      <c r="F5" s="11">
        <v>8.6666371271740497E-2</v>
      </c>
      <c r="G5" s="11">
        <f>Table134[[#This Row],[SMAPE]]/100</f>
        <v>6.8828384299040983E-4</v>
      </c>
      <c r="H5" s="24">
        <f t="shared" si="0"/>
        <v>0.24614524454948805</v>
      </c>
      <c r="J5" s="8"/>
      <c r="K5" s="8"/>
      <c r="L5" s="8"/>
      <c r="M5" s="8"/>
      <c r="N5" s="8"/>
    </row>
    <row r="6" spans="1:14" x14ac:dyDescent="0.2">
      <c r="A6">
        <v>36</v>
      </c>
      <c r="B6" s="1">
        <v>1.6349968818059499</v>
      </c>
      <c r="C6" s="2">
        <v>4.8884137851993597</v>
      </c>
      <c r="D6" s="1">
        <v>3.85E-2</v>
      </c>
      <c r="E6" s="11">
        <v>6.8118539190103009E-2</v>
      </c>
      <c r="F6" s="11">
        <v>7.8378040745739605E-2</v>
      </c>
      <c r="G6" s="11">
        <f>Table134[[#This Row],[SMAPE]]/100</f>
        <v>6.8118539190103013E-4</v>
      </c>
      <c r="H6" s="24">
        <f t="shared" si="0"/>
        <v>0.79543466573396504</v>
      </c>
      <c r="J6" s="8"/>
      <c r="K6" s="8"/>
      <c r="L6" s="8"/>
      <c r="M6" s="8"/>
      <c r="N6" s="8"/>
    </row>
    <row r="7" spans="1:14" x14ac:dyDescent="0.2">
      <c r="A7">
        <v>41</v>
      </c>
      <c r="B7" s="1">
        <v>1.5155069690265</v>
      </c>
      <c r="C7" s="2">
        <v>1.4707364295930301</v>
      </c>
      <c r="D7" s="1">
        <v>0.43359999999999999</v>
      </c>
      <c r="E7" s="11">
        <v>6.8097628821250769E-2</v>
      </c>
      <c r="F7" s="11">
        <v>8.2474062144095306E-2</v>
      </c>
      <c r="G7" s="11">
        <f>Table134[[#This Row],[SMAPE]]/100</f>
        <v>6.809762882125077E-4</v>
      </c>
      <c r="H7" s="24">
        <f t="shared" si="0"/>
        <v>0.32006851813909876</v>
      </c>
    </row>
    <row r="8" spans="1:14" x14ac:dyDescent="0.2">
      <c r="A8">
        <v>10</v>
      </c>
      <c r="B8" s="1">
        <v>1.7052222069379901</v>
      </c>
      <c r="C8" s="2">
        <v>1.0613919853160501</v>
      </c>
      <c r="D8" s="1">
        <v>0.76649999999999996</v>
      </c>
      <c r="E8" s="11">
        <v>6.745807243310227E-2</v>
      </c>
      <c r="F8" s="11">
        <v>8.1773554589633896E-2</v>
      </c>
      <c r="G8" s="11">
        <f>Table134[[#This Row],[SMAPE]]/100</f>
        <v>6.7458072433102271E-4</v>
      </c>
      <c r="H8" s="24">
        <f t="shared" si="0"/>
        <v>5.7841010828595385E-2</v>
      </c>
      <c r="J8" t="s">
        <v>21</v>
      </c>
    </row>
    <row r="9" spans="1:14" x14ac:dyDescent="0.2">
      <c r="A9">
        <v>34</v>
      </c>
      <c r="B9" s="1">
        <v>1.8464358564032199</v>
      </c>
      <c r="C9" s="2">
        <v>2.7093077693855698</v>
      </c>
      <c r="D9" s="1">
        <v>9.5000000000000001E-2</v>
      </c>
      <c r="E9" s="11">
        <v>6.7116555811774628E-2</v>
      </c>
      <c r="F9" s="11">
        <v>8.0101176427134102E-2</v>
      </c>
      <c r="G9" s="11">
        <f>Table134[[#This Row],[SMAPE]]/100</f>
        <v>6.7116555811774629E-4</v>
      </c>
      <c r="H9" s="24">
        <f t="shared" si="0"/>
        <v>0.63090202918261107</v>
      </c>
    </row>
    <row r="10" spans="1:14" x14ac:dyDescent="0.2">
      <c r="A10">
        <v>30</v>
      </c>
      <c r="B10" s="1">
        <v>1.4958322154892201</v>
      </c>
      <c r="C10" s="2">
        <v>1.56192523798542</v>
      </c>
      <c r="D10" s="1">
        <v>0.1981</v>
      </c>
      <c r="E10" s="11">
        <v>6.6670132008075145E-2</v>
      </c>
      <c r="F10" s="11">
        <v>8.2099587198193394E-2</v>
      </c>
      <c r="G10" s="11">
        <f>Table134[[#This Row],[SMAPE]]/100</f>
        <v>6.6670132008075141E-4</v>
      </c>
      <c r="H10" s="24">
        <f t="shared" si="0"/>
        <v>0.35976449084733042</v>
      </c>
      <c r="J10" t="s">
        <v>18</v>
      </c>
    </row>
    <row r="11" spans="1:14" x14ac:dyDescent="0.2">
      <c r="A11">
        <v>32</v>
      </c>
      <c r="B11" s="1">
        <v>1.4215507392439599</v>
      </c>
      <c r="C11" s="2">
        <v>2.6577612371850701</v>
      </c>
      <c r="D11" s="1">
        <v>0.15690000000000001</v>
      </c>
      <c r="E11" s="11">
        <v>6.3537219379471391E-2</v>
      </c>
      <c r="F11" s="11">
        <v>7.4008122720816097E-2</v>
      </c>
      <c r="G11" s="11">
        <f>Table134[[#This Row],[SMAPE]]/100</f>
        <v>6.3537219379471393E-4</v>
      </c>
      <c r="H11" s="24">
        <f t="shared" si="0"/>
        <v>0.62374347777788508</v>
      </c>
      <c r="J11" t="s">
        <v>17</v>
      </c>
    </row>
    <row r="12" spans="1:14" x14ac:dyDescent="0.2">
      <c r="A12">
        <v>53</v>
      </c>
      <c r="B12" s="1">
        <v>1.48147248804342</v>
      </c>
      <c r="C12" s="2">
        <v>4.0317082747116499</v>
      </c>
      <c r="D12" s="1">
        <v>4.7400000000000102E-2</v>
      </c>
      <c r="E12" s="11">
        <v>6.1987384410186773E-2</v>
      </c>
      <c r="F12" s="11">
        <v>7.1427843899780297E-2</v>
      </c>
      <c r="G12" s="11">
        <f>Table134[[#This Row],[SMAPE]]/100</f>
        <v>6.1987384410186778E-4</v>
      </c>
      <c r="H12" s="24">
        <f t="shared" si="0"/>
        <v>0.75196618111673263</v>
      </c>
      <c r="J12" t="s">
        <v>19</v>
      </c>
    </row>
    <row r="13" spans="1:14" x14ac:dyDescent="0.2">
      <c r="A13">
        <v>33</v>
      </c>
      <c r="B13" s="1">
        <v>1.51997729228846</v>
      </c>
      <c r="C13" s="2">
        <v>7.4589958221480801</v>
      </c>
      <c r="D13" s="1">
        <v>2.6599999999999999E-2</v>
      </c>
      <c r="E13" s="11">
        <v>6.1712067401340873E-2</v>
      </c>
      <c r="F13" s="11">
        <v>6.9134757192450796E-2</v>
      </c>
      <c r="G13" s="11">
        <f>Table134[[#This Row],[SMAPE]]/100</f>
        <v>6.1712067401340875E-4</v>
      </c>
      <c r="H13" s="24">
        <f t="shared" si="0"/>
        <v>0.86593369619129046</v>
      </c>
    </row>
    <row r="14" spans="1:14" x14ac:dyDescent="0.2">
      <c r="A14">
        <v>11</v>
      </c>
      <c r="B14" s="1">
        <v>1.6461696096312799</v>
      </c>
      <c r="C14" s="2">
        <v>1.1260800618901501</v>
      </c>
      <c r="D14" s="1">
        <v>0.66339999999999999</v>
      </c>
      <c r="E14" s="11">
        <v>6.1623841775676869E-2</v>
      </c>
      <c r="F14" s="11">
        <v>7.5191039834698603E-2</v>
      </c>
      <c r="G14" s="11">
        <f>Table134[[#This Row],[SMAPE]]/100</f>
        <v>6.162384177567687E-4</v>
      </c>
      <c r="H14" s="24">
        <f t="shared" si="0"/>
        <v>0.11196367483722425</v>
      </c>
    </row>
    <row r="15" spans="1:14" x14ac:dyDescent="0.2">
      <c r="A15">
        <v>49</v>
      </c>
      <c r="B15" s="1">
        <v>1.41899399058361</v>
      </c>
      <c r="C15" s="2">
        <v>5.0310826682865297</v>
      </c>
      <c r="D15" s="1">
        <v>4.0800000000000003E-2</v>
      </c>
      <c r="E15" s="11">
        <v>6.1228654295253808E-2</v>
      </c>
      <c r="F15" s="11">
        <v>6.9540588367453596E-2</v>
      </c>
      <c r="G15" s="11">
        <f>Table134[[#This Row],[SMAPE]]/100</f>
        <v>6.1228654295253804E-4</v>
      </c>
      <c r="H15" s="24">
        <f t="shared" si="0"/>
        <v>0.80123562542442239</v>
      </c>
      <c r="J15" t="s">
        <v>45</v>
      </c>
    </row>
    <row r="16" spans="1:14" ht="17" customHeight="1" x14ac:dyDescent="0.2">
      <c r="A16">
        <v>50</v>
      </c>
      <c r="B16" s="1">
        <v>1.3320751263946899</v>
      </c>
      <c r="C16" s="2">
        <v>2.4722973271273601</v>
      </c>
      <c r="D16" s="1">
        <v>9.8500000000000004E-2</v>
      </c>
      <c r="E16" s="11">
        <v>6.101227863962487E-2</v>
      </c>
      <c r="F16" s="11">
        <v>7.3591699232869706E-2</v>
      </c>
      <c r="G16" s="11">
        <f>Table134[[#This Row],[SMAPE]]/100</f>
        <v>6.1012278639624874E-4</v>
      </c>
      <c r="H16" s="24">
        <f t="shared" si="0"/>
        <v>0.59551790594623522</v>
      </c>
      <c r="K16" s="8" t="s">
        <v>46</v>
      </c>
      <c r="L16" s="8"/>
      <c r="M16" s="8"/>
      <c r="N16" s="8"/>
    </row>
    <row r="17" spans="1:14" x14ac:dyDescent="0.2">
      <c r="A17">
        <v>39</v>
      </c>
      <c r="B17" s="1">
        <v>1.62289652561709</v>
      </c>
      <c r="C17" s="2">
        <v>1.7717902692802201</v>
      </c>
      <c r="D17" s="1">
        <v>0.1109</v>
      </c>
      <c r="E17" s="11">
        <v>6.0048784147198379E-2</v>
      </c>
      <c r="F17" s="11">
        <v>7.5538449103565303E-2</v>
      </c>
      <c r="G17" s="11">
        <f>Table134[[#This Row],[SMAPE]]/100</f>
        <v>6.0048784147198381E-4</v>
      </c>
      <c r="H17" s="24">
        <f t="shared" si="0"/>
        <v>0.43559911275150842</v>
      </c>
      <c r="K17" s="8"/>
      <c r="L17" s="8"/>
      <c r="M17" s="8"/>
      <c r="N17" s="8"/>
    </row>
    <row r="18" spans="1:14" x14ac:dyDescent="0.2">
      <c r="A18">
        <v>13</v>
      </c>
      <c r="B18" s="1">
        <v>1.21000415466328</v>
      </c>
      <c r="C18" s="2">
        <v>1.1075065646547</v>
      </c>
      <c r="D18" s="1">
        <v>0.38369999999999999</v>
      </c>
      <c r="E18" s="11">
        <v>5.8828116446812427E-2</v>
      </c>
      <c r="F18" s="11">
        <v>7.6873952262689102E-2</v>
      </c>
      <c r="G18" s="11">
        <f>Table134[[#This Row],[SMAPE]]/100</f>
        <v>5.882811644681243E-4</v>
      </c>
      <c r="H18" s="24">
        <f t="shared" si="0"/>
        <v>9.7070814824667506E-2</v>
      </c>
    </row>
    <row r="19" spans="1:14" x14ac:dyDescent="0.2">
      <c r="A19">
        <v>31</v>
      </c>
      <c r="B19" s="1">
        <v>1.55764270157674</v>
      </c>
      <c r="C19" s="2">
        <v>2.3706225974606601</v>
      </c>
      <c r="D19" s="1">
        <v>0.1065</v>
      </c>
      <c r="E19" s="11">
        <v>5.8297586595783706E-2</v>
      </c>
      <c r="F19" s="11">
        <v>7.0551259053131699E-2</v>
      </c>
      <c r="G19" s="11">
        <f>Table134[[#This Row],[SMAPE]]/100</f>
        <v>5.8297586595783702E-4</v>
      </c>
      <c r="H19" s="24">
        <f t="shared" si="0"/>
        <v>0.57816988622686294</v>
      </c>
    </row>
    <row r="20" spans="1:14" x14ac:dyDescent="0.2">
      <c r="A20">
        <v>51</v>
      </c>
      <c r="B20" s="1">
        <v>1.2873821718259899</v>
      </c>
      <c r="C20" s="2">
        <v>2.9535110284193302</v>
      </c>
      <c r="D20" s="1">
        <v>8.4900000000000003E-2</v>
      </c>
      <c r="E20" s="11">
        <v>5.8002918093781053E-2</v>
      </c>
      <c r="F20" s="11">
        <v>6.8869351934419204E-2</v>
      </c>
      <c r="G20" s="11">
        <f>Table134[[#This Row],[SMAPE]]/100</f>
        <v>5.8002918093781055E-4</v>
      </c>
      <c r="H20" s="24">
        <f t="shared" si="0"/>
        <v>0.66141992009585171</v>
      </c>
    </row>
    <row r="21" spans="1:14" x14ac:dyDescent="0.2">
      <c r="A21">
        <v>54</v>
      </c>
      <c r="B21" s="1">
        <v>1.54699520677793</v>
      </c>
      <c r="C21" s="2">
        <v>3.0298386954900001</v>
      </c>
      <c r="D21" s="1">
        <v>7.9299999999999898E-2</v>
      </c>
      <c r="E21" s="11">
        <v>5.7884064537588056E-2</v>
      </c>
      <c r="F21" s="11">
        <v>6.7171931083661096E-2</v>
      </c>
      <c r="G21" s="11">
        <f>Table134[[#This Row],[SMAPE]]/100</f>
        <v>5.7884064537588051E-4</v>
      </c>
      <c r="H21" s="24">
        <f t="shared" si="0"/>
        <v>0.66994942618941133</v>
      </c>
      <c r="K21">
        <f>29/67</f>
        <v>0.43283582089552236</v>
      </c>
    </row>
    <row r="22" spans="1:14" x14ac:dyDescent="0.2">
      <c r="A22">
        <v>55</v>
      </c>
      <c r="B22" s="1">
        <v>1.54908439027333</v>
      </c>
      <c r="C22" s="2">
        <v>2.4355066733167199</v>
      </c>
      <c r="D22" s="1">
        <v>9.6600000000000005E-2</v>
      </c>
      <c r="E22" s="11">
        <v>5.7752458647491858E-2</v>
      </c>
      <c r="F22" s="11">
        <v>6.9051709921986296E-2</v>
      </c>
      <c r="G22" s="11">
        <f>Table134[[#This Row],[SMAPE]]/100</f>
        <v>5.7752458647491859E-4</v>
      </c>
      <c r="H22" s="24">
        <f t="shared" si="0"/>
        <v>0.5894078177013653</v>
      </c>
    </row>
    <row r="23" spans="1:14" x14ac:dyDescent="0.2">
      <c r="A23">
        <v>65</v>
      </c>
      <c r="B23" s="1">
        <v>1.4598769894450101</v>
      </c>
      <c r="C23" s="2">
        <v>4.82499080720169</v>
      </c>
      <c r="D23" s="1">
        <v>4.2200000000000001E-2</v>
      </c>
      <c r="E23" s="11">
        <v>5.6807251553824892E-2</v>
      </c>
      <c r="F23" s="11">
        <v>6.4936703223534606E-2</v>
      </c>
      <c r="G23" s="11">
        <f>Table134[[#This Row],[SMAPE]]/100</f>
        <v>5.680725155382489E-4</v>
      </c>
      <c r="H23" s="24">
        <f t="shared" si="0"/>
        <v>0.7927457191198336</v>
      </c>
    </row>
    <row r="24" spans="1:14" x14ac:dyDescent="0.2">
      <c r="A24">
        <v>43</v>
      </c>
      <c r="B24" s="1">
        <v>1.53104371511722</v>
      </c>
      <c r="C24" s="2">
        <v>2.93965424683048</v>
      </c>
      <c r="D24" s="1">
        <v>8.2000000000000101E-2</v>
      </c>
      <c r="E24" s="11">
        <v>5.6229609976205887E-2</v>
      </c>
      <c r="F24" s="11">
        <v>6.6211621943235294E-2</v>
      </c>
      <c r="G24" s="11">
        <f>Table134[[#This Row],[SMAPE]]/100</f>
        <v>5.6229609976205885E-4</v>
      </c>
      <c r="H24" s="24">
        <f t="shared" si="0"/>
        <v>0.65982393981258347</v>
      </c>
    </row>
    <row r="25" spans="1:14" x14ac:dyDescent="0.2">
      <c r="A25">
        <v>48</v>
      </c>
      <c r="B25" s="1">
        <v>1.39438651634387</v>
      </c>
      <c r="C25" s="2">
        <v>3.1895853672166701</v>
      </c>
      <c r="D25" s="1">
        <v>6.5099999999999894E-2</v>
      </c>
      <c r="E25" s="11">
        <v>5.608799235545936E-2</v>
      </c>
      <c r="F25" s="11">
        <v>6.5118892749405494E-2</v>
      </c>
      <c r="G25" s="11">
        <f>Table134[[#This Row],[SMAPE]]/100</f>
        <v>5.6087992355459361E-4</v>
      </c>
      <c r="H25" s="24">
        <f t="shared" si="0"/>
        <v>0.68647962513302141</v>
      </c>
    </row>
    <row r="26" spans="1:14" x14ac:dyDescent="0.2">
      <c r="A26">
        <v>29</v>
      </c>
      <c r="B26" s="1">
        <v>1.47362169774286</v>
      </c>
      <c r="C26" s="2">
        <v>2.4417299737557299</v>
      </c>
      <c r="D26" s="1">
        <v>9.2899999999999996E-2</v>
      </c>
      <c r="E26" s="11">
        <v>5.5841699621390455E-2</v>
      </c>
      <c r="F26" s="11">
        <v>6.7802175248667301E-2</v>
      </c>
      <c r="G26" s="11">
        <f>Table134[[#This Row],[SMAPE]]/100</f>
        <v>5.584169962139045E-4</v>
      </c>
      <c r="H26" s="24">
        <f t="shared" si="0"/>
        <v>0.590454304633097</v>
      </c>
    </row>
    <row r="27" spans="1:14" x14ac:dyDescent="0.2">
      <c r="A27">
        <v>52</v>
      </c>
      <c r="B27" s="1">
        <v>1.46906492299402</v>
      </c>
      <c r="C27" s="2">
        <v>3.49897183319574</v>
      </c>
      <c r="D27" s="1">
        <v>6.7399999999999904E-2</v>
      </c>
      <c r="E27" s="11">
        <v>5.5742861145594728E-2</v>
      </c>
      <c r="F27" s="11">
        <v>6.4927037499172502E-2</v>
      </c>
      <c r="G27" s="11">
        <f>Table134[[#This Row],[SMAPE]]/100</f>
        <v>5.5742861145594729E-4</v>
      </c>
      <c r="H27" s="24">
        <f t="shared" si="0"/>
        <v>0.71420175763842519</v>
      </c>
    </row>
    <row r="28" spans="1:14" x14ac:dyDescent="0.2">
      <c r="A28">
        <v>28</v>
      </c>
      <c r="B28" s="1">
        <v>1.4334086676607001</v>
      </c>
      <c r="C28" s="2">
        <v>2.87907968095764</v>
      </c>
      <c r="D28" s="1">
        <v>7.2499999999999995E-2</v>
      </c>
      <c r="E28" s="11">
        <v>5.5740198250078095E-2</v>
      </c>
      <c r="F28" s="11">
        <v>6.6011135648937902E-2</v>
      </c>
      <c r="G28" s="11">
        <f>Table134[[#This Row],[SMAPE]]/100</f>
        <v>5.5740198250078094E-4</v>
      </c>
      <c r="H28" s="24">
        <f t="shared" si="0"/>
        <v>0.65266678563499159</v>
      </c>
    </row>
    <row r="29" spans="1:14" x14ac:dyDescent="0.2">
      <c r="A29">
        <v>56</v>
      </c>
      <c r="B29" s="1">
        <v>1.36522990938549</v>
      </c>
      <c r="C29" s="2">
        <v>1.6846469536291699</v>
      </c>
      <c r="D29" s="1">
        <v>0.15759999999999999</v>
      </c>
      <c r="E29" s="11">
        <v>5.4596992654017129E-2</v>
      </c>
      <c r="F29" s="11">
        <v>7.1564913121338794E-2</v>
      </c>
      <c r="G29" s="11">
        <f>Table134[[#This Row],[SMAPE]]/100</f>
        <v>5.4596992654017129E-4</v>
      </c>
      <c r="H29" s="24">
        <f t="shared" si="0"/>
        <v>0.40640381781729484</v>
      </c>
    </row>
    <row r="30" spans="1:14" x14ac:dyDescent="0.2">
      <c r="A30">
        <v>57</v>
      </c>
      <c r="B30" s="1">
        <v>1.3884248596202</v>
      </c>
      <c r="C30" s="2">
        <v>3.2549798707247102</v>
      </c>
      <c r="D30" s="1">
        <v>7.5800000000000103E-2</v>
      </c>
      <c r="E30" s="11">
        <v>5.450626738841266E-2</v>
      </c>
      <c r="F30" s="11">
        <v>6.3507293982934795E-2</v>
      </c>
      <c r="G30" s="11">
        <f>Table134[[#This Row],[SMAPE]]/100</f>
        <v>5.4506267388412658E-4</v>
      </c>
      <c r="H30" s="24">
        <f t="shared" si="0"/>
        <v>0.69277843804995531</v>
      </c>
    </row>
    <row r="31" spans="1:14" x14ac:dyDescent="0.2">
      <c r="A31">
        <v>63</v>
      </c>
      <c r="B31" s="1">
        <v>1.47985887331892</v>
      </c>
      <c r="C31" s="2">
        <v>1.5526493457959201</v>
      </c>
      <c r="D31" s="1">
        <v>0.17480000000000001</v>
      </c>
      <c r="E31" s="11">
        <v>5.4486363485336073E-2</v>
      </c>
      <c r="F31" s="11">
        <v>6.7052214300263799E-2</v>
      </c>
      <c r="G31" s="11">
        <f>Table134[[#This Row],[SMAPE]]/100</f>
        <v>5.4486363485336078E-4</v>
      </c>
      <c r="H31" s="24">
        <f t="shared" si="0"/>
        <v>0.35593957340871496</v>
      </c>
    </row>
    <row r="32" spans="1:14" x14ac:dyDescent="0.2">
      <c r="A32">
        <v>5</v>
      </c>
      <c r="B32" s="1">
        <v>1.47432084660103</v>
      </c>
      <c r="C32" s="2">
        <v>5.7839475121286199</v>
      </c>
      <c r="D32" s="1">
        <v>3.4999999999999899E-2</v>
      </c>
      <c r="E32" s="11">
        <v>5.4478270736764305E-2</v>
      </c>
      <c r="F32" s="11">
        <v>6.1599669090829097E-2</v>
      </c>
      <c r="G32" s="11">
        <f>Table134[[#This Row],[SMAPE]]/100</f>
        <v>5.4478270736764303E-4</v>
      </c>
      <c r="H32" s="24">
        <f t="shared" si="0"/>
        <v>0.82710769800330053</v>
      </c>
    </row>
    <row r="33" spans="1:11" x14ac:dyDescent="0.2">
      <c r="A33">
        <v>59</v>
      </c>
      <c r="B33" s="1">
        <v>1.5163131724544501</v>
      </c>
      <c r="C33" s="2">
        <v>2.0348354346530999</v>
      </c>
      <c r="D33" s="1">
        <v>0.1212</v>
      </c>
      <c r="E33" s="11">
        <v>5.4180078443745908E-2</v>
      </c>
      <c r="F33" s="11">
        <v>6.7408429595286395E-2</v>
      </c>
      <c r="G33" s="11">
        <f>Table134[[#This Row],[SMAPE]]/100</f>
        <v>5.4180078443745905E-4</v>
      </c>
      <c r="H33" s="24">
        <f t="shared" si="0"/>
        <v>0.50855976706023864</v>
      </c>
      <c r="K33">
        <f>39/67</f>
        <v>0.58208955223880599</v>
      </c>
    </row>
    <row r="34" spans="1:11" x14ac:dyDescent="0.2">
      <c r="A34">
        <v>27</v>
      </c>
      <c r="B34" s="1">
        <v>1.49375342315919</v>
      </c>
      <c r="C34" s="2">
        <v>2.3377058127999599</v>
      </c>
      <c r="D34" s="1">
        <v>0.12989999999999999</v>
      </c>
      <c r="E34" s="11">
        <v>5.3695513599170082E-2</v>
      </c>
      <c r="F34" s="11">
        <v>6.3494263895544995E-2</v>
      </c>
      <c r="G34" s="11">
        <f>Table134[[#This Row],[SMAPE]]/100</f>
        <v>5.3695513599170085E-4</v>
      </c>
      <c r="H34" s="24">
        <f t="shared" si="0"/>
        <v>0.57223017775608742</v>
      </c>
      <c r="K34">
        <f>49/67</f>
        <v>0.73134328358208955</v>
      </c>
    </row>
    <row r="35" spans="1:11" x14ac:dyDescent="0.2">
      <c r="A35">
        <v>38</v>
      </c>
      <c r="B35" s="1">
        <v>1.4915181894659699</v>
      </c>
      <c r="C35" s="2">
        <v>1.61615036085817</v>
      </c>
      <c r="D35" s="1">
        <v>0.32940000000000003</v>
      </c>
      <c r="E35" s="11">
        <v>5.3077611585734319E-2</v>
      </c>
      <c r="F35" s="11">
        <v>6.3948214920226995E-2</v>
      </c>
      <c r="G35" s="11">
        <f>Table134[[#This Row],[SMAPE]]/100</f>
        <v>5.307761158573432E-4</v>
      </c>
      <c r="H35" s="24">
        <f t="shared" si="0"/>
        <v>0.38124569085947946</v>
      </c>
    </row>
    <row r="36" spans="1:11" x14ac:dyDescent="0.2">
      <c r="A36">
        <v>35</v>
      </c>
      <c r="B36" s="1">
        <v>1.64775558371195</v>
      </c>
      <c r="C36" s="2">
        <v>2.1711125319651901</v>
      </c>
      <c r="D36" s="1">
        <v>0.2079</v>
      </c>
      <c r="E36" s="11">
        <v>5.2909476357448172E-2</v>
      </c>
      <c r="F36" s="11">
        <v>6.1958130496098503E-2</v>
      </c>
      <c r="G36" s="11">
        <f>Table134[[#This Row],[SMAPE]]/100</f>
        <v>5.2909476357448177E-4</v>
      </c>
      <c r="H36" s="24">
        <f t="shared" si="0"/>
        <v>0.53940664738605393</v>
      </c>
    </row>
    <row r="37" spans="1:11" x14ac:dyDescent="0.2">
      <c r="A37">
        <v>40</v>
      </c>
      <c r="B37" s="1">
        <v>1.28506626605037</v>
      </c>
      <c r="C37" s="2">
        <v>2.5686021098163301</v>
      </c>
      <c r="D37" s="1">
        <v>0.1104</v>
      </c>
      <c r="E37" s="11">
        <v>5.2890381339040268E-2</v>
      </c>
      <c r="F37" s="11">
        <v>6.2202333172172303E-2</v>
      </c>
      <c r="G37" s="11">
        <f>Table134[[#This Row],[SMAPE]]/100</f>
        <v>5.2890381339040272E-4</v>
      </c>
      <c r="H37" s="24">
        <f t="shared" si="0"/>
        <v>0.61068318203962479</v>
      </c>
    </row>
    <row r="38" spans="1:11" x14ac:dyDescent="0.2">
      <c r="A38">
        <v>9</v>
      </c>
      <c r="B38" s="1">
        <v>1.6325026960031701</v>
      </c>
      <c r="C38" s="2">
        <v>8.2348273976272708</v>
      </c>
      <c r="D38" s="1">
        <v>2.46E-2</v>
      </c>
      <c r="E38" s="11">
        <v>5.2545243850826637E-2</v>
      </c>
      <c r="F38" s="11">
        <v>5.9794856902700998E-2</v>
      </c>
      <c r="G38" s="11">
        <f>Table134[[#This Row],[SMAPE]]/100</f>
        <v>5.2545243850826641E-4</v>
      </c>
      <c r="H38" s="24">
        <f t="shared" si="0"/>
        <v>0.8785645464423294</v>
      </c>
    </row>
    <row r="39" spans="1:11" x14ac:dyDescent="0.2">
      <c r="A39">
        <v>14</v>
      </c>
      <c r="B39" s="1">
        <v>1.5183058490196899</v>
      </c>
      <c r="C39" s="2">
        <v>1.20629464648692</v>
      </c>
      <c r="D39" s="1">
        <v>0.53269999999999995</v>
      </c>
      <c r="E39" s="11">
        <v>5.1085102151787923E-2</v>
      </c>
      <c r="F39" s="11">
        <v>6.2603923015359095E-2</v>
      </c>
      <c r="G39" s="11">
        <f>Table134[[#This Row],[SMAPE]]/100</f>
        <v>5.1085102151787927E-4</v>
      </c>
      <c r="H39" s="24">
        <f t="shared" si="0"/>
        <v>0.17101513886985231</v>
      </c>
    </row>
    <row r="40" spans="1:11" x14ac:dyDescent="0.2">
      <c r="A40">
        <v>64</v>
      </c>
      <c r="B40" s="1">
        <v>1.61421637310315</v>
      </c>
      <c r="C40" s="2">
        <v>1.3572800648855601</v>
      </c>
      <c r="D40" s="1">
        <v>0.23319999999999999</v>
      </c>
      <c r="E40" s="11">
        <v>5.0921122723117218E-2</v>
      </c>
      <c r="F40" s="11">
        <v>6.3959241708863607E-2</v>
      </c>
      <c r="G40" s="11">
        <f>Table134[[#This Row],[SMAPE]]/100</f>
        <v>5.0921122723117222E-4</v>
      </c>
      <c r="H40" s="24">
        <f t="shared" si="0"/>
        <v>0.26323238226863988</v>
      </c>
    </row>
    <row r="41" spans="1:11" x14ac:dyDescent="0.2">
      <c r="A41">
        <v>42</v>
      </c>
      <c r="B41" s="1">
        <v>1.52143480741267</v>
      </c>
      <c r="C41" s="2">
        <v>1.6734188043627301</v>
      </c>
      <c r="D41" s="1">
        <v>0.2883</v>
      </c>
      <c r="E41" s="11">
        <v>4.9768828061668033E-2</v>
      </c>
      <c r="F41" s="11">
        <v>6.0384609555749397E-2</v>
      </c>
      <c r="G41" s="11">
        <f>Table134[[#This Row],[SMAPE]]/100</f>
        <v>4.9768828061668032E-4</v>
      </c>
      <c r="H41" s="24">
        <f t="shared" si="0"/>
        <v>0.402420961571052</v>
      </c>
    </row>
    <row r="42" spans="1:11" x14ac:dyDescent="0.2">
      <c r="A42">
        <v>62</v>
      </c>
      <c r="B42" s="1">
        <v>1.5594593826331999</v>
      </c>
      <c r="C42" s="2">
        <v>2.57672606820078</v>
      </c>
      <c r="D42" s="1">
        <v>8.8400000000000006E-2</v>
      </c>
      <c r="E42" s="11">
        <v>4.9654369325643329E-2</v>
      </c>
      <c r="F42" s="11">
        <v>6.0176196966892803E-2</v>
      </c>
      <c r="G42" s="11">
        <f>Table134[[#This Row],[SMAPE]]/100</f>
        <v>4.9654369325643328E-4</v>
      </c>
      <c r="H42" s="24">
        <f t="shared" si="0"/>
        <v>0.61191062863028423</v>
      </c>
    </row>
    <row r="43" spans="1:11" x14ac:dyDescent="0.2">
      <c r="A43">
        <v>22</v>
      </c>
      <c r="B43" s="1">
        <v>1.7652793194363201</v>
      </c>
      <c r="C43" s="2">
        <v>1.0915037814625199</v>
      </c>
      <c r="D43" s="1">
        <v>0.58760000000000001</v>
      </c>
      <c r="E43" s="11">
        <v>4.9071471783595604E-2</v>
      </c>
      <c r="F43" s="11">
        <v>6.2366183319799602E-2</v>
      </c>
      <c r="G43" s="11">
        <f>Table134[[#This Row],[SMAPE]]/100</f>
        <v>4.9071471783595599E-4</v>
      </c>
      <c r="H43" s="24">
        <f t="shared" si="0"/>
        <v>8.3832766332621267E-2</v>
      </c>
    </row>
    <row r="44" spans="1:11" x14ac:dyDescent="0.2">
      <c r="A44">
        <v>7</v>
      </c>
      <c r="B44" s="1">
        <v>1.5470721585434699</v>
      </c>
      <c r="C44" s="2">
        <v>7.1586768074018803</v>
      </c>
      <c r="D44" s="1">
        <v>3.1099999999999899E-2</v>
      </c>
      <c r="E44" s="11">
        <v>4.8626408033303377E-2</v>
      </c>
      <c r="F44" s="11">
        <v>5.4230393356790897E-2</v>
      </c>
      <c r="G44" s="11">
        <f>Table134[[#This Row],[SMAPE]]/100</f>
        <v>4.8626408033303377E-4</v>
      </c>
      <c r="H44" s="15">
        <f t="shared" si="0"/>
        <v>0.86030938022428582</v>
      </c>
    </row>
    <row r="45" spans="1:11" x14ac:dyDescent="0.2">
      <c r="A45">
        <v>8</v>
      </c>
      <c r="B45" s="1">
        <v>1.596720787655</v>
      </c>
      <c r="C45" s="2">
        <v>1.27242484049361</v>
      </c>
      <c r="D45" s="1">
        <v>0.51929999999999998</v>
      </c>
      <c r="E45" s="11">
        <v>4.7842203334773598E-2</v>
      </c>
      <c r="F45" s="11">
        <v>5.8365638730050198E-2</v>
      </c>
      <c r="G45" s="11">
        <f>Table134[[#This Row],[SMAPE]]/100</f>
        <v>4.7842203334773597E-4</v>
      </c>
      <c r="H45" s="15">
        <f t="shared" si="0"/>
        <v>0.2140989642955482</v>
      </c>
    </row>
    <row r="46" spans="1:11" x14ac:dyDescent="0.2">
      <c r="A46">
        <v>3</v>
      </c>
      <c r="B46" s="1">
        <v>1.44130699738935</v>
      </c>
      <c r="C46" s="2">
        <v>2.0111900626849701</v>
      </c>
      <c r="D46" s="1">
        <v>0.1757</v>
      </c>
      <c r="E46" s="11">
        <v>4.6982171926729939E-2</v>
      </c>
      <c r="F46" s="11">
        <v>5.6382522118784598E-2</v>
      </c>
      <c r="G46" s="11">
        <f>Table134[[#This Row],[SMAPE]]/100</f>
        <v>4.6982171926729941E-4</v>
      </c>
      <c r="H46" s="15">
        <f t="shared" si="0"/>
        <v>0.50278195057060682</v>
      </c>
    </row>
    <row r="47" spans="1:11" x14ac:dyDescent="0.2">
      <c r="A47">
        <v>23</v>
      </c>
      <c r="B47" s="1">
        <v>1.65640396558445</v>
      </c>
      <c r="C47" s="2">
        <v>3.0252563988574201</v>
      </c>
      <c r="D47" s="1">
        <v>9.1399999999999898E-2</v>
      </c>
      <c r="E47" s="11">
        <v>4.6829134924189213E-2</v>
      </c>
      <c r="F47" s="11">
        <v>5.43473037408762E-2</v>
      </c>
      <c r="G47" s="11">
        <f>Table134[[#This Row],[SMAPE]]/100</f>
        <v>4.6829134924189215E-4</v>
      </c>
      <c r="H47" s="15">
        <f t="shared" si="0"/>
        <v>0.66944950504767786</v>
      </c>
    </row>
    <row r="48" spans="1:11" x14ac:dyDescent="0.2">
      <c r="A48">
        <v>66</v>
      </c>
      <c r="B48" s="1">
        <v>1.35308716230005</v>
      </c>
      <c r="C48" s="2">
        <v>2.5147153004943301</v>
      </c>
      <c r="D48" s="1">
        <v>0.1241</v>
      </c>
      <c r="E48" s="11">
        <v>4.6528878422089658E-2</v>
      </c>
      <c r="F48" s="11">
        <v>5.53865872695187E-2</v>
      </c>
      <c r="G48" s="11">
        <f>Table134[[#This Row],[SMAPE]]/100</f>
        <v>4.6528878422089656E-4</v>
      </c>
      <c r="H48" s="15">
        <f t="shared" si="0"/>
        <v>0.60234067061053587</v>
      </c>
    </row>
    <row r="49" spans="1:8" x14ac:dyDescent="0.2">
      <c r="A49">
        <v>58</v>
      </c>
      <c r="B49" s="1">
        <v>1.62838690144375</v>
      </c>
      <c r="C49" s="2">
        <v>2.2429305172012599</v>
      </c>
      <c r="D49" s="1">
        <v>0.1341</v>
      </c>
      <c r="E49" s="11">
        <v>4.6248676596828124E-2</v>
      </c>
      <c r="F49" s="11">
        <v>5.5258951814628698E-2</v>
      </c>
      <c r="G49" s="11">
        <f>Table134[[#This Row],[SMAPE]]/100</f>
        <v>4.6248676596828122E-4</v>
      </c>
      <c r="H49" s="15">
        <f t="shared" si="0"/>
        <v>0.55415471307251862</v>
      </c>
    </row>
    <row r="50" spans="1:8" x14ac:dyDescent="0.2">
      <c r="A50">
        <v>60</v>
      </c>
      <c r="B50" s="1">
        <v>1.48775078961269</v>
      </c>
      <c r="C50" s="2">
        <v>2.1285790106698101</v>
      </c>
      <c r="D50" s="1">
        <v>0.1118</v>
      </c>
      <c r="E50" s="11">
        <v>4.6175303972221506E-2</v>
      </c>
      <c r="F50" s="11">
        <v>5.7313592732556297E-2</v>
      </c>
      <c r="G50" s="11">
        <f>Table134[[#This Row],[SMAPE]]/100</f>
        <v>4.6175303972221507E-4</v>
      </c>
      <c r="H50" s="15">
        <f t="shared" si="0"/>
        <v>0.53020301572675699</v>
      </c>
    </row>
    <row r="51" spans="1:8" x14ac:dyDescent="0.2">
      <c r="A51">
        <v>67</v>
      </c>
      <c r="B51" s="1">
        <v>1.4268503131860999</v>
      </c>
      <c r="C51" s="2">
        <v>11.2208444427609</v>
      </c>
      <c r="D51" s="1">
        <v>1.65999999999999E-2</v>
      </c>
      <c r="E51" s="11">
        <v>4.5309191503101934E-2</v>
      </c>
      <c r="F51" s="11">
        <v>4.9855679834087202E-2</v>
      </c>
      <c r="G51" s="11">
        <f>Table134[[#This Row],[SMAPE]]/100</f>
        <v>4.5309191503101936E-4</v>
      </c>
      <c r="H51" s="15">
        <f t="shared" si="0"/>
        <v>0.91088014764832181</v>
      </c>
    </row>
    <row r="52" spans="1:8" x14ac:dyDescent="0.2">
      <c r="A52">
        <v>6</v>
      </c>
      <c r="B52" s="1">
        <v>1.33591781456234</v>
      </c>
      <c r="C52" s="2">
        <v>5.5431221683333796</v>
      </c>
      <c r="D52" s="1">
        <v>4.8300000000000003E-2</v>
      </c>
      <c r="E52" s="11">
        <v>4.4983816571794219E-2</v>
      </c>
      <c r="F52" s="11">
        <v>5.0868489255667997E-2</v>
      </c>
      <c r="G52" s="11">
        <f>Table134[[#This Row],[SMAPE]]/100</f>
        <v>4.4983816571794217E-4</v>
      </c>
      <c r="H52" s="15">
        <f t="shared" si="0"/>
        <v>0.81959625466803221</v>
      </c>
    </row>
    <row r="53" spans="1:8" x14ac:dyDescent="0.2">
      <c r="A53">
        <v>46</v>
      </c>
      <c r="B53" s="1">
        <v>1.7489658430352799</v>
      </c>
      <c r="C53" s="2">
        <v>1.1201048342634801</v>
      </c>
      <c r="D53" s="1">
        <v>0.60760000000000003</v>
      </c>
      <c r="E53" s="11">
        <v>4.4902414457803221E-2</v>
      </c>
      <c r="F53" s="11">
        <v>5.7499918501349001E-2</v>
      </c>
      <c r="G53" s="11">
        <f>Table134[[#This Row],[SMAPE]]/100</f>
        <v>4.4902414457803218E-4</v>
      </c>
      <c r="H53" s="15">
        <f t="shared" si="0"/>
        <v>0.10722642255396964</v>
      </c>
    </row>
    <row r="54" spans="1:8" x14ac:dyDescent="0.2">
      <c r="A54">
        <v>20</v>
      </c>
      <c r="B54" s="1">
        <v>1.66910964319848</v>
      </c>
      <c r="C54" s="2">
        <v>1.95525483371053</v>
      </c>
      <c r="D54" s="1">
        <v>0.2324</v>
      </c>
      <c r="E54" s="11">
        <v>4.4819330194165966E-2</v>
      </c>
      <c r="F54" s="11">
        <v>5.4709859576642497E-2</v>
      </c>
      <c r="G54" s="11">
        <f>Table134[[#This Row],[SMAPE]]/100</f>
        <v>4.4819330194165966E-4</v>
      </c>
      <c r="H54" s="15">
        <f t="shared" si="0"/>
        <v>0.48855771495407685</v>
      </c>
    </row>
    <row r="55" spans="1:8" x14ac:dyDescent="0.2">
      <c r="A55">
        <v>2</v>
      </c>
      <c r="B55" s="1">
        <v>1.2503479135775999</v>
      </c>
      <c r="C55" s="2">
        <v>1.27933263168415</v>
      </c>
      <c r="D55" s="1">
        <v>0.64049999999999996</v>
      </c>
      <c r="E55" s="11">
        <v>4.4729484503684774E-2</v>
      </c>
      <c r="F55" s="11">
        <v>5.6487901865884697E-2</v>
      </c>
      <c r="G55" s="11">
        <f>Table134[[#This Row],[SMAPE]]/100</f>
        <v>4.4729484503684772E-4</v>
      </c>
      <c r="H55" s="15">
        <f t="shared" si="0"/>
        <v>0.21834245822091525</v>
      </c>
    </row>
    <row r="56" spans="1:8" x14ac:dyDescent="0.2">
      <c r="A56">
        <v>24</v>
      </c>
      <c r="B56" s="1">
        <v>1.2738806383197201</v>
      </c>
      <c r="C56" s="2">
        <v>3.1015852162469302</v>
      </c>
      <c r="D56" s="1">
        <v>0.1069</v>
      </c>
      <c r="E56" s="11">
        <v>4.444007226750947E-2</v>
      </c>
      <c r="F56" s="11">
        <v>5.1813661897568697E-2</v>
      </c>
      <c r="G56" s="11">
        <f>Table134[[#This Row],[SMAPE]]/100</f>
        <v>4.4440072267509469E-4</v>
      </c>
      <c r="H56" s="15">
        <f t="shared" si="0"/>
        <v>0.67758422539489371</v>
      </c>
    </row>
    <row r="57" spans="1:8" x14ac:dyDescent="0.2">
      <c r="A57">
        <v>37</v>
      </c>
      <c r="B57" s="1">
        <v>1.1537156552409</v>
      </c>
      <c r="C57" s="2">
        <v>1.4613847080344999</v>
      </c>
      <c r="D57" s="1">
        <v>0.23749999999999999</v>
      </c>
      <c r="E57" s="11">
        <v>4.4098052838084524E-2</v>
      </c>
      <c r="F57" s="11">
        <v>5.6316282795222702E-2</v>
      </c>
      <c r="G57" s="11">
        <f>Table134[[#This Row],[SMAPE]]/100</f>
        <v>4.4098052838084526E-4</v>
      </c>
      <c r="H57" s="15">
        <f t="shared" si="0"/>
        <v>0.31571748732408911</v>
      </c>
    </row>
    <row r="58" spans="1:8" x14ac:dyDescent="0.2">
      <c r="A58">
        <v>16</v>
      </c>
      <c r="B58" s="1">
        <v>1.3800447176403301</v>
      </c>
      <c r="C58" s="2">
        <v>1.37025286856074</v>
      </c>
      <c r="D58" s="1">
        <v>0.46160000000000001</v>
      </c>
      <c r="E58" s="11">
        <v>4.3449585920372451E-2</v>
      </c>
      <c r="F58" s="11">
        <v>5.3100879973579297E-2</v>
      </c>
      <c r="G58" s="11">
        <f>Table134[[#This Row],[SMAPE]]/100</f>
        <v>4.3449585920372452E-4</v>
      </c>
      <c r="H58" s="15">
        <f t="shared" si="0"/>
        <v>0.27020769454738613</v>
      </c>
    </row>
    <row r="59" spans="1:8" x14ac:dyDescent="0.2">
      <c r="A59">
        <v>12</v>
      </c>
      <c r="B59" s="1">
        <v>1.6268635752952301</v>
      </c>
      <c r="C59" s="2">
        <v>1.3015124707477801</v>
      </c>
      <c r="D59" s="1">
        <v>0.4501</v>
      </c>
      <c r="E59" s="11">
        <v>4.3309159280785492E-2</v>
      </c>
      <c r="F59" s="11">
        <v>5.3376154670034898E-2</v>
      </c>
      <c r="G59" s="11">
        <f>Table134[[#This Row],[SMAPE]]/100</f>
        <v>4.3309159280785492E-4</v>
      </c>
      <c r="H59" s="15">
        <f t="shared" si="0"/>
        <v>0.23166314386103959</v>
      </c>
    </row>
    <row r="60" spans="1:8" x14ac:dyDescent="0.2">
      <c r="A60">
        <v>4</v>
      </c>
      <c r="B60" s="1">
        <v>1.5147401225113499</v>
      </c>
      <c r="C60" s="2">
        <v>3.9236659596372898</v>
      </c>
      <c r="D60" s="1">
        <v>6.4199999999999993E-2</v>
      </c>
      <c r="E60" s="11">
        <v>4.2782226046369679E-2</v>
      </c>
      <c r="F60" s="11">
        <v>4.9069894941693303E-2</v>
      </c>
      <c r="G60" s="11">
        <f>Table134[[#This Row],[SMAPE]]/100</f>
        <v>4.2782226046369679E-4</v>
      </c>
      <c r="H60" s="15">
        <f t="shared" si="0"/>
        <v>0.74513630612621218</v>
      </c>
    </row>
    <row r="61" spans="1:8" x14ac:dyDescent="0.2">
      <c r="A61">
        <v>26</v>
      </c>
      <c r="B61" s="1">
        <v>1.7544784208573001</v>
      </c>
      <c r="C61" s="2">
        <v>3.7171128181781001</v>
      </c>
      <c r="D61" s="1">
        <v>6.2899999999999998E-2</v>
      </c>
      <c r="E61" s="11">
        <v>4.2590230320426442E-2</v>
      </c>
      <c r="F61" s="11">
        <v>5.3536281458278899E-2</v>
      </c>
      <c r="G61" s="11">
        <f>Table134[[#This Row],[SMAPE]]/100</f>
        <v>4.2590230320426441E-4</v>
      </c>
      <c r="H61" s="15">
        <f t="shared" si="0"/>
        <v>0.73097399812305441</v>
      </c>
    </row>
    <row r="62" spans="1:8" x14ac:dyDescent="0.2">
      <c r="A62">
        <v>25</v>
      </c>
      <c r="B62" s="1">
        <v>1.62818588453566</v>
      </c>
      <c r="C62" s="2">
        <v>3.15297889050973</v>
      </c>
      <c r="D62" s="1">
        <v>6.9099999999999898E-2</v>
      </c>
      <c r="E62" s="11">
        <v>4.2556917994842909E-2</v>
      </c>
      <c r="F62" s="11">
        <v>5.4252703122112902E-2</v>
      </c>
      <c r="G62" s="11">
        <f>Table134[[#This Row],[SMAPE]]/100</f>
        <v>4.2556917994842909E-4</v>
      </c>
      <c r="H62" s="15">
        <f t="shared" si="0"/>
        <v>0.6828396146228769</v>
      </c>
    </row>
    <row r="63" spans="1:8" x14ac:dyDescent="0.2">
      <c r="A63">
        <v>18</v>
      </c>
      <c r="B63" s="1">
        <v>1.4787437342327201</v>
      </c>
      <c r="C63" s="2">
        <v>2.09007456836021</v>
      </c>
      <c r="D63" s="1">
        <v>0.1928</v>
      </c>
      <c r="E63" s="11">
        <v>4.1293518193838884E-2</v>
      </c>
      <c r="F63" s="11">
        <v>4.9119352551609298E-2</v>
      </c>
      <c r="G63" s="11">
        <f>Table134[[#This Row],[SMAPE]]/100</f>
        <v>4.1293518193838885E-4</v>
      </c>
      <c r="H63" s="15">
        <f t="shared" si="0"/>
        <v>0.52154817098963102</v>
      </c>
    </row>
    <row r="64" spans="1:8" x14ac:dyDescent="0.2">
      <c r="A64">
        <v>21</v>
      </c>
      <c r="B64" s="1">
        <v>1.55453802968633</v>
      </c>
      <c r="C64" s="2">
        <v>1.7900444007738401</v>
      </c>
      <c r="D64" s="1">
        <v>0.2298</v>
      </c>
      <c r="E64" s="11">
        <v>4.0698710184126408E-2</v>
      </c>
      <c r="F64" s="11">
        <v>4.9031121152629302E-2</v>
      </c>
      <c r="G64" s="11">
        <f>Table134[[#This Row],[SMAPE]]/100</f>
        <v>4.0698710184126408E-4</v>
      </c>
      <c r="H64" s="15">
        <f t="shared" si="0"/>
        <v>0.44135463926609986</v>
      </c>
    </row>
    <row r="65" spans="1:8" x14ac:dyDescent="0.2">
      <c r="A65">
        <v>17</v>
      </c>
      <c r="B65" s="1">
        <v>1.6431871756751599</v>
      </c>
      <c r="C65" s="2">
        <v>1.43768790517673</v>
      </c>
      <c r="D65" s="1">
        <v>0.36820000000000003</v>
      </c>
      <c r="E65" s="11">
        <v>3.977365159786081E-2</v>
      </c>
      <c r="F65" s="11">
        <v>4.8242697230715198E-2</v>
      </c>
      <c r="G65" s="11">
        <f>Table134[[#This Row],[SMAPE]]/100</f>
        <v>3.9773651597860808E-4</v>
      </c>
      <c r="H65" s="15">
        <f t="shared" si="0"/>
        <v>0.30443874752005129</v>
      </c>
    </row>
    <row r="66" spans="1:8" x14ac:dyDescent="0.2">
      <c r="A66">
        <v>15</v>
      </c>
      <c r="B66" s="1">
        <v>1.7389426154344301</v>
      </c>
      <c r="C66" s="2">
        <v>1.1611852623904699</v>
      </c>
      <c r="D66" s="1">
        <v>0.50019999999999998</v>
      </c>
      <c r="E66" s="11">
        <v>3.308563211302544E-2</v>
      </c>
      <c r="F66" s="11">
        <v>4.0960283805415901E-2</v>
      </c>
      <c r="G66" s="11">
        <f>Table134[[#This Row],[SMAPE]]/100</f>
        <v>3.3085632113025442E-4</v>
      </c>
      <c r="H66" s="15">
        <f t="shared" si="0"/>
        <v>0.13881097841239087</v>
      </c>
    </row>
    <row r="67" spans="1:8" x14ac:dyDescent="0.2">
      <c r="A67">
        <v>1</v>
      </c>
      <c r="B67" s="14">
        <v>1.82033033590872</v>
      </c>
      <c r="C67" s="2">
        <v>2.3895252124198301</v>
      </c>
      <c r="D67" s="1">
        <v>0.10299999999999999</v>
      </c>
      <c r="E67" s="11">
        <v>2.6763257241508392E-2</v>
      </c>
      <c r="F67" s="11">
        <v>3.2865579042154799E-2</v>
      </c>
      <c r="G67" s="11">
        <f>Table134[[#This Row],[SMAPE]]/100</f>
        <v>2.6763257241508394E-4</v>
      </c>
      <c r="H67" s="15">
        <f t="shared" ref="H67:H70" si="1">1-1/(C67)</f>
        <v>0.5815068220237285</v>
      </c>
    </row>
    <row r="68" spans="1:8" x14ac:dyDescent="0.2">
      <c r="A68">
        <v>19</v>
      </c>
      <c r="B68" s="1">
        <v>1.98919706639729</v>
      </c>
      <c r="C68" s="2">
        <v>2.1581569082655099</v>
      </c>
      <c r="D68" s="1">
        <v>0.1709</v>
      </c>
      <c r="E68" s="11">
        <v>2.3321823939747167E-2</v>
      </c>
      <c r="F68" s="11">
        <v>2.78672496891492E-2</v>
      </c>
      <c r="G68" s="11">
        <f>Table134[[#This Row],[SMAPE]]/100</f>
        <v>2.3321823939747167E-4</v>
      </c>
      <c r="H68" s="15">
        <f t="shared" si="1"/>
        <v>0.53664166114608858</v>
      </c>
    </row>
    <row r="70" spans="1:8" x14ac:dyDescent="0.2">
      <c r="C70">
        <f>AVERAGE(Table134[Odds])</f>
        <v>2.8501470904986306</v>
      </c>
      <c r="D70">
        <f>AVERAGE(Table134[p-value])</f>
        <v>0.19518208955223887</v>
      </c>
      <c r="E70">
        <f>AVERAGE(Table134[SMAPE])</f>
        <v>5.3220153491873208E-2</v>
      </c>
      <c r="F70" s="11">
        <f>AVERAGE(Table134[RMSPE])</f>
        <v>6.3924596853804652E-2</v>
      </c>
      <c r="H70" s="15">
        <f t="shared" si="1"/>
        <v>0.64914091510096383</v>
      </c>
    </row>
  </sheetData>
  <mergeCells count="2">
    <mergeCell ref="J4:N6"/>
    <mergeCell ref="K16:N17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D369-330D-1941-8152-068C6DE7F6FA}">
  <dimension ref="B2:BS29"/>
  <sheetViews>
    <sheetView workbookViewId="0">
      <selection activeCell="C2" sqref="C2:C4"/>
    </sheetView>
  </sheetViews>
  <sheetFormatPr baseColWidth="10" defaultRowHeight="16" x14ac:dyDescent="0.2"/>
  <cols>
    <col min="3" max="3" width="11.83203125" bestFit="1" customWidth="1"/>
    <col min="4" max="59" width="5.6640625" bestFit="1" customWidth="1"/>
    <col min="60" max="60" width="6.6640625" bestFit="1" customWidth="1"/>
    <col min="61" max="62" width="5.6640625" bestFit="1" customWidth="1"/>
    <col min="63" max="63" width="6.6640625" bestFit="1" customWidth="1"/>
    <col min="64" max="69" width="5.6640625" bestFit="1" customWidth="1"/>
  </cols>
  <sheetData>
    <row r="2" spans="2:71" x14ac:dyDescent="0.2">
      <c r="C2" t="s">
        <v>7</v>
      </c>
    </row>
    <row r="3" spans="2:71" x14ac:dyDescent="0.2">
      <c r="C3" t="s">
        <v>8</v>
      </c>
    </row>
    <row r="4" spans="2:71" x14ac:dyDescent="0.2">
      <c r="C4" t="s">
        <v>9</v>
      </c>
    </row>
    <row r="6" spans="2:71" x14ac:dyDescent="0.2">
      <c r="BS6" t="s">
        <v>10</v>
      </c>
    </row>
    <row r="7" spans="2:71" x14ac:dyDescent="0.2">
      <c r="C7" s="4">
        <v>1.03622619494452</v>
      </c>
      <c r="D7" s="4">
        <v>1.0450271208664801</v>
      </c>
      <c r="E7" s="4">
        <v>1</v>
      </c>
      <c r="F7" s="4">
        <v>1.04665410701276</v>
      </c>
      <c r="G7" s="4">
        <v>1.04144429566144</v>
      </c>
      <c r="H7" s="4">
        <v>1.04878851205924</v>
      </c>
      <c r="I7" s="4">
        <v>1.04590867577252</v>
      </c>
      <c r="J7" s="4">
        <v>1.04614221005664</v>
      </c>
      <c r="K7" s="4">
        <v>1.04241048299199</v>
      </c>
      <c r="L7" s="4">
        <v>1.04011454441778</v>
      </c>
      <c r="M7" s="4">
        <v>1.04404429360035</v>
      </c>
      <c r="N7" s="4">
        <v>1.04738263271298</v>
      </c>
      <c r="O7" s="4">
        <v>1.0445724741820499</v>
      </c>
      <c r="P7" s="4">
        <v>1.040530991899</v>
      </c>
      <c r="Q7" s="4">
        <v>1.0430139710441499</v>
      </c>
      <c r="R7" s="4">
        <v>1.0434605903929</v>
      </c>
      <c r="S7" s="4">
        <v>1.0466697913663301</v>
      </c>
      <c r="T7" s="4">
        <v>1.04805309735326</v>
      </c>
      <c r="U7" s="4">
        <v>1.0485182392940899</v>
      </c>
      <c r="V7" s="4">
        <v>1.0384612905767501</v>
      </c>
      <c r="W7" s="4">
        <v>1.0453097222915999</v>
      </c>
      <c r="X7" s="4">
        <v>1.04496903151474</v>
      </c>
      <c r="Y7" s="4">
        <v>1.04043283772029</v>
      </c>
      <c r="Z7" s="4">
        <v>1.05628197618136</v>
      </c>
      <c r="AA7" s="4">
        <v>1.0332764072153799</v>
      </c>
      <c r="AB7" s="4">
        <v>1.04595677200675</v>
      </c>
      <c r="AC7" s="4">
        <v>1.03755484375027</v>
      </c>
      <c r="AD7" s="4">
        <v>1.0474857108255999</v>
      </c>
      <c r="AE7" s="4">
        <v>1.0397486808049199</v>
      </c>
      <c r="AF7" s="4">
        <v>1.0702900552491801</v>
      </c>
      <c r="AG7" s="4">
        <v>1.02846785649483</v>
      </c>
      <c r="AH7" s="4">
        <v>1</v>
      </c>
      <c r="AI7" s="4">
        <v>1.0446080172596599</v>
      </c>
      <c r="AJ7" s="4">
        <v>1.0500693395406799</v>
      </c>
      <c r="AK7" s="4">
        <v>1.0369458455812199</v>
      </c>
      <c r="AL7" s="4">
        <v>1.0427938897497699</v>
      </c>
      <c r="AM7" s="4">
        <v>1.02709146907934</v>
      </c>
      <c r="AN7" s="4">
        <v>1.0529678471417701</v>
      </c>
      <c r="AO7" s="4">
        <v>1.04436263556051</v>
      </c>
      <c r="AP7" s="4">
        <v>1.04179042360803</v>
      </c>
      <c r="AQ7" s="4">
        <v>1.0472149093663501</v>
      </c>
      <c r="AR7" s="4">
        <v>1.0376790652306001</v>
      </c>
      <c r="AS7" s="4">
        <v>1.0389499927614601</v>
      </c>
      <c r="AT7" s="4">
        <v>1.0407652822083899</v>
      </c>
      <c r="AU7" s="4">
        <v>1.04129443625337</v>
      </c>
      <c r="AV7" s="4">
        <v>1.04700328350399</v>
      </c>
      <c r="AW7" s="4">
        <v>1.0458743910816299</v>
      </c>
      <c r="AX7" s="4">
        <v>1.0481753884246401</v>
      </c>
      <c r="AY7" s="4">
        <v>1.0440393841795901</v>
      </c>
      <c r="AZ7" s="4">
        <v>1.04462576932224</v>
      </c>
      <c r="BA7" s="4">
        <v>1.04015713572379</v>
      </c>
      <c r="BB7" s="4">
        <v>1.0576865574424901</v>
      </c>
      <c r="BC7" s="4">
        <v>1.0484476589226399</v>
      </c>
      <c r="BD7" s="4">
        <v>1.0384392768418</v>
      </c>
      <c r="BE7" s="4">
        <v>1.03812230764984</v>
      </c>
      <c r="BF7" s="4">
        <v>1.0942795654967801</v>
      </c>
      <c r="BG7" s="4">
        <v>1.03020604798932</v>
      </c>
      <c r="BH7" s="5">
        <v>10.8219557197254</v>
      </c>
      <c r="BI7" s="4">
        <v>1.0296693232654599</v>
      </c>
      <c r="BJ7" s="4">
        <v>1.0883358987632401</v>
      </c>
      <c r="BK7" s="5">
        <v>70.125646175757893</v>
      </c>
      <c r="BL7" s="4">
        <v>1</v>
      </c>
      <c r="BM7" s="4">
        <v>1.0382430403576799</v>
      </c>
      <c r="BN7" s="4">
        <v>1.0372417882510501</v>
      </c>
      <c r="BO7" s="4">
        <v>1.0481021081448301</v>
      </c>
      <c r="BP7" s="4">
        <v>1.02997774742538</v>
      </c>
      <c r="BQ7" s="4">
        <v>1.0359026685659301</v>
      </c>
      <c r="BS7" s="5">
        <f>MAX(C7:BQ7)</f>
        <v>70.125646175757893</v>
      </c>
    </row>
    <row r="8" spans="2:71" x14ac:dyDescent="0.2">
      <c r="C8" s="4">
        <v>1.04226996868602</v>
      </c>
      <c r="D8" s="4">
        <v>1.00086822821927</v>
      </c>
      <c r="E8" s="4">
        <v>1.03688429480292</v>
      </c>
      <c r="F8" s="4">
        <v>1.04515343620797</v>
      </c>
      <c r="G8" s="4">
        <v>1.00596360815731</v>
      </c>
      <c r="H8" s="4">
        <v>1.0348103592622999</v>
      </c>
      <c r="I8" s="4">
        <v>1.0504607107272901</v>
      </c>
      <c r="J8" s="4">
        <v>1.0077582229053701</v>
      </c>
      <c r="K8" s="4">
        <v>1.04838567511914</v>
      </c>
      <c r="L8" s="4">
        <v>1.04713404019995</v>
      </c>
      <c r="M8" s="4">
        <v>1.05205615229584</v>
      </c>
      <c r="N8" s="4">
        <v>1.0492620090962099</v>
      </c>
      <c r="O8" s="4">
        <v>1.04250291168608</v>
      </c>
      <c r="P8" s="4">
        <v>1.04910257952413</v>
      </c>
      <c r="Q8" s="4">
        <v>1.0497091154028999</v>
      </c>
      <c r="R8" s="4">
        <v>1.0495885377731999</v>
      </c>
      <c r="S8" s="4">
        <v>1.0447982350404701</v>
      </c>
      <c r="T8" s="4">
        <v>1.0516202803964201</v>
      </c>
      <c r="U8" s="4">
        <v>1.0411548183163699</v>
      </c>
      <c r="V8" s="4">
        <v>1.03611397751267</v>
      </c>
      <c r="W8" s="4">
        <v>1.04501908880073</v>
      </c>
      <c r="X8" s="4">
        <v>1.04401441633363</v>
      </c>
      <c r="Y8" s="4">
        <v>1.0063090867717299</v>
      </c>
      <c r="Z8" s="4">
        <v>1.02562059892333</v>
      </c>
      <c r="AA8" s="4">
        <v>1.0395637714134101</v>
      </c>
      <c r="AB8" s="4">
        <v>1.0380791978091199</v>
      </c>
      <c r="AC8" s="4">
        <v>1.0313022767321001</v>
      </c>
      <c r="AD8" s="4">
        <v>1.02096896469692</v>
      </c>
      <c r="AE8" s="4">
        <v>1.0370015697167401</v>
      </c>
      <c r="AF8" s="4">
        <v>1.0484968023515899</v>
      </c>
      <c r="AG8" s="4">
        <v>1.03359056986477</v>
      </c>
      <c r="AH8" s="4">
        <v>1.01768651309598</v>
      </c>
      <c r="AI8" s="4">
        <v>1.00048101371411</v>
      </c>
      <c r="AJ8" s="4">
        <v>1.0015083272435901</v>
      </c>
      <c r="AK8" s="4">
        <v>1.0252200811788601</v>
      </c>
      <c r="AL8" s="4">
        <v>1.0080320804689</v>
      </c>
      <c r="AM8" s="4">
        <v>1.0374891321989601</v>
      </c>
      <c r="AN8" s="4">
        <v>1.0208060079488599</v>
      </c>
      <c r="AO8" s="4">
        <v>1.03343001671787</v>
      </c>
      <c r="AP8" s="4">
        <v>1.0446883019181801</v>
      </c>
      <c r="AQ8" s="4">
        <v>1.03623258120659</v>
      </c>
      <c r="AR8" s="4">
        <v>1.0397378458033</v>
      </c>
      <c r="AS8" s="4">
        <v>1.04765584852954</v>
      </c>
      <c r="AT8" s="4">
        <v>1.0063004149639301</v>
      </c>
      <c r="AU8" s="4">
        <v>1.01322050259542</v>
      </c>
      <c r="AV8" s="4">
        <v>1.01737153937942</v>
      </c>
      <c r="AW8" s="4">
        <v>1.0161196424366901</v>
      </c>
      <c r="AX8" s="4">
        <v>1.0382214720868901</v>
      </c>
      <c r="AY8" s="4">
        <v>1.0157272468721901</v>
      </c>
      <c r="AZ8" s="4">
        <v>1.04699661149338</v>
      </c>
      <c r="BA8" s="4">
        <v>1.0321407591721301</v>
      </c>
      <c r="BB8" s="4">
        <v>1.04741372884812</v>
      </c>
      <c r="BC8" s="4">
        <v>1.0309509359400599</v>
      </c>
      <c r="BD8" s="4">
        <v>1.0386301809987799</v>
      </c>
      <c r="BE8" s="4">
        <v>1.00994267027735</v>
      </c>
      <c r="BF8" s="4">
        <v>1.0447249408414001</v>
      </c>
      <c r="BG8" s="4">
        <v>1.04033172579361</v>
      </c>
      <c r="BH8" s="4">
        <v>1.03213333173737</v>
      </c>
      <c r="BI8" s="4">
        <v>1.0348211979197901</v>
      </c>
      <c r="BJ8" s="4">
        <v>1.03312802759183</v>
      </c>
      <c r="BK8" s="4">
        <v>1.0479504633059</v>
      </c>
      <c r="BL8" s="4">
        <v>1.04735316541011</v>
      </c>
      <c r="BM8" s="4">
        <v>1.0432129038818101</v>
      </c>
      <c r="BN8" s="4">
        <v>1.0454908936403799</v>
      </c>
      <c r="BO8" s="4">
        <v>1.0386797607004901</v>
      </c>
      <c r="BP8" s="4">
        <v>1.0248952095741799</v>
      </c>
      <c r="BQ8" s="4">
        <v>1.0144686337411299</v>
      </c>
      <c r="BS8" s="4">
        <f t="shared" ref="BS8:BS26" si="0">MAX(C8:BQ8)</f>
        <v>1.05205615229584</v>
      </c>
    </row>
    <row r="9" spans="2:71" x14ac:dyDescent="0.2">
      <c r="B9" t="s">
        <v>56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S9" s="4">
        <f t="shared" si="0"/>
        <v>0</v>
      </c>
    </row>
    <row r="10" spans="2:71" x14ac:dyDescent="0.2">
      <c r="B10" t="s">
        <v>56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S10" s="4">
        <f t="shared" si="0"/>
        <v>0</v>
      </c>
    </row>
    <row r="11" spans="2:71" x14ac:dyDescent="0.2">
      <c r="C11" s="4">
        <v>1.0001353320463</v>
      </c>
      <c r="D11" s="4">
        <v>1.01201179472889</v>
      </c>
      <c r="E11" s="4">
        <v>1.0035692432007099</v>
      </c>
      <c r="F11" s="4">
        <v>1.00009034058459</v>
      </c>
      <c r="G11" s="4">
        <v>1</v>
      </c>
      <c r="H11" s="4">
        <v>1.00333457443218</v>
      </c>
      <c r="I11" s="4">
        <v>1.0129821382855499</v>
      </c>
      <c r="J11" s="4">
        <v>1.02855126335396</v>
      </c>
      <c r="K11" s="4">
        <v>1.0019745482256199</v>
      </c>
      <c r="L11" s="4">
        <v>1.0107008346369899</v>
      </c>
      <c r="M11" s="4">
        <v>1.0119373994488201</v>
      </c>
      <c r="N11" s="4">
        <v>1.00968892594658</v>
      </c>
      <c r="O11" s="4">
        <v>1.0024087822832</v>
      </c>
      <c r="P11" s="4">
        <v>1.00736107472932</v>
      </c>
      <c r="Q11" s="4">
        <v>1.0004632336294701</v>
      </c>
      <c r="R11" s="4">
        <v>1.0026546252734601</v>
      </c>
      <c r="S11" s="4">
        <v>1.0533109561627101</v>
      </c>
      <c r="T11" s="4">
        <v>1.0005774527773299</v>
      </c>
      <c r="U11" s="4">
        <v>1.00079448888558</v>
      </c>
      <c r="V11" s="4">
        <v>1.0001158892494999</v>
      </c>
      <c r="W11" s="4">
        <v>1.0000113435434199</v>
      </c>
      <c r="X11" s="4">
        <v>1.00129765326241</v>
      </c>
      <c r="Y11" s="4">
        <v>1.0205951462137699</v>
      </c>
      <c r="Z11" s="4">
        <v>1.02035024216635</v>
      </c>
      <c r="AA11" s="4">
        <v>1.00113485062302</v>
      </c>
      <c r="AB11" s="4">
        <v>1.00224726543118</v>
      </c>
      <c r="AC11" s="4">
        <v>1.0071294177850401</v>
      </c>
      <c r="AD11" s="4">
        <v>1.0604923381414499</v>
      </c>
      <c r="AE11" s="4">
        <v>1.0213990080605899</v>
      </c>
      <c r="AF11" s="4">
        <v>1.0006312090746301</v>
      </c>
      <c r="AG11" s="4">
        <v>1.0890821753564699</v>
      </c>
      <c r="AH11" s="4">
        <v>1.0150551040626501</v>
      </c>
      <c r="AI11" s="4">
        <v>1.0228723819588701</v>
      </c>
      <c r="AJ11" s="4">
        <v>1.0195365461308701</v>
      </c>
      <c r="AK11" s="4">
        <v>1</v>
      </c>
      <c r="AL11" s="4">
        <v>1.01905786006249</v>
      </c>
      <c r="AM11" s="4">
        <v>1.01613993773776</v>
      </c>
      <c r="AN11" s="4">
        <v>1.02812087891478</v>
      </c>
      <c r="AO11" s="4">
        <v>1.0092631867409101</v>
      </c>
      <c r="AP11" s="4">
        <v>1.0715394240170499</v>
      </c>
      <c r="AQ11" s="4">
        <v>1.1810274877593001</v>
      </c>
      <c r="AR11" s="4">
        <v>1.0001758913126999</v>
      </c>
      <c r="AS11" s="4">
        <v>1.30188636172779</v>
      </c>
      <c r="AT11" s="4">
        <v>1.0200074092209299</v>
      </c>
      <c r="AU11" s="4">
        <v>1.0554197617663099</v>
      </c>
      <c r="AV11" s="4">
        <v>1.2380890721526401</v>
      </c>
      <c r="AW11" s="4">
        <v>1.04652349820086</v>
      </c>
      <c r="AX11" s="4">
        <v>1.02003411933441</v>
      </c>
      <c r="AY11" s="4">
        <v>1.0131548243363799</v>
      </c>
      <c r="AZ11" s="4">
        <v>1.02300240422119</v>
      </c>
      <c r="BA11" s="4">
        <v>1.0325156873656001</v>
      </c>
      <c r="BB11" s="4">
        <v>1.0417987508622299</v>
      </c>
      <c r="BC11" s="4">
        <v>1.04608448257861</v>
      </c>
      <c r="BD11" s="4">
        <v>1.0071213128557099</v>
      </c>
      <c r="BE11" s="4">
        <v>1.0120705721686201</v>
      </c>
      <c r="BF11" s="4">
        <v>1.0419622170793399</v>
      </c>
      <c r="BG11" s="4">
        <v>1.0142235988799699</v>
      </c>
      <c r="BH11" s="4">
        <v>1.0045774451167</v>
      </c>
      <c r="BI11" s="4">
        <v>1.01069961197508</v>
      </c>
      <c r="BJ11" s="4">
        <v>1.0134823679541201</v>
      </c>
      <c r="BK11" s="4">
        <v>1.2296873799122301</v>
      </c>
      <c r="BL11" s="4">
        <v>1.00757696902171</v>
      </c>
      <c r="BM11" s="4">
        <v>1.00686817861744</v>
      </c>
      <c r="BN11" s="4">
        <v>1.03496162231077</v>
      </c>
      <c r="BO11" s="4">
        <v>1.0181072101859501</v>
      </c>
      <c r="BP11" s="4">
        <v>1.0391912253186899</v>
      </c>
      <c r="BQ11" s="4">
        <v>1.0101378753959001</v>
      </c>
      <c r="BS11" s="4">
        <f t="shared" si="0"/>
        <v>1.30188636172779</v>
      </c>
    </row>
    <row r="12" spans="2:71" x14ac:dyDescent="0.2">
      <c r="C12" s="4">
        <v>1.0263008154329401</v>
      </c>
      <c r="D12" s="4">
        <v>1.03527857912341</v>
      </c>
      <c r="E12" s="4">
        <v>1.00106203483409</v>
      </c>
      <c r="F12" s="4">
        <v>1.0345220974109901</v>
      </c>
      <c r="G12" s="4">
        <v>1.0155167349285299</v>
      </c>
      <c r="H12" s="4">
        <v>1.0125914691511699</v>
      </c>
      <c r="I12" s="4">
        <v>1.1102454159731201</v>
      </c>
      <c r="J12" s="4">
        <v>1.04473067272896</v>
      </c>
      <c r="K12" s="4">
        <v>1.12232017651049</v>
      </c>
      <c r="L12" s="4">
        <v>1.00354656371256</v>
      </c>
      <c r="M12" s="4">
        <v>1.00153745637128</v>
      </c>
      <c r="N12" s="4">
        <v>1.0022203621282799</v>
      </c>
      <c r="O12" s="4">
        <v>1.00592251878537</v>
      </c>
      <c r="P12" s="4">
        <v>1.0039708511857499</v>
      </c>
      <c r="Q12" s="4">
        <v>1.0043352262121501</v>
      </c>
      <c r="R12" s="4">
        <v>1.0046077449953601</v>
      </c>
      <c r="S12" s="4">
        <v>1.006042769297</v>
      </c>
      <c r="T12" s="4">
        <v>1.0070100918231799</v>
      </c>
      <c r="U12" s="4">
        <v>1.02877057306535</v>
      </c>
      <c r="V12" s="4">
        <v>1.0182360915925599</v>
      </c>
      <c r="W12" s="4">
        <v>1.0183697579405999</v>
      </c>
      <c r="X12" s="4">
        <v>1.01843843977075</v>
      </c>
      <c r="Y12" s="4">
        <v>1.0285614625396999</v>
      </c>
      <c r="Z12" s="4">
        <v>1.15293229593654</v>
      </c>
      <c r="AA12" s="4">
        <v>1.0452850303925001</v>
      </c>
      <c r="AB12" s="4">
        <v>1.0360917857279599</v>
      </c>
      <c r="AC12" s="4">
        <v>1.0029904654680599</v>
      </c>
      <c r="AD12" s="4">
        <v>1.0548779009514</v>
      </c>
      <c r="AE12" s="4">
        <v>1.0349508982867099</v>
      </c>
      <c r="AF12" s="4">
        <v>1.0102122705168901</v>
      </c>
      <c r="AG12" s="4">
        <v>1.02519374341892</v>
      </c>
      <c r="AH12" s="4">
        <v>1.03840273813929</v>
      </c>
      <c r="AI12" s="4">
        <v>1.0043654403232201</v>
      </c>
      <c r="AJ12" s="4">
        <v>1.00697515482073</v>
      </c>
      <c r="AK12" s="4">
        <v>1.02210947591998</v>
      </c>
      <c r="AL12" s="4">
        <v>1.0250728576666599</v>
      </c>
      <c r="AM12" s="4">
        <v>1.0119107737377599</v>
      </c>
      <c r="AN12" s="4">
        <v>1.01163231799862</v>
      </c>
      <c r="AO12" s="4">
        <v>1.03296168147811</v>
      </c>
      <c r="AP12" s="4">
        <v>1.03632049854793</v>
      </c>
      <c r="AQ12" s="4">
        <v>1.0241899931615901</v>
      </c>
      <c r="AR12" s="4">
        <v>1.07259134861531</v>
      </c>
      <c r="AS12" s="4">
        <v>1.05988574594111</v>
      </c>
      <c r="AT12" s="4">
        <v>1.0410400301501199</v>
      </c>
      <c r="AU12" s="4">
        <v>1.0365679700685699</v>
      </c>
      <c r="AV12" s="4">
        <v>1.0228347017485</v>
      </c>
      <c r="AW12" s="4">
        <v>1.0006629673991101</v>
      </c>
      <c r="AX12" s="4">
        <v>1.0524800618433301</v>
      </c>
      <c r="AY12" s="4">
        <v>1.0345231461118101</v>
      </c>
      <c r="AZ12" s="4">
        <v>1.01943109331605</v>
      </c>
      <c r="BA12" s="4">
        <v>1.0290547903226199</v>
      </c>
      <c r="BB12" s="4">
        <v>1.06642950314189</v>
      </c>
      <c r="BC12" s="4">
        <v>1.0217639935637299</v>
      </c>
      <c r="BD12" s="4">
        <v>1.0284818790582799</v>
      </c>
      <c r="BE12" s="4">
        <v>1.0156713168098801</v>
      </c>
      <c r="BF12" s="4">
        <v>1.0326369288480099</v>
      </c>
      <c r="BG12" s="4">
        <v>1.08730601908153</v>
      </c>
      <c r="BH12" s="4">
        <v>1.0591249925131501</v>
      </c>
      <c r="BI12" s="4">
        <v>1.0398980624435501</v>
      </c>
      <c r="BJ12" s="4">
        <v>1.0406642695672701</v>
      </c>
      <c r="BK12" s="4">
        <v>1.0461298276514099</v>
      </c>
      <c r="BL12" s="4">
        <v>1.03057127583894</v>
      </c>
      <c r="BM12" s="4">
        <v>1.01094804464961</v>
      </c>
      <c r="BN12" s="4">
        <v>1.04594005995183</v>
      </c>
      <c r="BO12" s="4">
        <v>1.0366675105698</v>
      </c>
      <c r="BP12" s="4">
        <v>1.0169527935563301</v>
      </c>
      <c r="BQ12" s="4">
        <v>1.0740595728881801</v>
      </c>
      <c r="BS12" s="4">
        <f t="shared" si="0"/>
        <v>1.15293229593654</v>
      </c>
    </row>
    <row r="13" spans="2:71" x14ac:dyDescent="0.2">
      <c r="C13" s="4">
        <v>1.6393421816716101</v>
      </c>
      <c r="D13" s="4">
        <v>1.3572914936582501</v>
      </c>
      <c r="E13" s="4">
        <v>1.2290975740260099</v>
      </c>
      <c r="F13" s="4">
        <v>1.68218739665345</v>
      </c>
      <c r="G13" s="4">
        <v>1.4151185772324599</v>
      </c>
      <c r="H13" s="4">
        <v>1.2084680735665601</v>
      </c>
      <c r="I13" s="4">
        <v>1.72939130103409</v>
      </c>
      <c r="J13" s="4">
        <v>1.30787037820206</v>
      </c>
      <c r="K13" s="4">
        <v>1.0552245579424899</v>
      </c>
      <c r="L13" s="4">
        <v>1.03744254671154</v>
      </c>
      <c r="M13" s="4">
        <v>1.00882609864433</v>
      </c>
      <c r="N13" s="4">
        <v>1.6179704556158701</v>
      </c>
      <c r="O13" s="4">
        <v>1.00087299430183</v>
      </c>
      <c r="P13" s="4">
        <v>1.5976015977038001</v>
      </c>
      <c r="Q13" s="4">
        <v>1.0774260589801501</v>
      </c>
      <c r="R13" s="4">
        <v>1.0008523681977</v>
      </c>
      <c r="S13" s="4">
        <v>1.0016410919893599</v>
      </c>
      <c r="T13" s="4">
        <v>1.0022610521256801</v>
      </c>
      <c r="U13" s="4">
        <v>1.1685296824633999</v>
      </c>
      <c r="V13" s="4">
        <v>1.0017817793655801</v>
      </c>
      <c r="W13" s="4">
        <v>1.41234443603708</v>
      </c>
      <c r="X13" s="4">
        <v>1.0329028121958199</v>
      </c>
      <c r="Y13" s="4">
        <v>1.0171215953903401</v>
      </c>
      <c r="Z13" s="4">
        <v>1.51057370652805</v>
      </c>
      <c r="AA13" s="4">
        <v>1.20967480548576</v>
      </c>
      <c r="AB13" s="4">
        <v>1.38896596016638</v>
      </c>
      <c r="AC13" s="4">
        <v>1.0011355221678699</v>
      </c>
      <c r="AD13" s="4">
        <v>1.00105689847347</v>
      </c>
      <c r="AE13" s="4">
        <v>1.1156534003866601</v>
      </c>
      <c r="AF13" s="4">
        <v>1.0722238172746901</v>
      </c>
      <c r="AG13" s="4">
        <v>1.0003927726380699</v>
      </c>
      <c r="AH13" s="4">
        <v>1.33193293452795</v>
      </c>
      <c r="AI13" s="4">
        <v>1.2520904670431099</v>
      </c>
      <c r="AJ13" s="4">
        <v>1.10055705956673</v>
      </c>
      <c r="AK13" s="4">
        <v>1.41110561637186</v>
      </c>
      <c r="AL13" s="4">
        <v>1.6402813074297899</v>
      </c>
      <c r="AM13" s="4">
        <v>1.0378094364650099</v>
      </c>
      <c r="AN13" s="4">
        <v>1.53612369872835</v>
      </c>
      <c r="AO13" s="4">
        <v>1.7462137398097499</v>
      </c>
      <c r="AP13" s="4">
        <v>1.0006214221860801</v>
      </c>
      <c r="AQ13" s="4">
        <v>1.0002262620835001</v>
      </c>
      <c r="AR13" s="4">
        <v>1.0789550102632299</v>
      </c>
      <c r="AS13" s="4">
        <v>1.0009166118705399</v>
      </c>
      <c r="AT13" s="4">
        <v>1.0116777536069099</v>
      </c>
      <c r="AU13" s="4">
        <v>1.0073417313834101</v>
      </c>
      <c r="AV13" s="4">
        <v>1.0358443699634801</v>
      </c>
      <c r="AW13" s="4">
        <v>1.0053225498754901</v>
      </c>
      <c r="AX13" s="4">
        <v>1.3425121933000901</v>
      </c>
      <c r="AY13" s="4">
        <v>1.25135038719338</v>
      </c>
      <c r="AZ13" s="4">
        <v>1.0007075473051199</v>
      </c>
      <c r="BA13" s="4">
        <v>1.02930671992288</v>
      </c>
      <c r="BB13" s="4">
        <v>1.2304740950667501</v>
      </c>
      <c r="BC13" s="4">
        <v>1.0007482211454599</v>
      </c>
      <c r="BD13" s="4">
        <v>1.3877360241155099</v>
      </c>
      <c r="BE13" s="4">
        <v>1.71842729084025</v>
      </c>
      <c r="BF13" s="4">
        <v>1.6010395450018899</v>
      </c>
      <c r="BG13" s="4">
        <v>1.0001635423700399</v>
      </c>
      <c r="BH13" s="4">
        <v>1.00082439529867</v>
      </c>
      <c r="BI13" s="4">
        <v>1.4418144841585501</v>
      </c>
      <c r="BJ13" s="4">
        <v>1.0225299377763599</v>
      </c>
      <c r="BK13" s="4">
        <v>1.2837834215019499</v>
      </c>
      <c r="BL13" s="4">
        <v>1.27892057745624</v>
      </c>
      <c r="BM13" s="4">
        <v>1.5349005632122501</v>
      </c>
      <c r="BN13" s="4">
        <v>1.56346679545685</v>
      </c>
      <c r="BO13" s="4">
        <v>1.37327956684386</v>
      </c>
      <c r="BP13" s="4">
        <v>1.0041178298882401</v>
      </c>
      <c r="BQ13" s="4">
        <v>1.44754160563154</v>
      </c>
      <c r="BS13" s="4">
        <f t="shared" si="0"/>
        <v>1.7462137398097499</v>
      </c>
    </row>
    <row r="14" spans="2:71" x14ac:dyDescent="0.2">
      <c r="B14" t="s">
        <v>56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S14" s="4">
        <f t="shared" si="0"/>
        <v>0</v>
      </c>
    </row>
    <row r="15" spans="2:71" x14ac:dyDescent="0.2">
      <c r="C15" s="4">
        <v>1.0119749850335</v>
      </c>
      <c r="D15" s="4">
        <v>1.0910636107285401</v>
      </c>
      <c r="E15" s="4">
        <v>1.5097219965497199</v>
      </c>
      <c r="F15" s="4">
        <v>1.17316731202213</v>
      </c>
      <c r="G15" s="4">
        <v>1.1067966703490999</v>
      </c>
      <c r="H15" s="4">
        <v>1.1919838103641101</v>
      </c>
      <c r="I15" s="4">
        <v>1.0521294056520001</v>
      </c>
      <c r="J15" s="4">
        <v>1.02323192927588</v>
      </c>
      <c r="K15" s="4">
        <v>1</v>
      </c>
      <c r="L15" s="4">
        <v>1.0791115177191</v>
      </c>
      <c r="M15" s="4">
        <v>1.02359738793412</v>
      </c>
      <c r="N15" s="4">
        <v>1</v>
      </c>
      <c r="O15" s="4">
        <v>1.0701161057670101</v>
      </c>
      <c r="P15" s="4">
        <v>1.01107947715975</v>
      </c>
      <c r="Q15" s="4">
        <v>1.00107488448384</v>
      </c>
      <c r="R15" s="4">
        <v>1</v>
      </c>
      <c r="S15" s="4">
        <v>1.0004997629746899</v>
      </c>
      <c r="T15" s="4">
        <v>1.00001423211311</v>
      </c>
      <c r="U15" s="4">
        <v>1.02240742577166</v>
      </c>
      <c r="V15" s="4">
        <v>1.0287212138863999</v>
      </c>
      <c r="W15" s="4">
        <v>1.00038658360489</v>
      </c>
      <c r="X15" s="4">
        <v>1.02541144958215</v>
      </c>
      <c r="Y15" s="4">
        <v>1.00477867121305</v>
      </c>
      <c r="Z15" s="4">
        <v>1.28909566403278</v>
      </c>
      <c r="AA15" s="4">
        <v>1.02018351086684</v>
      </c>
      <c r="AB15" s="4">
        <v>1.00080150178612</v>
      </c>
      <c r="AC15" s="4">
        <v>1.01691344910478</v>
      </c>
      <c r="AD15" s="4">
        <v>1.0472117640688601</v>
      </c>
      <c r="AE15" s="4">
        <v>1.00211801494305</v>
      </c>
      <c r="AF15" s="4">
        <v>1.09994912350175</v>
      </c>
      <c r="AG15" s="4">
        <v>1.0286719009091301</v>
      </c>
      <c r="AH15" s="4">
        <v>1.21194380324727</v>
      </c>
      <c r="AI15" s="4">
        <v>1.2252568909732999</v>
      </c>
      <c r="AJ15" s="4">
        <v>1.2328972238420901</v>
      </c>
      <c r="AK15" s="4">
        <v>1.24531768770319</v>
      </c>
      <c r="AL15" s="4">
        <v>1.19239734243011</v>
      </c>
      <c r="AM15" s="4">
        <v>1.0251495205752801</v>
      </c>
      <c r="AN15" s="4">
        <v>1.19172404693766</v>
      </c>
      <c r="AO15" s="4">
        <v>1.04138306582558</v>
      </c>
      <c r="AP15" s="4">
        <v>1.0726227989110899</v>
      </c>
      <c r="AQ15" s="4">
        <v>1.04239197673891</v>
      </c>
      <c r="AR15" s="4">
        <v>1.0037599419413901</v>
      </c>
      <c r="AS15" s="4">
        <v>1.07594525152203</v>
      </c>
      <c r="AT15" s="4">
        <v>1.1564219269143901</v>
      </c>
      <c r="AU15" s="4">
        <v>1.16046242841453</v>
      </c>
      <c r="AV15" s="4">
        <v>1.01726652929923</v>
      </c>
      <c r="AW15" s="4">
        <v>1.16417786002937</v>
      </c>
      <c r="AX15" s="4">
        <v>1.1167292903561099</v>
      </c>
      <c r="AY15" s="4">
        <v>1.0364616292848201</v>
      </c>
      <c r="AZ15" s="4">
        <v>1.0976489891399599</v>
      </c>
      <c r="BA15" s="4">
        <v>1.0896832638957199</v>
      </c>
      <c r="BB15" s="4">
        <v>1.0193330577222799</v>
      </c>
      <c r="BC15" s="4">
        <v>1.0833170236916401</v>
      </c>
      <c r="BD15" s="4">
        <v>1.05231072320219</v>
      </c>
      <c r="BE15" s="4">
        <v>1.1407533084774499</v>
      </c>
      <c r="BF15" s="4">
        <v>1.0062366500234401</v>
      </c>
      <c r="BG15" s="4">
        <v>1.0333224981988101</v>
      </c>
      <c r="BH15" s="4">
        <v>1.01673814686898</v>
      </c>
      <c r="BI15" s="4">
        <v>1.0202893450708601</v>
      </c>
      <c r="BJ15" s="4">
        <v>1.0013400194014901</v>
      </c>
      <c r="BK15" s="4">
        <v>1.1011392736846799</v>
      </c>
      <c r="BL15" s="4">
        <v>1.09507406104732</v>
      </c>
      <c r="BM15" s="4">
        <v>1.10526344677254</v>
      </c>
      <c r="BN15" s="4">
        <v>1.0008960332797501</v>
      </c>
      <c r="BO15" s="4">
        <v>1.0018390172501599</v>
      </c>
      <c r="BP15" s="4">
        <v>1.18807496187354</v>
      </c>
      <c r="BQ15" s="4">
        <v>1.19465791406493</v>
      </c>
      <c r="BS15" s="4">
        <f t="shared" si="0"/>
        <v>1.5097219965497199</v>
      </c>
    </row>
    <row r="16" spans="2:71" x14ac:dyDescent="0.2">
      <c r="B16" t="s">
        <v>56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S16" s="4">
        <f t="shared" si="0"/>
        <v>0</v>
      </c>
    </row>
    <row r="17" spans="2:71" x14ac:dyDescent="0.2">
      <c r="B17" t="s">
        <v>56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S17" s="4">
        <f t="shared" si="0"/>
        <v>0</v>
      </c>
    </row>
    <row r="18" spans="2:71" x14ac:dyDescent="0.2">
      <c r="C18" s="4">
        <v>1.0689856680070999</v>
      </c>
      <c r="D18" s="4">
        <v>1.0029410856490399</v>
      </c>
      <c r="E18" s="4">
        <v>1.0007028941103899</v>
      </c>
      <c r="F18" s="4">
        <v>1.02621345779384</v>
      </c>
      <c r="G18" s="4">
        <v>1.04999996409352</v>
      </c>
      <c r="H18" s="4">
        <v>1.1012086580320499</v>
      </c>
      <c r="I18" s="4">
        <v>1.0544508509050501</v>
      </c>
      <c r="J18" s="4">
        <v>1.02946476722185</v>
      </c>
      <c r="K18" s="4">
        <v>1.04935617437859</v>
      </c>
      <c r="L18" s="4">
        <v>1.09346200440978</v>
      </c>
      <c r="M18" s="4">
        <v>1.0338576431680699</v>
      </c>
      <c r="N18" s="4">
        <v>1.0122166827433701</v>
      </c>
      <c r="O18" s="4">
        <v>1.00057775736986</v>
      </c>
      <c r="P18" s="4">
        <v>1.00578709737873</v>
      </c>
      <c r="Q18" s="4">
        <v>1.0272035052353199</v>
      </c>
      <c r="R18" s="4">
        <v>1.0170814471238501</v>
      </c>
      <c r="S18" s="4">
        <v>1.10232933376548</v>
      </c>
      <c r="T18" s="4">
        <v>1.0272186963653001</v>
      </c>
      <c r="U18" s="4">
        <v>1.02042303837213</v>
      </c>
      <c r="V18" s="4">
        <v>1.00471240090014</v>
      </c>
      <c r="W18" s="4">
        <v>1.0000346399131701</v>
      </c>
      <c r="X18" s="4">
        <v>1.0048723312166901</v>
      </c>
      <c r="Y18" s="4">
        <v>1.2770047113504599</v>
      </c>
      <c r="Z18" s="4">
        <v>1.0003938466456399</v>
      </c>
      <c r="AA18" s="4">
        <v>1.0168365825568999</v>
      </c>
      <c r="AB18" s="4">
        <v>1.03224447679512</v>
      </c>
      <c r="AC18" s="4">
        <v>1.0091047118160399</v>
      </c>
      <c r="AD18" s="4">
        <v>1.0869824784542399</v>
      </c>
      <c r="AE18" s="4">
        <v>1.1477825599292899</v>
      </c>
      <c r="AF18" s="4">
        <v>1.0003275380191099</v>
      </c>
      <c r="AG18" s="4">
        <v>1.10278899928773</v>
      </c>
      <c r="AH18" s="4">
        <v>1.01702443945512</v>
      </c>
      <c r="AI18" s="4">
        <v>1.1614622927918301</v>
      </c>
      <c r="AJ18" s="4">
        <v>1.0920174647646901</v>
      </c>
      <c r="AK18" s="4">
        <v>1.2009278959957199</v>
      </c>
      <c r="AL18" s="4">
        <v>1.2238561810901201</v>
      </c>
      <c r="AM18" s="4">
        <v>1.01015345323057</v>
      </c>
      <c r="AN18" s="4">
        <v>1.1880405918118599</v>
      </c>
      <c r="AO18" s="4">
        <v>1.06687383522976</v>
      </c>
      <c r="AP18" s="4">
        <v>1.0683186913451399</v>
      </c>
      <c r="AQ18" s="4">
        <v>1.0007118418204699</v>
      </c>
      <c r="AR18" s="4">
        <v>1.1764725211687399</v>
      </c>
      <c r="AS18" s="4">
        <v>1</v>
      </c>
      <c r="AT18" s="4">
        <v>1.00447061033254</v>
      </c>
      <c r="AU18" s="4">
        <v>1.0534910552524801</v>
      </c>
      <c r="AV18" s="4">
        <v>1.2226139145367001</v>
      </c>
      <c r="AW18" s="4">
        <v>1.0283478094921701</v>
      </c>
      <c r="AX18" s="4">
        <v>1.1129988737140799</v>
      </c>
      <c r="AY18" s="4">
        <v>1.0486111375032401</v>
      </c>
      <c r="AZ18" s="4">
        <v>1.09024382580804</v>
      </c>
      <c r="BA18" s="4">
        <v>1.0195664300685201</v>
      </c>
      <c r="BB18" s="4">
        <v>1.1353953659620599</v>
      </c>
      <c r="BC18" s="4">
        <v>1.25524374146135</v>
      </c>
      <c r="BD18" s="4">
        <v>1.02602202903053</v>
      </c>
      <c r="BE18" s="4">
        <v>1.0162075664544701</v>
      </c>
      <c r="BF18" s="4">
        <v>1.17111143299208</v>
      </c>
      <c r="BG18" s="4">
        <v>1.0000999692938199</v>
      </c>
      <c r="BH18" s="4">
        <v>1.0653760087963</v>
      </c>
      <c r="BI18" s="4">
        <v>1.01489625039202</v>
      </c>
      <c r="BJ18" s="4">
        <v>1.1142607104717701</v>
      </c>
      <c r="BK18" s="4">
        <v>1.3006481148837299</v>
      </c>
      <c r="BL18" s="4">
        <v>1.2734783326350301</v>
      </c>
      <c r="BM18" s="4">
        <v>1.0300893602749499</v>
      </c>
      <c r="BN18" s="4">
        <v>1.0222833138891301</v>
      </c>
      <c r="BO18" s="4">
        <v>1.0446610348173999</v>
      </c>
      <c r="BP18" s="4">
        <v>1.0722413016791901</v>
      </c>
      <c r="BQ18" s="4">
        <v>1.10298204532183</v>
      </c>
      <c r="BS18" s="4">
        <f t="shared" si="0"/>
        <v>1.3006481148837299</v>
      </c>
    </row>
    <row r="19" spans="2:71" x14ac:dyDescent="0.2">
      <c r="C19" s="4">
        <v>1.05301724966375</v>
      </c>
      <c r="D19" s="4">
        <v>1.0447938694121</v>
      </c>
      <c r="E19" s="4">
        <v>1.0282573924848999</v>
      </c>
      <c r="F19" s="4">
        <v>1.0454889350421399</v>
      </c>
      <c r="G19" s="4">
        <v>1.2107148546064599</v>
      </c>
      <c r="H19" s="4">
        <v>1.03647321167388</v>
      </c>
      <c r="I19" s="4">
        <v>1.10467395137486</v>
      </c>
      <c r="J19" s="4">
        <v>1.2778377105061101</v>
      </c>
      <c r="K19" s="4">
        <v>1.1851303895918399</v>
      </c>
      <c r="L19" s="4">
        <v>1.06030061550374</v>
      </c>
      <c r="M19" s="4">
        <v>1.1579797903843101</v>
      </c>
      <c r="N19" s="4">
        <v>1.1036943695488499</v>
      </c>
      <c r="O19" s="4">
        <v>1.25864814653544</v>
      </c>
      <c r="P19" s="4">
        <v>1.0948156698451701</v>
      </c>
      <c r="Q19" s="4">
        <v>1.0823896257435299</v>
      </c>
      <c r="R19" s="4">
        <v>1.13259283995139</v>
      </c>
      <c r="S19" s="4">
        <v>1.12962717718742</v>
      </c>
      <c r="T19" s="4">
        <v>1.18896811291586</v>
      </c>
      <c r="U19" s="4">
        <v>1.0651083215100601</v>
      </c>
      <c r="V19" s="4">
        <v>1.3129736521022</v>
      </c>
      <c r="W19" s="4">
        <v>1.2725390168870401</v>
      </c>
      <c r="X19" s="4">
        <v>1.3172811211408999</v>
      </c>
      <c r="Y19" s="4">
        <v>1.47760097175752</v>
      </c>
      <c r="Z19" s="4">
        <v>1.06854454435573</v>
      </c>
      <c r="AA19" s="4">
        <v>1.19087830056878</v>
      </c>
      <c r="AB19" s="4">
        <v>1.38785356750766</v>
      </c>
      <c r="AC19" s="4">
        <v>1.09158213871919</v>
      </c>
      <c r="AD19" s="4">
        <v>1.31968111942387</v>
      </c>
      <c r="AE19" s="4">
        <v>1.43460078116406</v>
      </c>
      <c r="AF19" s="4">
        <v>1.3819086552734301</v>
      </c>
      <c r="AG19" s="4">
        <v>1.2042740141428501</v>
      </c>
      <c r="AH19" s="4">
        <v>1.00021143027285</v>
      </c>
      <c r="AI19" s="4">
        <v>1.0312508572324</v>
      </c>
      <c r="AJ19" s="4">
        <v>1.0086501364399001</v>
      </c>
      <c r="AK19" s="4">
        <v>1.0138720849485601</v>
      </c>
      <c r="AL19" s="4">
        <v>1.07062026100465</v>
      </c>
      <c r="AM19" s="4">
        <v>1.0009571449524099</v>
      </c>
      <c r="AN19" s="4">
        <v>1.0006100790015</v>
      </c>
      <c r="AO19" s="4">
        <v>1.2746290825687701</v>
      </c>
      <c r="AP19" s="4">
        <v>1.1146175675371199</v>
      </c>
      <c r="AQ19" s="4">
        <v>1.1264138394468699</v>
      </c>
      <c r="AR19" s="4">
        <v>1.12770544598506</v>
      </c>
      <c r="AS19" s="4">
        <v>1.1434338948793299</v>
      </c>
      <c r="AT19" s="4">
        <v>1.2064741883263801</v>
      </c>
      <c r="AU19" s="4">
        <v>1.1813735002871899</v>
      </c>
      <c r="AV19" s="4">
        <v>1.0154474644459299</v>
      </c>
      <c r="AW19" s="4">
        <v>1.0084613842539201</v>
      </c>
      <c r="AX19" s="4">
        <v>1.2802972172637599</v>
      </c>
      <c r="AY19" s="4">
        <v>1.1419837098772201</v>
      </c>
      <c r="AZ19" s="4">
        <v>1.09724852129121</v>
      </c>
      <c r="BA19" s="4">
        <v>1.0443790828403099</v>
      </c>
      <c r="BB19" s="4">
        <v>1.12286671325127</v>
      </c>
      <c r="BC19" s="4">
        <v>1.2143729404646999</v>
      </c>
      <c r="BD19" s="4">
        <v>1.1051416488015999</v>
      </c>
      <c r="BE19" s="4">
        <v>1.1113376755462401</v>
      </c>
      <c r="BF19" s="4">
        <v>1.2124278960160799</v>
      </c>
      <c r="BG19" s="4">
        <v>1.1989617683357201</v>
      </c>
      <c r="BH19" s="4">
        <v>1.1791238723584301</v>
      </c>
      <c r="BI19" s="4">
        <v>1.1759437789479901</v>
      </c>
      <c r="BJ19" s="4">
        <v>1.1619306143044701</v>
      </c>
      <c r="BK19" s="4">
        <v>1.03691152803401</v>
      </c>
      <c r="BL19" s="4">
        <v>1.1254521420475601</v>
      </c>
      <c r="BM19" s="4">
        <v>1.2324575166805201</v>
      </c>
      <c r="BN19" s="4">
        <v>1.19264522760378</v>
      </c>
      <c r="BO19" s="4">
        <v>1.1835678892839701</v>
      </c>
      <c r="BP19" s="4">
        <v>1.1773820826432499</v>
      </c>
      <c r="BQ19" s="4">
        <v>1.05388974272201</v>
      </c>
      <c r="BS19" s="4">
        <f t="shared" si="0"/>
        <v>1.47760097175752</v>
      </c>
    </row>
    <row r="20" spans="2:71" x14ac:dyDescent="0.2">
      <c r="C20" s="4">
        <v>1.0123639046005</v>
      </c>
      <c r="D20" s="4">
        <v>1.0432040521333701</v>
      </c>
      <c r="E20" s="4">
        <v>1.0254058798490699</v>
      </c>
      <c r="F20" s="4">
        <v>1.0312150740856301</v>
      </c>
      <c r="G20" s="4">
        <v>1.03656708869921</v>
      </c>
      <c r="H20" s="4">
        <v>1.0015963098721901</v>
      </c>
      <c r="I20" s="4">
        <v>1.0424088859558001</v>
      </c>
      <c r="J20" s="4">
        <v>1.0051497867549399</v>
      </c>
      <c r="K20" s="4">
        <v>1.0062081800273599</v>
      </c>
      <c r="L20" s="4">
        <v>1.0000453185490701</v>
      </c>
      <c r="M20" s="4">
        <v>1.00851210307737</v>
      </c>
      <c r="N20" s="4">
        <v>1.0036495472231199</v>
      </c>
      <c r="O20" s="4">
        <v>1.1235230776172</v>
      </c>
      <c r="P20" s="4">
        <v>1.01697167491579</v>
      </c>
      <c r="Q20" s="4">
        <v>1.0190432034416499</v>
      </c>
      <c r="R20" s="4">
        <v>1.06157010865308</v>
      </c>
      <c r="S20" s="4">
        <v>1.01687283661053</v>
      </c>
      <c r="T20" s="4">
        <v>1.0007893846493601</v>
      </c>
      <c r="U20" s="4">
        <v>1.0232808234270201</v>
      </c>
      <c r="V20" s="4">
        <v>1.0018180227504201</v>
      </c>
      <c r="W20" s="4">
        <v>1.00665517783155</v>
      </c>
      <c r="X20" s="4">
        <v>1.00474538102449</v>
      </c>
      <c r="Y20" s="4">
        <v>1.0256551020389399</v>
      </c>
      <c r="Z20" s="4">
        <v>1.0131575230894601</v>
      </c>
      <c r="AA20" s="4">
        <v>1.0109834526101</v>
      </c>
      <c r="AB20" s="4">
        <v>1.0047198006190801</v>
      </c>
      <c r="AC20" s="4">
        <v>1.03762522952576</v>
      </c>
      <c r="AD20" s="4">
        <v>1.01423214613545</v>
      </c>
      <c r="AE20" s="4">
        <v>1.0283372678062099</v>
      </c>
      <c r="AF20" s="4">
        <v>1.0122432160691901</v>
      </c>
      <c r="AG20" s="4">
        <v>1.0427521432820901</v>
      </c>
      <c r="AH20" s="4">
        <v>1.0437321732760001</v>
      </c>
      <c r="AI20" s="4">
        <v>1.0089584218098699</v>
      </c>
      <c r="AJ20" s="4">
        <v>1.02744644048124</v>
      </c>
      <c r="AK20" s="4">
        <v>1.00110874229336</v>
      </c>
      <c r="AL20" s="4">
        <v>1.0050570513029999</v>
      </c>
      <c r="AM20" s="4">
        <v>1.0035637991187401</v>
      </c>
      <c r="AN20" s="4">
        <v>1</v>
      </c>
      <c r="AO20" s="4">
        <v>1.0467387004448401</v>
      </c>
      <c r="AP20" s="4">
        <v>1.1138270616180901</v>
      </c>
      <c r="AQ20" s="4">
        <v>1.0050291412677099</v>
      </c>
      <c r="AR20" s="4">
        <v>1.00214221904273</v>
      </c>
      <c r="AS20" s="4">
        <v>1.0548968916458299</v>
      </c>
      <c r="AT20" s="4">
        <v>1.01866616461406</v>
      </c>
      <c r="AU20" s="4">
        <v>1.0230374427964799</v>
      </c>
      <c r="AV20" s="4">
        <v>1.00485034441681</v>
      </c>
      <c r="AW20" s="4">
        <v>1.0223578821618999</v>
      </c>
      <c r="AX20" s="4">
        <v>1.0254278150154199</v>
      </c>
      <c r="AY20" s="4">
        <v>1.1091961237118599</v>
      </c>
      <c r="AZ20" s="4">
        <v>1.0403144983655701</v>
      </c>
      <c r="BA20" s="4">
        <v>1.0013556747188299</v>
      </c>
      <c r="BB20" s="4">
        <v>1.0654118798491701</v>
      </c>
      <c r="BC20" s="4">
        <v>1.0985119892383901</v>
      </c>
      <c r="BD20" s="4">
        <v>1.0218949120123899</v>
      </c>
      <c r="BE20" s="4">
        <v>1.01512890728812</v>
      </c>
      <c r="BF20" s="4">
        <v>1.00272673656346</v>
      </c>
      <c r="BG20" s="4">
        <v>1.04649557840978</v>
      </c>
      <c r="BH20" s="4">
        <v>1.01319279247162</v>
      </c>
      <c r="BI20" s="4">
        <v>1.0605226541152</v>
      </c>
      <c r="BJ20" s="4">
        <v>1.0506625238735301</v>
      </c>
      <c r="BK20" s="4">
        <v>1.1192142193606101</v>
      </c>
      <c r="BL20" s="4">
        <v>1.0389523620077701</v>
      </c>
      <c r="BM20" s="4">
        <v>1.0549296468528899</v>
      </c>
      <c r="BN20" s="4">
        <v>1.0404182181555099</v>
      </c>
      <c r="BO20" s="4">
        <v>1.0187034197396001</v>
      </c>
      <c r="BP20" s="4">
        <v>1.53898624193807</v>
      </c>
      <c r="BQ20" s="4">
        <v>1.0394337979470101</v>
      </c>
      <c r="BS20" s="4">
        <f t="shared" si="0"/>
        <v>1.53898624193807</v>
      </c>
    </row>
    <row r="21" spans="2:71" x14ac:dyDescent="0.2">
      <c r="C21" s="4">
        <v>1.0152095152140199</v>
      </c>
      <c r="D21" s="4">
        <v>1.10755825481305</v>
      </c>
      <c r="E21" s="4">
        <v>1.6999185092487299</v>
      </c>
      <c r="F21" s="5">
        <v>1.9832168609927701</v>
      </c>
      <c r="G21" s="4">
        <v>1.94023221080868</v>
      </c>
      <c r="H21" s="4">
        <v>1.24034084634016</v>
      </c>
      <c r="I21" s="4">
        <v>1.25158939574161</v>
      </c>
      <c r="J21" s="4">
        <v>1.29692815990694</v>
      </c>
      <c r="K21" s="4">
        <v>1.3111727519421501</v>
      </c>
      <c r="L21" s="5">
        <v>1.9535468657082</v>
      </c>
      <c r="M21" s="4">
        <v>1.47490615414931</v>
      </c>
      <c r="N21" s="4">
        <v>1.5314077554487699</v>
      </c>
      <c r="O21" s="4">
        <v>1.00219809510726</v>
      </c>
      <c r="P21" s="4">
        <v>1.3893879005488801</v>
      </c>
      <c r="Q21" s="4">
        <v>1.3266727385788999</v>
      </c>
      <c r="R21" s="4">
        <v>1.1340023118941001</v>
      </c>
      <c r="S21" s="4">
        <v>1.52985061559202</v>
      </c>
      <c r="T21" s="4">
        <v>1.53243515569717</v>
      </c>
      <c r="U21" s="4">
        <v>1.0720160124914599</v>
      </c>
      <c r="V21" s="4">
        <v>1.0264870472337799</v>
      </c>
      <c r="W21" s="4">
        <v>1.14634438786735</v>
      </c>
      <c r="X21" s="4">
        <v>1.1199504551727</v>
      </c>
      <c r="Y21" s="4">
        <v>1.0066085794437101</v>
      </c>
      <c r="Z21" s="4">
        <v>1.3767189686363499</v>
      </c>
      <c r="AA21" s="4">
        <v>1.0993950614888199</v>
      </c>
      <c r="AB21" s="4">
        <v>1.08606058114437</v>
      </c>
      <c r="AC21" s="4">
        <v>1.0289040239075</v>
      </c>
      <c r="AD21" s="4">
        <v>1.0257171184545499</v>
      </c>
      <c r="AE21" s="4">
        <v>1.0206348417728199</v>
      </c>
      <c r="AF21" s="4">
        <v>1.0007997541748599</v>
      </c>
      <c r="AG21" s="4">
        <v>1.0150482553531599</v>
      </c>
      <c r="AH21" s="5">
        <v>2.6511229759905701</v>
      </c>
      <c r="AI21" s="5">
        <v>2.9246077966271899</v>
      </c>
      <c r="AJ21" s="4">
        <v>1.3412411578741501</v>
      </c>
      <c r="AK21" s="4">
        <v>1.3423316235762</v>
      </c>
      <c r="AL21" s="4">
        <v>1.6451962406107801</v>
      </c>
      <c r="AM21" s="4">
        <v>1.45259011199442</v>
      </c>
      <c r="AN21" s="4">
        <v>1.5338389468629601</v>
      </c>
      <c r="AO21" s="4">
        <v>1.1553263785019601</v>
      </c>
      <c r="AP21" s="4">
        <v>1.09783657295631</v>
      </c>
      <c r="AQ21" s="4">
        <v>1.1454198634421</v>
      </c>
      <c r="AR21" s="4">
        <v>1.1065886904414901</v>
      </c>
      <c r="AS21" s="4">
        <v>1.01193360588076</v>
      </c>
      <c r="AT21" s="4">
        <v>1.84595647755181</v>
      </c>
      <c r="AU21" s="4">
        <v>1.7277091733857799</v>
      </c>
      <c r="AV21" s="4">
        <v>1.0230453251207801</v>
      </c>
      <c r="AW21" s="4">
        <v>1.19089924815807</v>
      </c>
      <c r="AX21" s="4">
        <v>1.0908886755479099</v>
      </c>
      <c r="AY21" s="4">
        <v>1.3226601977078101</v>
      </c>
      <c r="AZ21" s="4">
        <v>1.0017504436819999</v>
      </c>
      <c r="BA21" s="4">
        <v>1.1275694314986699</v>
      </c>
      <c r="BB21" s="4">
        <v>1.08823206568945</v>
      </c>
      <c r="BC21" s="4">
        <v>1.68667948630317</v>
      </c>
      <c r="BD21" s="4">
        <v>1.0774655644154301</v>
      </c>
      <c r="BE21" s="4">
        <v>1.41231095910364</v>
      </c>
      <c r="BF21" s="4">
        <v>1.09872139971228</v>
      </c>
      <c r="BG21" s="4">
        <v>1.0001057445384001</v>
      </c>
      <c r="BH21" s="4">
        <v>1.0000500092584601</v>
      </c>
      <c r="BI21" s="4">
        <v>1.05419748393263</v>
      </c>
      <c r="BJ21" s="4">
        <v>1.00181440451769</v>
      </c>
      <c r="BK21" s="4">
        <v>1.0070591223998899</v>
      </c>
      <c r="BL21" s="4">
        <v>1.0114131628377501</v>
      </c>
      <c r="BM21" s="4">
        <v>1.1783574006497299</v>
      </c>
      <c r="BN21" s="4">
        <v>1.06404539555389</v>
      </c>
      <c r="BO21" s="4">
        <v>1.2900174582174899</v>
      </c>
      <c r="BP21" s="4">
        <v>1.00106584991894</v>
      </c>
      <c r="BQ21" s="4">
        <v>1.2987769532351201</v>
      </c>
      <c r="BS21" s="5">
        <f t="shared" si="0"/>
        <v>2.9246077966271899</v>
      </c>
    </row>
    <row r="22" spans="2:71" x14ac:dyDescent="0.2">
      <c r="C22" s="4">
        <v>1.1698614112375001</v>
      </c>
      <c r="D22" s="4">
        <v>1.1846729517568699</v>
      </c>
      <c r="E22" s="4">
        <v>1.0062298031379899</v>
      </c>
      <c r="F22" s="4">
        <v>1.0320004780354399</v>
      </c>
      <c r="G22" s="4">
        <v>1.13225175522199</v>
      </c>
      <c r="H22" s="4">
        <v>1.10674841340032</v>
      </c>
      <c r="I22" s="4">
        <v>1.1533313602167401</v>
      </c>
      <c r="J22" s="4">
        <v>1.1537811785277401</v>
      </c>
      <c r="K22" s="4">
        <v>1.13137963271866</v>
      </c>
      <c r="L22" s="4">
        <v>1.1802643606418399</v>
      </c>
      <c r="M22" s="4">
        <v>1.1274641336978899</v>
      </c>
      <c r="N22" s="4">
        <v>1.0069800634191099</v>
      </c>
      <c r="O22" s="4">
        <v>1.0482053286586199</v>
      </c>
      <c r="P22" s="4">
        <v>1.0691813148212801</v>
      </c>
      <c r="Q22" s="4">
        <v>1.0067516411919</v>
      </c>
      <c r="R22" s="4">
        <v>1.1383086548211401</v>
      </c>
      <c r="S22" s="4">
        <v>1.11000607633516</v>
      </c>
      <c r="T22" s="4">
        <v>1.0689400975400201</v>
      </c>
      <c r="U22" s="4">
        <v>1.0185522108730001</v>
      </c>
      <c r="V22" s="4">
        <v>1.0580113442549199</v>
      </c>
      <c r="W22" s="4">
        <v>1.0491624559255801</v>
      </c>
      <c r="X22" s="4">
        <v>1.0680538444862799</v>
      </c>
      <c r="Y22" s="4">
        <v>1.2282316891487901</v>
      </c>
      <c r="Z22" s="4">
        <v>1.0246337269364401</v>
      </c>
      <c r="AA22" s="4">
        <v>1.01888931195612</v>
      </c>
      <c r="AB22" s="4">
        <v>1.1281652174963099</v>
      </c>
      <c r="AC22" s="4">
        <v>1.1240087809981201</v>
      </c>
      <c r="AD22" s="4">
        <v>1.05565605165643</v>
      </c>
      <c r="AE22" s="4">
        <v>1.1486193109435401</v>
      </c>
      <c r="AF22" s="4">
        <v>1.0156459871283099</v>
      </c>
      <c r="AG22" s="4">
        <v>1.16170478851529</v>
      </c>
      <c r="AH22" s="4">
        <v>1.12856906695493</v>
      </c>
      <c r="AI22" s="4">
        <v>1.2388256956736501</v>
      </c>
      <c r="AJ22" s="4">
        <v>1.1388167825771101</v>
      </c>
      <c r="AK22" s="4">
        <v>1.14292029957286</v>
      </c>
      <c r="AL22" s="4">
        <v>1.16323243687058</v>
      </c>
      <c r="AM22" s="4">
        <v>1.0183614730641599</v>
      </c>
      <c r="AN22" s="4">
        <v>1.1410780286442801</v>
      </c>
      <c r="AO22" s="4">
        <v>1.2967227021658401</v>
      </c>
      <c r="AP22" s="4">
        <v>1.2824535370999799</v>
      </c>
      <c r="AQ22" s="4">
        <v>1.0059710098249</v>
      </c>
      <c r="AR22" s="4">
        <v>1.03033919475531</v>
      </c>
      <c r="AS22" s="4">
        <v>1.06898007642274</v>
      </c>
      <c r="AT22" s="4">
        <v>1.0533092583528101</v>
      </c>
      <c r="AU22" s="4">
        <v>1.2136246130911501</v>
      </c>
      <c r="AV22" s="4">
        <v>1.0943956610527701</v>
      </c>
      <c r="AW22" s="4">
        <v>1.11239782577727</v>
      </c>
      <c r="AX22" s="4">
        <v>1.05004736812282</v>
      </c>
      <c r="AY22" s="4">
        <v>1.19144190772859</v>
      </c>
      <c r="AZ22" s="4">
        <v>1.25875473808406</v>
      </c>
      <c r="BA22" s="4">
        <v>1.1961378904664699</v>
      </c>
      <c r="BB22" s="4">
        <v>1.1121564528975101</v>
      </c>
      <c r="BC22" s="4">
        <v>1.06570856940735</v>
      </c>
      <c r="BD22" s="4">
        <v>1.1437025262110401</v>
      </c>
      <c r="BE22" s="4">
        <v>1.1270281446713699</v>
      </c>
      <c r="BF22" s="4">
        <v>1.2585284390592799</v>
      </c>
      <c r="BG22" s="4">
        <v>1.15208650187245</v>
      </c>
      <c r="BH22" s="4">
        <v>1.2485734348326001</v>
      </c>
      <c r="BI22" s="4">
        <v>1.24119101896212</v>
      </c>
      <c r="BJ22" s="4">
        <v>1.2951496560218001</v>
      </c>
      <c r="BK22" s="4">
        <v>1.2247955369167001</v>
      </c>
      <c r="BL22" s="4">
        <v>1.35180199474832</v>
      </c>
      <c r="BM22" s="4">
        <v>1.0010460403052099</v>
      </c>
      <c r="BN22" s="4">
        <v>1.00149337130583</v>
      </c>
      <c r="BO22" s="4">
        <v>1.2673310989423801</v>
      </c>
      <c r="BP22" s="4">
        <v>1.0991700970232501</v>
      </c>
      <c r="BQ22" s="4">
        <v>1.36319752746847</v>
      </c>
      <c r="BS22" s="4">
        <f t="shared" si="0"/>
        <v>1.36319752746847</v>
      </c>
    </row>
    <row r="23" spans="2:71" x14ac:dyDescent="0.2">
      <c r="C23" s="4">
        <v>1.0043369560494899</v>
      </c>
      <c r="D23" s="4">
        <v>1.0039565925370799</v>
      </c>
      <c r="E23" s="4">
        <v>1.00761722647949</v>
      </c>
      <c r="F23" s="4">
        <v>1.01674923196193</v>
      </c>
      <c r="G23" s="4">
        <v>1.0082575018625901</v>
      </c>
      <c r="H23" s="4">
        <v>1.00455534296339</v>
      </c>
      <c r="I23" s="4">
        <v>1.0050839934496401</v>
      </c>
      <c r="J23" s="4">
        <v>1.0021993963171001</v>
      </c>
      <c r="K23" s="4">
        <v>1.0116270885538501</v>
      </c>
      <c r="L23" s="4">
        <v>1.0063937617684799</v>
      </c>
      <c r="M23" s="4">
        <v>1.00012418435633</v>
      </c>
      <c r="N23" s="4">
        <v>1.0006378215457099</v>
      </c>
      <c r="O23" s="4">
        <v>1.0000544779406799</v>
      </c>
      <c r="P23" s="4">
        <v>1.0062542856335599</v>
      </c>
      <c r="Q23" s="4">
        <v>1.00810103131368</v>
      </c>
      <c r="R23" s="4">
        <v>1.008069074435</v>
      </c>
      <c r="S23" s="4">
        <v>1.0030768295135299</v>
      </c>
      <c r="T23" s="4">
        <v>1.01141014553768</v>
      </c>
      <c r="U23" s="4">
        <v>1.0015355099986401</v>
      </c>
      <c r="V23" s="4">
        <v>1.0109675157653699</v>
      </c>
      <c r="W23" s="4">
        <v>1.00170342604717</v>
      </c>
      <c r="X23" s="4">
        <v>1.0000607673747299</v>
      </c>
      <c r="Y23" s="4">
        <v>1.02148698588642</v>
      </c>
      <c r="Z23" s="4">
        <v>1.01439561711521</v>
      </c>
      <c r="AA23" s="4">
        <v>1.0037778977807501</v>
      </c>
      <c r="AB23" s="4">
        <v>1.00397876834037</v>
      </c>
      <c r="AC23" s="4">
        <v>1.0044153395575199</v>
      </c>
      <c r="AD23" s="4">
        <v>1.0023814660769499</v>
      </c>
      <c r="AE23" s="4">
        <v>1.00133033290088</v>
      </c>
      <c r="AF23" s="4">
        <v>1.00025995722044</v>
      </c>
      <c r="AG23" s="4">
        <v>1.0008406297830601</v>
      </c>
      <c r="AH23" s="4">
        <v>1.01882250563086</v>
      </c>
      <c r="AI23" s="4">
        <v>1.0031515391477499</v>
      </c>
      <c r="AJ23" s="4">
        <v>1.0011070679012399</v>
      </c>
      <c r="AK23" s="4">
        <v>1.0015036300484399</v>
      </c>
      <c r="AL23" s="4">
        <v>1.0012878853945899</v>
      </c>
      <c r="AM23" s="4">
        <v>1.00061129834797</v>
      </c>
      <c r="AN23" s="4">
        <v>1.0068534648454099</v>
      </c>
      <c r="AO23" s="4">
        <v>1.01511916850065</v>
      </c>
      <c r="AP23" s="4">
        <v>1.0104033943950801</v>
      </c>
      <c r="AQ23" s="4">
        <v>1.0125139272616399</v>
      </c>
      <c r="AR23" s="4">
        <v>1.0208018536854699</v>
      </c>
      <c r="AS23" s="4">
        <v>1.00706042554112</v>
      </c>
      <c r="AT23" s="4">
        <v>1.0005829918864499</v>
      </c>
      <c r="AU23" s="4">
        <v>1.0000257115441</v>
      </c>
      <c r="AV23" s="4">
        <v>1.0056812779595801</v>
      </c>
      <c r="AW23" s="4">
        <v>1.0360603850827099</v>
      </c>
      <c r="AX23" s="4">
        <v>1.00068498082335</v>
      </c>
      <c r="AY23" s="4">
        <v>1.0002026387772101</v>
      </c>
      <c r="AZ23" s="4">
        <v>1.00035415677646</v>
      </c>
      <c r="BA23" s="4">
        <v>1.0009318725256999</v>
      </c>
      <c r="BB23" s="4">
        <v>1.0067243098810199</v>
      </c>
      <c r="BC23" s="4">
        <v>1.00118264412998</v>
      </c>
      <c r="BD23" s="4">
        <v>1.0059153442247599</v>
      </c>
      <c r="BE23" s="4">
        <v>1.00516849185872</v>
      </c>
      <c r="BF23" s="4">
        <v>1.0004307895439799</v>
      </c>
      <c r="BG23" s="4">
        <v>1.80531142413816</v>
      </c>
      <c r="BH23" s="4">
        <v>1.4620862098680201</v>
      </c>
      <c r="BI23" s="4">
        <v>1.0017551895066299</v>
      </c>
      <c r="BJ23" s="4">
        <v>1.01995512573159</v>
      </c>
      <c r="BK23" s="4">
        <v>1.0193407713053799</v>
      </c>
      <c r="BL23" s="4">
        <v>1.00742388375556</v>
      </c>
      <c r="BM23" s="4">
        <v>1.0114979197315701</v>
      </c>
      <c r="BN23" s="4">
        <v>1.00162881207295</v>
      </c>
      <c r="BO23" s="4">
        <v>1.01775837793466</v>
      </c>
      <c r="BP23" s="4">
        <v>1.00865931981639</v>
      </c>
      <c r="BQ23" s="4">
        <v>1.14494282644261</v>
      </c>
      <c r="BS23" s="4">
        <f t="shared" si="0"/>
        <v>1.80531142413816</v>
      </c>
    </row>
    <row r="24" spans="2:71" x14ac:dyDescent="0.2">
      <c r="C24" s="4">
        <v>1.01505369082842</v>
      </c>
      <c r="D24" s="4">
        <v>1.2144039537362199</v>
      </c>
      <c r="E24" s="4">
        <v>1.2614288339789901</v>
      </c>
      <c r="F24" s="4">
        <v>1.5324381489388501</v>
      </c>
      <c r="G24" s="4">
        <v>1.0292412484042801</v>
      </c>
      <c r="H24" s="4">
        <v>1.0161073450910101</v>
      </c>
      <c r="I24" s="4">
        <v>1.0255365870149999</v>
      </c>
      <c r="J24" s="4">
        <v>1.2440698466090101</v>
      </c>
      <c r="K24" s="4">
        <v>1.05120347839323</v>
      </c>
      <c r="L24" s="4">
        <v>1.0831241426687199</v>
      </c>
      <c r="M24" s="4">
        <v>1.0218117292178199</v>
      </c>
      <c r="N24" s="4">
        <v>1.5719425275222001</v>
      </c>
      <c r="O24" s="4">
        <v>1.03185436427357</v>
      </c>
      <c r="P24" s="4">
        <v>1.0445468434990499</v>
      </c>
      <c r="Q24" s="4">
        <v>1.47018418802104</v>
      </c>
      <c r="R24" s="4">
        <v>1.1650371057658799</v>
      </c>
      <c r="S24" s="4">
        <v>1.0463149879287299</v>
      </c>
      <c r="T24" s="4">
        <v>1.02959028146937</v>
      </c>
      <c r="U24" s="4">
        <v>1.0001335441282999</v>
      </c>
      <c r="V24" s="4">
        <v>1.02413054407937</v>
      </c>
      <c r="W24" s="4">
        <v>1.31329745421446</v>
      </c>
      <c r="X24" s="4">
        <v>1.3897206705480201</v>
      </c>
      <c r="Y24" s="4">
        <v>1.0005893865358899</v>
      </c>
      <c r="Z24" s="4">
        <v>1.4141484003120199</v>
      </c>
      <c r="AA24" s="4">
        <v>1.5769040175173199</v>
      </c>
      <c r="AB24" s="4">
        <v>1.00006828736769</v>
      </c>
      <c r="AC24" s="4">
        <v>1.10009492069599</v>
      </c>
      <c r="AD24" s="4">
        <v>1.00210323230871</v>
      </c>
      <c r="AE24" s="4">
        <v>1.0040173941953401</v>
      </c>
      <c r="AF24" s="4">
        <v>1.48464963510254</v>
      </c>
      <c r="AG24" s="4">
        <v>1.00037927425799</v>
      </c>
      <c r="AH24" s="4">
        <v>1.05492175692081</v>
      </c>
      <c r="AI24" s="4">
        <v>1.0244016095348001</v>
      </c>
      <c r="AJ24" s="4">
        <v>1</v>
      </c>
      <c r="AK24" s="4">
        <v>1.07469045327826</v>
      </c>
      <c r="AL24" s="4">
        <v>1.1001519688931101</v>
      </c>
      <c r="AM24" s="4">
        <v>1.04346986868744</v>
      </c>
      <c r="AN24" s="4">
        <v>1.0491376565985699</v>
      </c>
      <c r="AO24" s="4">
        <v>1.00043644196062</v>
      </c>
      <c r="AP24" s="4">
        <v>1.0101379618527899</v>
      </c>
      <c r="AQ24" s="5">
        <v>1.9621857991112901</v>
      </c>
      <c r="AR24" s="4">
        <v>1.77741962577241</v>
      </c>
      <c r="AS24" s="4">
        <v>1.00042068462425</v>
      </c>
      <c r="AT24" s="4">
        <v>1.01348383694258</v>
      </c>
      <c r="AU24" s="4">
        <v>1.0035930759671501</v>
      </c>
      <c r="AV24" s="4">
        <v>1.07915503363915</v>
      </c>
      <c r="AW24" s="4">
        <v>1.04527410731532</v>
      </c>
      <c r="AX24" s="4">
        <v>1.14107175494136</v>
      </c>
      <c r="AY24" s="4">
        <v>1.01505895319257</v>
      </c>
      <c r="AZ24" s="4">
        <v>1.01830273841954</v>
      </c>
      <c r="BA24" s="4">
        <v>1.0049684751365999</v>
      </c>
      <c r="BB24" s="4">
        <v>1.0897916236471801</v>
      </c>
      <c r="BC24" s="4">
        <v>1.00845655732384</v>
      </c>
      <c r="BD24" s="4">
        <v>1.0213449620606101</v>
      </c>
      <c r="BE24" s="4">
        <v>1.00025760174668</v>
      </c>
      <c r="BF24" s="4">
        <v>1.01052068089062</v>
      </c>
      <c r="BG24" s="4">
        <v>1.1429996314883399</v>
      </c>
      <c r="BH24" s="4">
        <v>1.16609820019667</v>
      </c>
      <c r="BI24" s="4">
        <v>1.17133684302279</v>
      </c>
      <c r="BJ24" s="4">
        <v>1.15637602491132</v>
      </c>
      <c r="BK24" s="4">
        <v>2.0434710319141001</v>
      </c>
      <c r="BL24" s="4">
        <v>1.00025891130523</v>
      </c>
      <c r="BM24" s="4">
        <v>1.06047955498517</v>
      </c>
      <c r="BN24" s="4">
        <v>1.2310310951141099</v>
      </c>
      <c r="BO24" s="4">
        <v>1.00047111272659</v>
      </c>
      <c r="BP24" s="4">
        <v>1.0002710811969899</v>
      </c>
      <c r="BQ24" s="4">
        <v>1.17327976722071</v>
      </c>
      <c r="BS24" s="5">
        <f t="shared" si="0"/>
        <v>2.0434710319141001</v>
      </c>
    </row>
    <row r="25" spans="2:71" x14ac:dyDescent="0.2">
      <c r="B25" t="s">
        <v>56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S25" s="4">
        <f t="shared" si="0"/>
        <v>0</v>
      </c>
    </row>
    <row r="26" spans="2:71" x14ac:dyDescent="0.2">
      <c r="B26" t="s">
        <v>56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S26" s="4">
        <f t="shared" si="0"/>
        <v>0</v>
      </c>
    </row>
    <row r="28" spans="2:71" x14ac:dyDescent="0.2">
      <c r="C28" s="4"/>
    </row>
    <row r="29" spans="2:71" x14ac:dyDescent="0.2">
      <c r="F29" s="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5E12-6899-554C-B134-50D473F2C184}">
  <dimension ref="C2:O73"/>
  <sheetViews>
    <sheetView topLeftCell="B1" workbookViewId="0">
      <selection activeCell="K40" sqref="K40:L73"/>
    </sheetView>
  </sheetViews>
  <sheetFormatPr baseColWidth="10" defaultRowHeight="16" x14ac:dyDescent="0.2"/>
  <cols>
    <col min="3" max="3" width="10.83203125" style="20"/>
    <col min="6" max="6" width="19.5" customWidth="1"/>
    <col min="7" max="7" width="18.1640625" customWidth="1"/>
  </cols>
  <sheetData>
    <row r="2" spans="3:15" ht="17" x14ac:dyDescent="0.2">
      <c r="C2" s="19">
        <v>1</v>
      </c>
      <c r="D2">
        <v>2</v>
      </c>
      <c r="E2">
        <v>5</v>
      </c>
      <c r="F2">
        <v>6</v>
      </c>
      <c r="G2">
        <v>7</v>
      </c>
      <c r="H2">
        <v>9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</row>
    <row r="4" spans="3:15" x14ac:dyDescent="0.2">
      <c r="C4" s="20" t="s">
        <v>78</v>
      </c>
      <c r="D4" t="s">
        <v>97</v>
      </c>
      <c r="E4" t="s">
        <v>77</v>
      </c>
      <c r="K4" t="s">
        <v>51</v>
      </c>
      <c r="L4" t="s">
        <v>159</v>
      </c>
    </row>
    <row r="5" spans="3:15" ht="17" x14ac:dyDescent="0.2">
      <c r="C5" s="19" t="s">
        <v>80</v>
      </c>
      <c r="D5">
        <v>1</v>
      </c>
      <c r="E5" t="s">
        <v>57</v>
      </c>
      <c r="I5">
        <v>1</v>
      </c>
      <c r="J5" s="12">
        <v>1</v>
      </c>
      <c r="K5" s="21">
        <v>1</v>
      </c>
      <c r="L5" t="s">
        <v>98</v>
      </c>
    </row>
    <row r="6" spans="3:15" x14ac:dyDescent="0.2">
      <c r="C6" s="20" t="s">
        <v>79</v>
      </c>
      <c r="D6">
        <v>2</v>
      </c>
      <c r="E6" t="s">
        <v>58</v>
      </c>
      <c r="I6">
        <v>1</v>
      </c>
      <c r="J6" s="12">
        <v>2</v>
      </c>
      <c r="K6" s="21">
        <v>2</v>
      </c>
      <c r="L6" t="s">
        <v>99</v>
      </c>
    </row>
    <row r="7" spans="3:15" x14ac:dyDescent="0.2">
      <c r="C7" s="20">
        <v>6</v>
      </c>
      <c r="D7">
        <v>3</v>
      </c>
      <c r="E7" t="s">
        <v>59</v>
      </c>
      <c r="I7">
        <v>2</v>
      </c>
      <c r="J7" s="12">
        <v>3</v>
      </c>
      <c r="K7" s="21">
        <v>3</v>
      </c>
      <c r="L7" t="s">
        <v>100</v>
      </c>
    </row>
    <row r="8" spans="3:15" x14ac:dyDescent="0.2">
      <c r="C8" s="20">
        <v>7</v>
      </c>
      <c r="D8">
        <v>4</v>
      </c>
      <c r="E8" t="s">
        <v>60</v>
      </c>
      <c r="I8">
        <v>2</v>
      </c>
      <c r="J8" s="12">
        <v>4</v>
      </c>
      <c r="K8" s="21">
        <v>4</v>
      </c>
      <c r="L8" t="s">
        <v>101</v>
      </c>
    </row>
    <row r="9" spans="3:15" x14ac:dyDescent="0.2">
      <c r="C9" s="20" t="s">
        <v>84</v>
      </c>
      <c r="D9">
        <v>5</v>
      </c>
      <c r="E9" t="s">
        <v>61</v>
      </c>
      <c r="I9">
        <v>2</v>
      </c>
      <c r="J9" s="12">
        <v>5</v>
      </c>
      <c r="K9" s="21">
        <v>5</v>
      </c>
      <c r="L9" t="s">
        <v>102</v>
      </c>
    </row>
    <row r="10" spans="3:15" x14ac:dyDescent="0.2">
      <c r="C10" s="20" t="s">
        <v>81</v>
      </c>
      <c r="D10">
        <v>6</v>
      </c>
      <c r="E10" t="s">
        <v>62</v>
      </c>
      <c r="I10">
        <v>3</v>
      </c>
      <c r="J10" s="12">
        <v>6</v>
      </c>
      <c r="K10" s="21">
        <v>6</v>
      </c>
      <c r="L10" t="s">
        <v>59</v>
      </c>
    </row>
    <row r="11" spans="3:15" x14ac:dyDescent="0.2">
      <c r="C11" s="20" t="s">
        <v>82</v>
      </c>
      <c r="D11">
        <v>7</v>
      </c>
      <c r="E11" t="s">
        <v>63</v>
      </c>
      <c r="I11">
        <v>4</v>
      </c>
      <c r="J11" s="12">
        <v>7</v>
      </c>
      <c r="K11" s="21">
        <v>7</v>
      </c>
      <c r="L11" t="s">
        <v>60</v>
      </c>
    </row>
    <row r="12" spans="3:15" x14ac:dyDescent="0.2">
      <c r="C12" s="20" t="s">
        <v>83</v>
      </c>
      <c r="D12">
        <v>8</v>
      </c>
      <c r="E12" t="s">
        <v>64</v>
      </c>
      <c r="I12">
        <v>5</v>
      </c>
      <c r="J12" s="12">
        <v>8</v>
      </c>
      <c r="K12" s="21">
        <v>8</v>
      </c>
      <c r="L12" t="s">
        <v>103</v>
      </c>
    </row>
    <row r="13" spans="3:15" x14ac:dyDescent="0.2">
      <c r="C13" s="20" t="s">
        <v>86</v>
      </c>
      <c r="D13">
        <v>9</v>
      </c>
      <c r="E13" t="s">
        <v>65</v>
      </c>
      <c r="I13">
        <v>6</v>
      </c>
      <c r="J13" s="12">
        <v>9</v>
      </c>
      <c r="K13" s="21">
        <v>9</v>
      </c>
      <c r="L13" t="s">
        <v>104</v>
      </c>
    </row>
    <row r="14" spans="3:15" x14ac:dyDescent="0.2">
      <c r="C14" s="20" t="s">
        <v>85</v>
      </c>
      <c r="D14">
        <v>10</v>
      </c>
      <c r="E14" t="s">
        <v>66</v>
      </c>
      <c r="I14">
        <v>6</v>
      </c>
      <c r="J14" s="12">
        <v>10</v>
      </c>
      <c r="K14" s="21">
        <v>10</v>
      </c>
      <c r="L14" t="s">
        <v>105</v>
      </c>
    </row>
    <row r="15" spans="3:15" x14ac:dyDescent="0.2">
      <c r="C15" s="20" t="s">
        <v>87</v>
      </c>
      <c r="D15">
        <v>11</v>
      </c>
      <c r="E15" t="s">
        <v>67</v>
      </c>
      <c r="I15">
        <v>6</v>
      </c>
      <c r="J15" s="12">
        <v>11</v>
      </c>
      <c r="K15" s="21">
        <v>11</v>
      </c>
      <c r="L15" t="s">
        <v>106</v>
      </c>
    </row>
    <row r="16" spans="3:15" x14ac:dyDescent="0.2">
      <c r="C16" s="20" t="s">
        <v>88</v>
      </c>
      <c r="D16">
        <v>12</v>
      </c>
      <c r="E16" t="s">
        <v>68</v>
      </c>
      <c r="I16">
        <v>6</v>
      </c>
      <c r="J16" s="12">
        <v>12</v>
      </c>
      <c r="K16" s="21">
        <v>12</v>
      </c>
      <c r="L16" t="s">
        <v>107</v>
      </c>
    </row>
    <row r="17" spans="3:12" x14ac:dyDescent="0.2">
      <c r="C17" s="20" t="s">
        <v>89</v>
      </c>
      <c r="D17">
        <v>13</v>
      </c>
      <c r="E17" t="s">
        <v>69</v>
      </c>
      <c r="I17">
        <v>7</v>
      </c>
      <c r="J17" s="12">
        <v>13</v>
      </c>
      <c r="K17" s="21">
        <v>13</v>
      </c>
      <c r="L17" t="s">
        <v>108</v>
      </c>
    </row>
    <row r="18" spans="3:12" x14ac:dyDescent="0.2">
      <c r="C18" s="20" t="s">
        <v>90</v>
      </c>
      <c r="D18">
        <v>14</v>
      </c>
      <c r="E18" t="s">
        <v>70</v>
      </c>
      <c r="I18">
        <v>7</v>
      </c>
      <c r="J18" s="12">
        <v>14</v>
      </c>
      <c r="K18" s="21">
        <v>14</v>
      </c>
      <c r="L18" t="s">
        <v>109</v>
      </c>
    </row>
    <row r="19" spans="3:12" x14ac:dyDescent="0.2">
      <c r="C19" s="20" t="s">
        <v>91</v>
      </c>
      <c r="D19">
        <v>15</v>
      </c>
      <c r="E19" t="s">
        <v>71</v>
      </c>
      <c r="I19">
        <v>8</v>
      </c>
      <c r="J19" s="12">
        <v>15</v>
      </c>
      <c r="K19" s="21">
        <v>15</v>
      </c>
      <c r="L19" t="s">
        <v>110</v>
      </c>
    </row>
    <row r="20" spans="3:12" x14ac:dyDescent="0.2">
      <c r="C20" s="20" t="s">
        <v>92</v>
      </c>
      <c r="D20">
        <v>16</v>
      </c>
      <c r="E20" t="s">
        <v>72</v>
      </c>
      <c r="I20">
        <v>8</v>
      </c>
      <c r="J20" s="12">
        <v>16</v>
      </c>
      <c r="K20" s="21">
        <v>16</v>
      </c>
      <c r="L20" t="s">
        <v>111</v>
      </c>
    </row>
    <row r="21" spans="3:12" x14ac:dyDescent="0.2">
      <c r="C21" s="20" t="s">
        <v>93</v>
      </c>
      <c r="D21">
        <v>17</v>
      </c>
      <c r="E21" t="s">
        <v>73</v>
      </c>
      <c r="I21">
        <v>5</v>
      </c>
      <c r="J21" s="12">
        <v>17</v>
      </c>
      <c r="K21" s="21">
        <v>17</v>
      </c>
      <c r="L21" t="s">
        <v>112</v>
      </c>
    </row>
    <row r="22" spans="3:12" x14ac:dyDescent="0.2">
      <c r="C22" s="20" t="s">
        <v>94</v>
      </c>
      <c r="D22">
        <v>18</v>
      </c>
      <c r="E22" t="s">
        <v>74</v>
      </c>
      <c r="I22">
        <v>7</v>
      </c>
      <c r="J22" s="12">
        <v>18</v>
      </c>
      <c r="K22" s="21">
        <v>18</v>
      </c>
      <c r="L22" t="s">
        <v>113</v>
      </c>
    </row>
    <row r="23" spans="3:12" x14ac:dyDescent="0.2">
      <c r="C23" s="20" t="s">
        <v>95</v>
      </c>
      <c r="D23">
        <v>19</v>
      </c>
      <c r="E23" t="s">
        <v>75</v>
      </c>
      <c r="I23">
        <v>10</v>
      </c>
      <c r="J23" s="12">
        <v>19</v>
      </c>
      <c r="K23" s="21">
        <v>19</v>
      </c>
      <c r="L23" t="s">
        <v>114</v>
      </c>
    </row>
    <row r="24" spans="3:12" x14ac:dyDescent="0.2">
      <c r="C24" s="20" t="s">
        <v>96</v>
      </c>
      <c r="D24">
        <v>20</v>
      </c>
      <c r="E24" t="s">
        <v>76</v>
      </c>
      <c r="I24">
        <v>5</v>
      </c>
      <c r="J24" s="12">
        <v>20</v>
      </c>
      <c r="K24" s="21">
        <v>20</v>
      </c>
      <c r="L24" t="s">
        <v>115</v>
      </c>
    </row>
    <row r="25" spans="3:12" x14ac:dyDescent="0.2">
      <c r="I25">
        <v>5</v>
      </c>
      <c r="J25" s="12">
        <v>21</v>
      </c>
      <c r="K25" s="21">
        <v>21</v>
      </c>
      <c r="L25" t="s">
        <v>116</v>
      </c>
    </row>
    <row r="26" spans="3:12" x14ac:dyDescent="0.2">
      <c r="I26">
        <v>5</v>
      </c>
      <c r="J26" s="12">
        <v>22</v>
      </c>
      <c r="K26" s="21">
        <v>22</v>
      </c>
      <c r="L26" t="s">
        <v>117</v>
      </c>
    </row>
    <row r="27" spans="3:12" x14ac:dyDescent="0.2">
      <c r="I27">
        <v>5</v>
      </c>
      <c r="J27" s="12">
        <v>23</v>
      </c>
      <c r="K27" s="21">
        <v>23</v>
      </c>
      <c r="L27" t="s">
        <v>118</v>
      </c>
    </row>
    <row r="28" spans="3:12" x14ac:dyDescent="0.2">
      <c r="I28">
        <v>9</v>
      </c>
      <c r="J28" s="12">
        <v>24</v>
      </c>
      <c r="K28" s="21">
        <v>24</v>
      </c>
      <c r="L28" t="s">
        <v>119</v>
      </c>
    </row>
    <row r="29" spans="3:12" x14ac:dyDescent="0.2">
      <c r="I29">
        <v>9</v>
      </c>
      <c r="J29" s="12">
        <v>25</v>
      </c>
      <c r="K29" s="21">
        <v>25</v>
      </c>
      <c r="L29" t="s">
        <v>65</v>
      </c>
    </row>
    <row r="30" spans="3:12" x14ac:dyDescent="0.2">
      <c r="I30">
        <v>9</v>
      </c>
      <c r="J30" s="12">
        <v>26</v>
      </c>
      <c r="K30" s="21">
        <v>26</v>
      </c>
      <c r="L30" t="s">
        <v>120</v>
      </c>
    </row>
    <row r="31" spans="3:12" x14ac:dyDescent="0.2">
      <c r="I31">
        <v>11</v>
      </c>
      <c r="J31" s="12">
        <v>27</v>
      </c>
      <c r="K31" s="21">
        <v>27</v>
      </c>
      <c r="L31" t="s">
        <v>67</v>
      </c>
    </row>
    <row r="32" spans="3:12" x14ac:dyDescent="0.2">
      <c r="I32">
        <v>12</v>
      </c>
      <c r="J32" s="12">
        <v>28</v>
      </c>
      <c r="K32" s="21">
        <v>28</v>
      </c>
      <c r="L32" t="s">
        <v>121</v>
      </c>
    </row>
    <row r="33" spans="9:12" x14ac:dyDescent="0.2">
      <c r="I33">
        <v>12</v>
      </c>
      <c r="J33" s="12">
        <v>29</v>
      </c>
      <c r="K33" s="21">
        <v>29</v>
      </c>
      <c r="L33" t="s">
        <v>122</v>
      </c>
    </row>
    <row r="34" spans="9:12" x14ac:dyDescent="0.2">
      <c r="I34">
        <v>12</v>
      </c>
      <c r="J34" s="12">
        <v>30</v>
      </c>
      <c r="K34" s="21">
        <v>30</v>
      </c>
      <c r="L34" t="s">
        <v>123</v>
      </c>
    </row>
    <row r="35" spans="9:12" x14ac:dyDescent="0.2">
      <c r="I35">
        <v>12</v>
      </c>
      <c r="J35" s="12">
        <v>31</v>
      </c>
      <c r="K35" s="21">
        <v>31</v>
      </c>
      <c r="L35" t="s">
        <v>124</v>
      </c>
    </row>
    <row r="36" spans="9:12" x14ac:dyDescent="0.2">
      <c r="I36">
        <v>13</v>
      </c>
      <c r="J36" s="12">
        <v>32</v>
      </c>
      <c r="K36" s="21">
        <v>32</v>
      </c>
      <c r="L36" t="s">
        <v>125</v>
      </c>
    </row>
    <row r="37" spans="9:12" x14ac:dyDescent="0.2">
      <c r="I37">
        <v>13</v>
      </c>
      <c r="J37" s="12">
        <v>33</v>
      </c>
      <c r="K37" s="21">
        <v>33</v>
      </c>
      <c r="L37" t="s">
        <v>126</v>
      </c>
    </row>
    <row r="38" spans="9:12" x14ac:dyDescent="0.2">
      <c r="I38">
        <v>13</v>
      </c>
      <c r="J38" s="12">
        <v>34</v>
      </c>
      <c r="K38" s="21">
        <v>34</v>
      </c>
      <c r="L38" t="s">
        <v>127</v>
      </c>
    </row>
    <row r="39" spans="9:12" x14ac:dyDescent="0.2">
      <c r="I39">
        <v>13</v>
      </c>
      <c r="J39" s="12">
        <v>35</v>
      </c>
    </row>
    <row r="40" spans="9:12" x14ac:dyDescent="0.2">
      <c r="I40">
        <v>13</v>
      </c>
      <c r="J40" s="12">
        <v>36</v>
      </c>
      <c r="K40" t="s">
        <v>51</v>
      </c>
      <c r="L40" t="s">
        <v>159</v>
      </c>
    </row>
    <row r="41" spans="9:12" x14ac:dyDescent="0.2">
      <c r="I41">
        <v>13</v>
      </c>
      <c r="J41" s="12">
        <v>37</v>
      </c>
      <c r="K41" s="21">
        <v>35</v>
      </c>
      <c r="L41" t="s">
        <v>128</v>
      </c>
    </row>
    <row r="42" spans="9:12" x14ac:dyDescent="0.2">
      <c r="I42">
        <v>13</v>
      </c>
      <c r="J42" s="12">
        <v>38</v>
      </c>
      <c r="K42" s="21">
        <v>36</v>
      </c>
      <c r="L42" t="s">
        <v>129</v>
      </c>
    </row>
    <row r="43" spans="9:12" x14ac:dyDescent="0.2">
      <c r="I43">
        <v>13</v>
      </c>
      <c r="J43" s="12">
        <v>39</v>
      </c>
      <c r="K43" s="21">
        <v>37</v>
      </c>
      <c r="L43" t="s">
        <v>130</v>
      </c>
    </row>
    <row r="44" spans="9:12" x14ac:dyDescent="0.2">
      <c r="I44">
        <v>14</v>
      </c>
      <c r="J44" s="12">
        <v>40</v>
      </c>
      <c r="K44" s="21">
        <v>38</v>
      </c>
      <c r="L44" t="s">
        <v>131</v>
      </c>
    </row>
    <row r="45" spans="9:12" x14ac:dyDescent="0.2">
      <c r="I45">
        <v>14</v>
      </c>
      <c r="J45" s="12">
        <v>41</v>
      </c>
      <c r="K45" s="21">
        <v>39</v>
      </c>
      <c r="L45" t="s">
        <v>132</v>
      </c>
    </row>
    <row r="46" spans="9:12" x14ac:dyDescent="0.2">
      <c r="I46">
        <v>14</v>
      </c>
      <c r="J46" s="12">
        <v>42</v>
      </c>
      <c r="K46" s="21">
        <v>40</v>
      </c>
      <c r="L46" t="s">
        <v>133</v>
      </c>
    </row>
    <row r="47" spans="9:12" x14ac:dyDescent="0.2">
      <c r="I47">
        <v>14</v>
      </c>
      <c r="J47" s="12">
        <v>43</v>
      </c>
      <c r="K47" s="21">
        <v>41</v>
      </c>
      <c r="L47" t="s">
        <v>134</v>
      </c>
    </row>
    <row r="48" spans="9:12" x14ac:dyDescent="0.2">
      <c r="I48">
        <v>15</v>
      </c>
      <c r="J48" s="12">
        <v>44</v>
      </c>
      <c r="K48" s="21">
        <v>42</v>
      </c>
      <c r="L48" t="s">
        <v>135</v>
      </c>
    </row>
    <row r="49" spans="9:12" x14ac:dyDescent="0.2">
      <c r="I49">
        <v>15</v>
      </c>
      <c r="J49" s="12">
        <v>45</v>
      </c>
      <c r="K49" s="21">
        <v>43</v>
      </c>
      <c r="L49" t="s">
        <v>136</v>
      </c>
    </row>
    <row r="50" spans="9:12" x14ac:dyDescent="0.2">
      <c r="I50">
        <v>15</v>
      </c>
      <c r="J50" s="12">
        <v>46</v>
      </c>
      <c r="K50" s="21">
        <v>44</v>
      </c>
      <c r="L50" t="s">
        <v>137</v>
      </c>
    </row>
    <row r="51" spans="9:12" x14ac:dyDescent="0.2">
      <c r="I51">
        <v>15</v>
      </c>
      <c r="J51" s="12">
        <v>47</v>
      </c>
      <c r="K51" s="21">
        <v>45</v>
      </c>
      <c r="L51" t="s">
        <v>138</v>
      </c>
    </row>
    <row r="52" spans="9:12" x14ac:dyDescent="0.2">
      <c r="I52">
        <v>15</v>
      </c>
      <c r="J52" s="12">
        <v>48</v>
      </c>
      <c r="K52" s="21">
        <v>46</v>
      </c>
      <c r="L52" t="s">
        <v>139</v>
      </c>
    </row>
    <row r="53" spans="9:12" x14ac:dyDescent="0.2">
      <c r="I53">
        <v>15</v>
      </c>
      <c r="J53" s="12">
        <v>49</v>
      </c>
      <c r="K53" s="21">
        <v>47</v>
      </c>
      <c r="L53" t="s">
        <v>140</v>
      </c>
    </row>
    <row r="54" spans="9:12" x14ac:dyDescent="0.2">
      <c r="I54">
        <v>16</v>
      </c>
      <c r="J54" s="12">
        <v>50</v>
      </c>
      <c r="K54" s="21">
        <v>48</v>
      </c>
      <c r="L54" t="s">
        <v>141</v>
      </c>
    </row>
    <row r="55" spans="9:12" x14ac:dyDescent="0.2">
      <c r="I55">
        <v>16</v>
      </c>
      <c r="J55" s="12">
        <v>51</v>
      </c>
      <c r="K55" s="21">
        <v>49</v>
      </c>
      <c r="L55" t="s">
        <v>142</v>
      </c>
    </row>
    <row r="56" spans="9:12" x14ac:dyDescent="0.2">
      <c r="I56">
        <v>16</v>
      </c>
      <c r="J56" s="12">
        <v>52</v>
      </c>
      <c r="K56" s="21">
        <v>50</v>
      </c>
      <c r="L56" t="s">
        <v>143</v>
      </c>
    </row>
    <row r="57" spans="9:12" x14ac:dyDescent="0.2">
      <c r="I57">
        <v>16</v>
      </c>
      <c r="J57" s="12">
        <v>53</v>
      </c>
      <c r="K57" s="21">
        <v>51</v>
      </c>
      <c r="L57" t="s">
        <v>144</v>
      </c>
    </row>
    <row r="58" spans="9:12" x14ac:dyDescent="0.2">
      <c r="I58">
        <v>16</v>
      </c>
      <c r="J58" s="12">
        <v>54</v>
      </c>
      <c r="K58" s="21">
        <v>52</v>
      </c>
      <c r="L58" t="s">
        <v>145</v>
      </c>
    </row>
    <row r="59" spans="9:12" x14ac:dyDescent="0.2">
      <c r="I59">
        <v>16</v>
      </c>
      <c r="J59" s="12">
        <v>55</v>
      </c>
      <c r="K59" s="21">
        <v>53</v>
      </c>
      <c r="L59" t="s">
        <v>146</v>
      </c>
    </row>
    <row r="60" spans="9:12" x14ac:dyDescent="0.2">
      <c r="I60">
        <v>17</v>
      </c>
      <c r="J60">
        <v>56</v>
      </c>
      <c r="K60" s="21">
        <v>54</v>
      </c>
      <c r="L60" t="s">
        <v>147</v>
      </c>
    </row>
    <row r="61" spans="9:12" x14ac:dyDescent="0.2">
      <c r="I61">
        <v>17</v>
      </c>
      <c r="J61">
        <v>57</v>
      </c>
      <c r="K61" s="21">
        <v>55</v>
      </c>
      <c r="L61" t="s">
        <v>148</v>
      </c>
    </row>
    <row r="62" spans="9:12" x14ac:dyDescent="0.2">
      <c r="I62">
        <v>17</v>
      </c>
      <c r="J62">
        <v>58</v>
      </c>
      <c r="K62" s="21">
        <v>56</v>
      </c>
      <c r="L62" t="s">
        <v>149</v>
      </c>
    </row>
    <row r="63" spans="9:12" x14ac:dyDescent="0.2">
      <c r="I63">
        <v>17</v>
      </c>
      <c r="J63">
        <v>59</v>
      </c>
      <c r="K63" s="21">
        <v>57</v>
      </c>
      <c r="L63" t="s">
        <v>150</v>
      </c>
    </row>
    <row r="64" spans="9:12" x14ac:dyDescent="0.2">
      <c r="I64">
        <v>17</v>
      </c>
      <c r="J64">
        <v>60</v>
      </c>
      <c r="K64" s="21">
        <v>58</v>
      </c>
      <c r="L64" t="s">
        <v>151</v>
      </c>
    </row>
    <row r="65" spans="9:12" x14ac:dyDescent="0.2">
      <c r="I65">
        <v>18</v>
      </c>
      <c r="J65">
        <v>61</v>
      </c>
      <c r="K65" s="21">
        <v>59</v>
      </c>
      <c r="L65" t="s">
        <v>152</v>
      </c>
    </row>
    <row r="66" spans="9:12" x14ac:dyDescent="0.2">
      <c r="I66">
        <v>18</v>
      </c>
      <c r="J66">
        <v>62</v>
      </c>
      <c r="K66" s="21">
        <v>60</v>
      </c>
      <c r="L66" t="s">
        <v>153</v>
      </c>
    </row>
    <row r="67" spans="9:12" x14ac:dyDescent="0.2">
      <c r="I67">
        <v>18</v>
      </c>
      <c r="J67">
        <v>63</v>
      </c>
      <c r="K67" s="21">
        <v>61</v>
      </c>
      <c r="L67" t="s">
        <v>154</v>
      </c>
    </row>
    <row r="68" spans="9:12" x14ac:dyDescent="0.2">
      <c r="I68">
        <v>18</v>
      </c>
      <c r="J68">
        <v>64</v>
      </c>
      <c r="K68" s="21">
        <v>62</v>
      </c>
      <c r="L68" t="s">
        <v>155</v>
      </c>
    </row>
    <row r="69" spans="9:12" x14ac:dyDescent="0.2">
      <c r="I69">
        <v>19</v>
      </c>
      <c r="J69">
        <v>65</v>
      </c>
      <c r="K69" s="21">
        <v>63</v>
      </c>
      <c r="L69" t="s">
        <v>156</v>
      </c>
    </row>
    <row r="70" spans="9:12" x14ac:dyDescent="0.2">
      <c r="I70">
        <v>20</v>
      </c>
      <c r="J70">
        <v>66</v>
      </c>
      <c r="K70" s="21">
        <v>64</v>
      </c>
      <c r="L70" t="s">
        <v>157</v>
      </c>
    </row>
    <row r="71" spans="9:12" x14ac:dyDescent="0.2">
      <c r="I71">
        <v>20</v>
      </c>
      <c r="J71">
        <v>67</v>
      </c>
      <c r="K71" s="21">
        <v>65</v>
      </c>
      <c r="L71" t="s">
        <v>75</v>
      </c>
    </row>
    <row r="72" spans="9:12" x14ac:dyDescent="0.2">
      <c r="K72" s="21">
        <v>66</v>
      </c>
      <c r="L72" t="s">
        <v>158</v>
      </c>
    </row>
    <row r="73" spans="9:12" x14ac:dyDescent="0.2">
      <c r="K73" s="21">
        <v>67</v>
      </c>
      <c r="L73" t="s">
        <v>160</v>
      </c>
    </row>
  </sheetData>
  <pageMargins left="0.7" right="0.7" top="0.75" bottom="0.75" header="0.3" footer="0.3"/>
  <pageSetup orientation="portrait" horizontalDpi="0" verticalDpi="0"/>
  <ignoredErrors>
    <ignoredError sqref="C14:C15 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FABCombined</vt:lpstr>
      <vt:lpstr>FABoddsRatios</vt:lpstr>
      <vt:lpstr>MultipliersCombined</vt:lpstr>
      <vt:lpstr>MultipliersCombined (2)</vt:lpstr>
      <vt:lpstr>MultipliersCombined (3)</vt:lpstr>
      <vt:lpstr>MultipliersCombined (4)</vt:lpstr>
      <vt:lpstr>MultiplierOddsRatios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2022-11-04T20:43:34Z</dcterms:created>
  <dcterms:modified xsi:type="dcterms:W3CDTF">2022-11-05T23:16:53Z</dcterms:modified>
</cp:coreProperties>
</file>