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67482\Downloads\"/>
    </mc:Choice>
  </mc:AlternateContent>
  <xr:revisionPtr revIDLastSave="0" documentId="13_ncr:1_{99BCEA47-1039-4D7C-8BDE-E776AB3B797C}" xr6:coauthVersionLast="47" xr6:coauthVersionMax="47" xr10:uidLastSave="{00000000-0000-0000-0000-000000000000}"/>
  <bookViews>
    <workbookView xWindow="-110" yWindow="-110" windowWidth="19420" windowHeight="10300" tabRatio="48" firstSheet="2" activeTab="2" xr2:uid="{95012435-F380-4046-9E95-AC535ADFB95E}"/>
  </bookViews>
  <sheets>
    <sheet name="Dados 2024" sheetId="1" r:id="rId1"/>
    <sheet name="Controller 2024" sheetId="2" r:id="rId2"/>
    <sheet name="Dashboard" sheetId="3" r:id="rId3"/>
  </sheets>
  <definedNames>
    <definedName name="SegmentaçãodeDados_AGENCIA_ORIGEM">#N/A</definedName>
    <definedName name="SegmentaçãodeDados_Meses">#N/A</definedName>
  </definedNames>
  <calcPr calcId="191029"/>
  <pivotCaches>
    <pivotCache cacheId="3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B23" i="2"/>
  <c r="B24" i="2"/>
  <c r="B25" i="2"/>
  <c r="B26" i="2"/>
  <c r="B27" i="2"/>
  <c r="B28" i="2"/>
  <c r="B29" i="2"/>
  <c r="B30" i="2"/>
  <c r="B31" i="2"/>
  <c r="B32" i="2"/>
  <c r="B33" i="2"/>
  <c r="B22" i="2"/>
  <c r="C33" i="2"/>
  <c r="C32" i="2"/>
  <c r="C31" i="2"/>
  <c r="C30" i="2"/>
  <c r="C29" i="2"/>
  <c r="C28" i="2"/>
  <c r="C27" i="2"/>
  <c r="C26" i="2"/>
  <c r="C25" i="2"/>
  <c r="C24" i="2"/>
  <c r="C23" i="2"/>
  <c r="C22" i="2"/>
  <c r="C34" i="2" l="1"/>
  <c r="E24" i="2"/>
  <c r="E33" i="2"/>
  <c r="E32" i="2"/>
  <c r="E31" i="2"/>
  <c r="E30" i="2"/>
  <c r="E29" i="2"/>
  <c r="E28" i="2"/>
  <c r="E27" i="2"/>
  <c r="E26" i="2"/>
  <c r="E25" i="2"/>
  <c r="E23" i="2"/>
  <c r="E2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34" i="2" l="1"/>
</calcChain>
</file>

<file path=xl/sharedStrings.xml><?xml version="1.0" encoding="utf-8"?>
<sst xmlns="http://schemas.openxmlformats.org/spreadsheetml/2006/main" count="165" uniqueCount="48">
  <si>
    <t>CARTA C. SIMPLES</t>
  </si>
  <si>
    <t>MALA-DIRETA</t>
  </si>
  <si>
    <t>SEDEX</t>
  </si>
  <si>
    <t>AGENCIA ORIGEM</t>
  </si>
  <si>
    <t>VALOR</t>
  </si>
  <si>
    <t>DATA POSTAGEM</t>
  </si>
  <si>
    <t>ATESTE (Integramais)</t>
  </si>
  <si>
    <t>outros</t>
  </si>
  <si>
    <t>consignado</t>
  </si>
  <si>
    <t>antecipação</t>
  </si>
  <si>
    <t>PJ</t>
  </si>
  <si>
    <t>consignado INSS</t>
  </si>
  <si>
    <t>consig INSS</t>
  </si>
  <si>
    <t>carta simples</t>
  </si>
  <si>
    <t>cobrança</t>
  </si>
  <si>
    <t>Carta a cliente</t>
  </si>
  <si>
    <t>Consig INSS</t>
  </si>
  <si>
    <t>cobrança - carta simples</t>
  </si>
  <si>
    <t>Antecipação de Saque FGTS</t>
  </si>
  <si>
    <t>Ação de Descontos</t>
  </si>
  <si>
    <t>Atualização Cadastral</t>
  </si>
  <si>
    <t>Notificação Extra Judicial</t>
  </si>
  <si>
    <t>Consignado</t>
  </si>
  <si>
    <t>Cobrança com AR</t>
  </si>
  <si>
    <t>Rótulos de Linha</t>
  </si>
  <si>
    <t>Total Geral</t>
  </si>
  <si>
    <t>Soma de VALOR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</si>
  <si>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</si>
  <si>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</si>
  <si>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</si>
  <si>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</si>
  <si>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</si>
  <si>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</si>
  <si>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</si>
  <si>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</si>
  <si>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</si>
  <si>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</si>
  <si>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</si>
  <si>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</si>
  <si>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</si>
  <si>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Quantidade total</t>
  </si>
  <si>
    <t>Soma de Quantidade total</t>
  </si>
  <si>
    <t>TIPO (CARTA C. SIMPLES, MALA-DIRETA ou SEDEX)</t>
  </si>
  <si>
    <t>Mês</t>
  </si>
  <si>
    <t>Verba Mensal</t>
  </si>
  <si>
    <t>Verba</t>
  </si>
  <si>
    <t>Sobra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</si>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</sst>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Fill="1" applyBorder="1" applyAlignment="1">
      <alignment vertical="center" wrapText="1"/>
    </xf>
    <xf numFmtId="14" fontId="3" fillId="0" borderId="0" xfId="0" applyNumberFormat="1" applyFont="1"/>
    <xf numFmtId="44" fontId="0" fillId="0" borderId="0" xfId="1" applyFont="1" applyFill="1" applyBorder="1"/>
    <xf numFmtId="14" fontId="0" fillId="0" borderId="0" xfId="0" applyNumberFormat="1"/>
    <xf numFmtId="0" fontId="3" fillId="0" borderId="0" xfId="0" applyFont="1"/>
    <xf numFmtId="44" fontId="3" fillId="0" borderId="0" xfId="1" applyFont="1" applyFill="1" applyBorder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4" fontId="3" fillId="0" borderId="0" xfId="1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44" fontId="3" fillId="0" borderId="0" xfId="1" applyFont="1" applyFill="1" applyBorder="1" applyAlignment="1">
      <alignment horizontal="left" vertical="center"/>
    </xf>
    <xf numFmtId="1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8" fontId="0" fillId="0" borderId="0" xfId="0" applyNumberFormat="1"/>
    <xf numFmtId="14" fontId="4" fillId="0" borderId="0" xfId="0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0" xfId="0" applyFont="1" applyFill="1"/>
    <xf numFmtId="0" fontId="0" fillId="3" borderId="0" xfId="0" applyFill="1"/>
    <xf numFmtId="0" fontId="0" fillId="0" borderId="0" xfId="0" quotePrefix="1" applyNumberFormat="1" applyAlignment="1">
      <alignment horizontal="right"/>
    </xf>
    <xf numFmtId="0" fontId="0" fillId="0" borderId="0" xfId="0" applyAlignment="1"/>
    <xf numFmtId="0" fontId="3" fillId="0" borderId="0" xfId="0" applyFont="1" applyAlignment="1"/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4" fontId="0" fillId="0" borderId="0" xfId="0" applyNumberFormat="1"/>
    <xf numFmtId="0" fontId="2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/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 vertical="center"/>
    </xf>
    <xf numFmtId="0" fontId="4" fillId="0" borderId="0" xfId="0" applyNumberFormat="1" applyFont="1"/>
    <xf numFmtId="44" fontId="0" fillId="0" borderId="0" xfId="1" applyFont="1" applyAlignment="1">
      <alignment horizontal="left"/>
    </xf>
  </cellXfs>
  <cellStyles count="2"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alignment horizontal="general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Correios.xlsx]Controller 2024!Valor por agência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260172151186075E-2"/>
          <c:y val="0"/>
          <c:w val="0.94147965569762782"/>
          <c:h val="0.87541742127148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'Controller 2024'!$C$3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2024'!$B$4:$B$15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'Controller 2024'!$C$4:$C$15</c:f>
              <c:numCache>
                <c:formatCode>_("R$"* #,##0.00_);_("R$"* \(#,##0.00\);_("R$"* "-"??_);_(@_)</c:formatCode>
                <c:ptCount val="11"/>
                <c:pt idx="0">
                  <c:v>287.38</c:v>
                </c:pt>
                <c:pt idx="1">
                  <c:v>519.13</c:v>
                </c:pt>
                <c:pt idx="2">
                  <c:v>1001.8199999999999</c:v>
                </c:pt>
                <c:pt idx="3">
                  <c:v>323.54999999999995</c:v>
                </c:pt>
                <c:pt idx="4">
                  <c:v>104.10000000000001</c:v>
                </c:pt>
                <c:pt idx="5">
                  <c:v>922.22</c:v>
                </c:pt>
                <c:pt idx="6">
                  <c:v>1030.69</c:v>
                </c:pt>
                <c:pt idx="7">
                  <c:v>160.16</c:v>
                </c:pt>
                <c:pt idx="8">
                  <c:v>1447.78</c:v>
                </c:pt>
                <c:pt idx="9">
                  <c:v>832.52</c:v>
                </c:pt>
                <c:pt idx="10">
                  <c:v>929.66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446F-AFCC-C1CA3B643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260735"/>
        <c:axId val="1314445903"/>
      </c:barChart>
      <c:catAx>
        <c:axId val="16922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445903"/>
        <c:crosses val="autoZero"/>
        <c:auto val="1"/>
        <c:lblAlgn val="ctr"/>
        <c:lblOffset val="100"/>
        <c:noMultiLvlLbl val="0"/>
      </c:catAx>
      <c:valAx>
        <c:axId val="131444590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92260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Correios.xlsx]Controller 2024!quantidade por mês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'Controller 2024'!$I$3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2024'!$H$4:$H$16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'Controller 2024'!$I$4:$I$16</c:f>
              <c:numCache>
                <c:formatCode>General</c:formatCode>
                <c:ptCount val="12"/>
                <c:pt idx="0">
                  <c:v>629</c:v>
                </c:pt>
                <c:pt idx="1">
                  <c:v>384</c:v>
                </c:pt>
                <c:pt idx="2">
                  <c:v>36</c:v>
                </c:pt>
                <c:pt idx="3">
                  <c:v>375</c:v>
                </c:pt>
                <c:pt idx="4">
                  <c:v>521</c:v>
                </c:pt>
                <c:pt idx="5">
                  <c:v>654</c:v>
                </c:pt>
                <c:pt idx="6">
                  <c:v>686</c:v>
                </c:pt>
                <c:pt idx="7">
                  <c:v>971</c:v>
                </c:pt>
                <c:pt idx="8">
                  <c:v>537</c:v>
                </c:pt>
                <c:pt idx="9">
                  <c:v>755</c:v>
                </c:pt>
                <c:pt idx="10">
                  <c:v>938</c:v>
                </c:pt>
                <c:pt idx="1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53F-A5B0-FA34BDC2B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8425295"/>
        <c:axId val="1830554943"/>
      </c:barChart>
      <c:catAx>
        <c:axId val="1788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54943"/>
        <c:crosses val="autoZero"/>
        <c:auto val="1"/>
        <c:lblAlgn val="ctr"/>
        <c:lblOffset val="100"/>
        <c:noMultiLvlLbl val="0"/>
      </c:catAx>
      <c:valAx>
        <c:axId val="183055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84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Correios.xlsx]Controller 2024!quantidade por agência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'Controller 2024'!$L$3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2024'!$K$4:$K$15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'Controller 2024'!$L$4:$L$15</c:f>
              <c:numCache>
                <c:formatCode>General</c:formatCode>
                <c:ptCount val="11"/>
                <c:pt idx="0">
                  <c:v>311</c:v>
                </c:pt>
                <c:pt idx="1">
                  <c:v>357</c:v>
                </c:pt>
                <c:pt idx="2">
                  <c:v>1077</c:v>
                </c:pt>
                <c:pt idx="3">
                  <c:v>127</c:v>
                </c:pt>
                <c:pt idx="4">
                  <c:v>22</c:v>
                </c:pt>
                <c:pt idx="5">
                  <c:v>999</c:v>
                </c:pt>
                <c:pt idx="6">
                  <c:v>1142</c:v>
                </c:pt>
                <c:pt idx="7">
                  <c:v>182</c:v>
                </c:pt>
                <c:pt idx="8">
                  <c:v>1546</c:v>
                </c:pt>
                <c:pt idx="9">
                  <c:v>758</c:v>
                </c:pt>
                <c:pt idx="10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C-462A-88CD-6DFEFE79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39023"/>
        <c:axId val="1779975151"/>
      </c:barChart>
      <c:catAx>
        <c:axId val="18182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975151"/>
        <c:crosses val="autoZero"/>
        <c:auto val="1"/>
        <c:lblAlgn val="ctr"/>
        <c:lblOffset val="100"/>
        <c:noMultiLvlLbl val="0"/>
      </c:catAx>
      <c:valAx>
        <c:axId val="1779975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823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'Controller 2024'!$C$21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2024'!$B$22:$B$33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'Controller 2024'!$C$22:$C$33</c:f>
              <c:numCache>
                <c:formatCode>_("R$"* #,##0.00_);_("R$"* \(#,##0.00\);_("R$"* "-"??_);_(@_)</c:formatCode>
                <c:ptCount val="12"/>
                <c:pt idx="0">
                  <c:v>581.52</c:v>
                </c:pt>
                <c:pt idx="1">
                  <c:v>393.65</c:v>
                </c:pt>
                <c:pt idx="2">
                  <c:v>37.849999999999994</c:v>
                </c:pt>
                <c:pt idx="3">
                  <c:v>348.78</c:v>
                </c:pt>
                <c:pt idx="4">
                  <c:v>848.78</c:v>
                </c:pt>
                <c:pt idx="5">
                  <c:v>699.7700000000001</c:v>
                </c:pt>
                <c:pt idx="6">
                  <c:v>653.47</c:v>
                </c:pt>
                <c:pt idx="7">
                  <c:v>957.95</c:v>
                </c:pt>
                <c:pt idx="8">
                  <c:v>535.6</c:v>
                </c:pt>
                <c:pt idx="9">
                  <c:v>978.64</c:v>
                </c:pt>
                <c:pt idx="10">
                  <c:v>910.69999999999993</c:v>
                </c:pt>
                <c:pt idx="11">
                  <c:v>612.29999999999995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8-4A11-B18D-FA9D1DCD009D}"/>
            </c:ext>
          </c:extLst>
        </c:ser>
        <c:ser>
          <c:idx val="1"/>
          <c:order val="1"/>
          <c:tx>
            <c:strRef>
              <c:f>'Controller 2024'!$E$21</c:f>
              <c:strCache>
                <c:ptCount val="1"/>
                <c:pt idx="0">
                  <c:v>Sobra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2024'!$B$22:$B$33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'Controller 2024'!$E$22:$E$33</c:f>
              <c:numCache>
                <c:formatCode>_("R$"* #,##0.00_);_("R$"* \(#,##0.00\);_("R$"* "-"??_);_(@_)</c:formatCode>
                <c:ptCount val="12"/>
                <c:pt idx="0">
                  <c:v>418.48</c:v>
                </c:pt>
                <c:pt idx="1">
                  <c:v>606.35</c:v>
                </c:pt>
                <c:pt idx="2">
                  <c:v>962.15</c:v>
                </c:pt>
                <c:pt idx="3">
                  <c:v>651.22</c:v>
                </c:pt>
                <c:pt idx="4">
                  <c:v>151.22000000000003</c:v>
                </c:pt>
                <c:pt idx="5">
                  <c:v>300.2299999999999</c:v>
                </c:pt>
                <c:pt idx="6">
                  <c:v>346.53</c:v>
                </c:pt>
                <c:pt idx="7">
                  <c:v>42.049999999999955</c:v>
                </c:pt>
                <c:pt idx="8">
                  <c:v>464.4</c:v>
                </c:pt>
                <c:pt idx="9">
                  <c:v>21.360000000000014</c:v>
                </c:pt>
                <c:pt idx="10">
                  <c:v>89.300000000000068</c:v>
                </c:pt>
                <c:pt idx="11">
                  <c:v>387.70000000000005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A11-B18D-FA9D1DCD00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376896"/>
        <c:axId val="1701263904"/>
      </c:barChart>
      <c:catAx>
        <c:axId val="1963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1263904"/>
        <c:crosses val="autoZero"/>
        <c:auto val="1"/>
        <c:lblAlgn val="ctr"/>
        <c:lblOffset val="100"/>
        <c:noMultiLvlLbl val="0"/>
      </c:catAx>
      <c:valAx>
        <c:axId val="17012639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3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'Controller 2024'!$B$34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('Controller 2024'!$C$34,'Controller 2024'!$E$34)</c:f>
              <c:numCache>
                <c:formatCode>_("R$"* #,##0.00_);_("R$"* \(#,##0.00\);_("R$"* "-"??_);_(@_)</c:formatCode>
                <c:ptCount val="2"/>
                <c:pt idx="0">
                  <c:v>7559.01</c:v>
                </c:pt>
                <c:pt idx="1">
                  <c:v>4440.9900000000007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0-4C0F-9663-926E0B1C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4" Type="http://schemas.openxmlformats.org/officeDocument/2006/relationships/hyperlink" Target="#'Controller 2024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3.svg"/><Relationship Id="rId3" Type="http://schemas.openxmlformats.org/officeDocument/2006/relationships/image" Target="../media/image4.svg"/><Relationship Id="rId21" Type="http://schemas.openxmlformats.org/officeDocument/2006/relationships/chart" Target="../charts/chart5.xml"/><Relationship Id="rId7" Type="http://schemas.openxmlformats.org/officeDocument/2006/relationships/chart" Target="../charts/chart3.xml"/><Relationship Id="rId12" Type="http://schemas.openxmlformats.org/officeDocument/2006/relationships/image" Target="../media/image10.svg"/><Relationship Id="rId17" Type="http://schemas.openxmlformats.org/officeDocument/2006/relationships/image" Target="../media/image12.png"/><Relationship Id="rId2" Type="http://schemas.openxmlformats.org/officeDocument/2006/relationships/image" Target="../media/image3.png"/><Relationship Id="rId16" Type="http://schemas.openxmlformats.org/officeDocument/2006/relationships/chart" Target="../charts/chart4.xml"/><Relationship Id="rId20" Type="http://schemas.openxmlformats.org/officeDocument/2006/relationships/image" Target="../media/image15.svg"/><Relationship Id="rId1" Type="http://schemas.openxmlformats.org/officeDocument/2006/relationships/chart" Target="../charts/chart1.xml"/><Relationship Id="rId6" Type="http://schemas.openxmlformats.org/officeDocument/2006/relationships/image" Target="../media/image6.sv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2.svg"/><Relationship Id="rId10" Type="http://schemas.openxmlformats.org/officeDocument/2006/relationships/hyperlink" Target="#'Dados 2024'!A1"/><Relationship Id="rId19" Type="http://schemas.openxmlformats.org/officeDocument/2006/relationships/image" Target="../media/image14.png"/><Relationship Id="rId4" Type="http://schemas.openxmlformats.org/officeDocument/2006/relationships/chart" Target="../charts/chart2.xml"/><Relationship Id="rId9" Type="http://schemas.openxmlformats.org/officeDocument/2006/relationships/image" Target="../media/image8.svg"/><Relationship Id="rId1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295457</xdr:colOff>
      <xdr:row>8</xdr:row>
      <xdr:rowOff>65087</xdr:rowOff>
    </xdr:from>
    <xdr:to>
      <xdr:col>7</xdr:col>
      <xdr:colOff>1535294</xdr:colOff>
      <xdr:row>11</xdr:row>
      <xdr:rowOff>0</xdr:rowOff>
    </xdr:to>
    <xdr:grpSp>
      <xdr:nvGrpSpPr>
        <xdr:cNvPr id="3" name="Agrupar 2">
          <a:hlinkClick xmlns:r="http://schemas.openxmlformats.org/officeDocument/2006/relationships" r:id="rId1" tooltip="Voltar à DashBoard"/>
          <a:extLst>
            <a:ext uri="{FF2B5EF4-FFF2-40B4-BE49-F238E27FC236}">
              <a16:creationId xmlns:a16="http://schemas.microsoft.com/office/drawing/2014/main" id="{C90D7B3B-4EA4-4310-9010-FCAEF3F3E8A2}"/>
            </a:ext>
          </a:extLst>
        </xdr:cNvPr>
        <xdr:cNvGrpSpPr/>
      </xdr:nvGrpSpPr>
      <xdr:grpSpPr>
        <a:xfrm>
          <a:off x="11273020" y="1676400"/>
          <a:ext cx="1239837" cy="482600"/>
          <a:chOff x="119063" y="31749"/>
          <a:chExt cx="1809749" cy="66675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368194E-0271-FF7A-A539-CA74C96CB76A}"/>
              </a:ext>
            </a:extLst>
          </xdr:cNvPr>
          <xdr:cNvSpPr/>
        </xdr:nvSpPr>
        <xdr:spPr>
          <a:xfrm>
            <a:off x="119063" y="261938"/>
            <a:ext cx="1809749" cy="436563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 w="3270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200"/>
              <a:t>MAIL APP</a:t>
            </a:r>
          </a:p>
        </xdr:txBody>
      </xdr: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72AE071E-AAE7-3E12-E14A-A694794E4CAD}"/>
              </a:ext>
            </a:extLst>
          </xdr:cNvPr>
          <xdr:cNvGrpSpPr/>
        </xdr:nvGrpSpPr>
        <xdr:grpSpPr>
          <a:xfrm>
            <a:off x="126997" y="31749"/>
            <a:ext cx="714378" cy="627063"/>
            <a:chOff x="119060" y="7937"/>
            <a:chExt cx="857252" cy="801689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5C20F100-1B7B-2102-7133-ACEC4530D1F0}"/>
                </a:ext>
              </a:extLst>
            </xdr:cNvPr>
            <xdr:cNvGrpSpPr/>
          </xdr:nvGrpSpPr>
          <xdr:grpSpPr>
            <a:xfrm>
              <a:off x="119060" y="7937"/>
              <a:ext cx="769939" cy="777875"/>
              <a:chOff x="2420935" y="1016000"/>
              <a:chExt cx="769939" cy="777875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8D65DE1F-A49A-1872-8B76-5957F765647E}"/>
                  </a:ext>
                </a:extLst>
              </xdr:cNvPr>
              <xdr:cNvGrpSpPr/>
            </xdr:nvGrpSpPr>
            <xdr:grpSpPr>
              <a:xfrm>
                <a:off x="2533654" y="1158875"/>
                <a:ext cx="577850" cy="571500"/>
                <a:chOff x="2533654" y="1158875"/>
                <a:chExt cx="577850" cy="190139"/>
              </a:xfrm>
            </xdr:grpSpPr>
            <xdr:sp macro="" textlink="">
              <xdr:nvSpPr>
                <xdr:cNvPr id="12" name="Retângulo 11">
                  <a:extLst>
                    <a:ext uri="{FF2B5EF4-FFF2-40B4-BE49-F238E27FC236}">
                      <a16:creationId xmlns:a16="http://schemas.microsoft.com/office/drawing/2014/main" id="{3F14DBC7-0BD0-0EBC-08BF-6CADCDC7D3F5}"/>
                    </a:ext>
                  </a:extLst>
                </xdr:cNvPr>
                <xdr:cNvSpPr/>
              </xdr:nvSpPr>
              <xdr:spPr>
                <a:xfrm>
                  <a:off x="2635249" y="1158875"/>
                  <a:ext cx="341314" cy="169012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  <xdr:sp macro="" textlink="">
              <xdr:nvSpPr>
                <xdr:cNvPr id="13" name="Retângulo 12">
                  <a:extLst>
                    <a:ext uri="{FF2B5EF4-FFF2-40B4-BE49-F238E27FC236}">
                      <a16:creationId xmlns:a16="http://schemas.microsoft.com/office/drawing/2014/main" id="{4CD5AEA2-1698-39CD-072C-75805D03017C}"/>
                    </a:ext>
                  </a:extLst>
                </xdr:cNvPr>
                <xdr:cNvSpPr/>
              </xdr:nvSpPr>
              <xdr:spPr>
                <a:xfrm rot="16200000" flipH="1">
                  <a:off x="2760519" y="998030"/>
                  <a:ext cx="124119" cy="577850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</xdr:grpSp>
          <xdr:pic>
            <xdr:nvPicPr>
              <xdr:cNvPr id="11" name="Gráfico 10" descr="Envelope aberto com preenchimento sólido">
                <a:extLst>
                  <a:ext uri="{FF2B5EF4-FFF2-40B4-BE49-F238E27FC236}">
                    <a16:creationId xmlns:a16="http://schemas.microsoft.com/office/drawing/2014/main" id="{3DBCED49-B96C-0D2E-2214-661AAFB6058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3"/>
                  </a:ext>
                </a:extLst>
              </a:blip>
              <a:stretch>
                <a:fillRect/>
              </a:stretch>
            </xdr:blipFill>
            <xdr:spPr>
              <a:xfrm>
                <a:off x="2420935" y="1016000"/>
                <a:ext cx="769939" cy="777875"/>
              </a:xfrm>
              <a:prstGeom prst="rect">
                <a:avLst/>
              </a:prstGeom>
            </xdr:spPr>
          </xdr:pic>
        </xdr:grpSp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6D3EE220-2A24-7906-1F44-7621D4FB83C0}"/>
                </a:ext>
              </a:extLst>
            </xdr:cNvPr>
            <xdr:cNvGrpSpPr/>
          </xdr:nvGrpSpPr>
          <xdr:grpSpPr>
            <a:xfrm>
              <a:off x="627062" y="460376"/>
              <a:ext cx="349250" cy="349250"/>
              <a:chOff x="3135146" y="1166647"/>
              <a:chExt cx="420785" cy="420785"/>
            </a:xfrm>
          </xdr:grpSpPr>
          <xdr:sp macro="" textlink="">
            <xdr:nvSpPr>
              <xdr:cNvPr id="8" name="Elipse 7">
                <a:extLst>
                  <a:ext uri="{FF2B5EF4-FFF2-40B4-BE49-F238E27FC236}">
                    <a16:creationId xmlns:a16="http://schemas.microsoft.com/office/drawing/2014/main" id="{05A766EA-CEE5-F713-1239-347F13E267FE}"/>
                  </a:ext>
                </a:extLst>
              </xdr:cNvPr>
              <xdr:cNvSpPr/>
            </xdr:nvSpPr>
            <xdr:spPr>
              <a:xfrm>
                <a:off x="3159125" y="1238251"/>
                <a:ext cx="349250" cy="341312"/>
              </a:xfrm>
              <a:prstGeom prst="ellipse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000"/>
              </a:p>
            </xdr:txBody>
          </xdr:sp>
          <xdr:sp macro="" textlink="">
            <xdr:nvSpPr>
              <xdr:cNvPr id="9" name="Gráfico 27" descr="Selo Tick1 com preenchimento sólido">
                <a:extLst>
                  <a:ext uri="{FF2B5EF4-FFF2-40B4-BE49-F238E27FC236}">
                    <a16:creationId xmlns:a16="http://schemas.microsoft.com/office/drawing/2014/main" id="{4EEB7A47-C550-9757-CD58-62A9093C9618}"/>
                  </a:ext>
                </a:extLst>
              </xdr:cNvPr>
              <xdr:cNvSpPr/>
            </xdr:nvSpPr>
            <xdr:spPr>
              <a:xfrm>
                <a:off x="3135146" y="1166647"/>
                <a:ext cx="420785" cy="420785"/>
              </a:xfrm>
              <a:custGeom>
                <a:avLst/>
                <a:gdLst>
                  <a:gd name="connsiteX0" fmla="*/ 210393 w 420785"/>
                  <a:gd name="connsiteY0" fmla="*/ 0 h 420785"/>
                  <a:gd name="connsiteX1" fmla="*/ 0 w 420785"/>
                  <a:gd name="connsiteY1" fmla="*/ 210393 h 420785"/>
                  <a:gd name="connsiteX2" fmla="*/ 210393 w 420785"/>
                  <a:gd name="connsiteY2" fmla="*/ 420786 h 420785"/>
                  <a:gd name="connsiteX3" fmla="*/ 420786 w 420785"/>
                  <a:gd name="connsiteY3" fmla="*/ 210393 h 420785"/>
                  <a:gd name="connsiteX4" fmla="*/ 420786 w 420785"/>
                  <a:gd name="connsiteY4" fmla="*/ 210376 h 420785"/>
                  <a:gd name="connsiteX5" fmla="*/ 210554 w 420785"/>
                  <a:gd name="connsiteY5" fmla="*/ 0 h 420785"/>
                  <a:gd name="connsiteX6" fmla="*/ 210393 w 420785"/>
                  <a:gd name="connsiteY6" fmla="*/ 0 h 420785"/>
                  <a:gd name="connsiteX7" fmla="*/ 261358 w 420785"/>
                  <a:gd name="connsiteY7" fmla="*/ 220442 h 420785"/>
                  <a:gd name="connsiteX8" fmla="*/ 168845 w 420785"/>
                  <a:gd name="connsiteY8" fmla="*/ 313050 h 420785"/>
                  <a:gd name="connsiteX9" fmla="*/ 89572 w 420785"/>
                  <a:gd name="connsiteY9" fmla="*/ 233776 h 420785"/>
                  <a:gd name="connsiteX10" fmla="*/ 116057 w 420785"/>
                  <a:gd name="connsiteY10" fmla="*/ 207291 h 420785"/>
                  <a:gd name="connsiteX11" fmla="*/ 168845 w 420785"/>
                  <a:gd name="connsiteY11" fmla="*/ 260079 h 420785"/>
                  <a:gd name="connsiteX12" fmla="*/ 245293 w 420785"/>
                  <a:gd name="connsiteY12" fmla="*/ 182639 h 420785"/>
                  <a:gd name="connsiteX13" fmla="*/ 310889 w 420785"/>
                  <a:gd name="connsiteY13" fmla="*/ 117874 h 420785"/>
                  <a:gd name="connsiteX14" fmla="*/ 313277 w 420785"/>
                  <a:gd name="connsiteY14" fmla="*/ 115658 h 420785"/>
                  <a:gd name="connsiteX15" fmla="*/ 315493 w 420785"/>
                  <a:gd name="connsiteY15" fmla="*/ 113265 h 420785"/>
                  <a:gd name="connsiteX16" fmla="*/ 342349 w 420785"/>
                  <a:gd name="connsiteY16" fmla="*/ 139750 h 420785"/>
                  <a:gd name="connsiteX17" fmla="*/ 261353 w 420785"/>
                  <a:gd name="connsiteY17" fmla="*/ 220425 h 42078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420785" h="420785">
                    <a:moveTo>
                      <a:pt x="210393" y="0"/>
                    </a:moveTo>
                    <a:cubicBezTo>
                      <a:pt x="94196" y="0"/>
                      <a:pt x="0" y="94196"/>
                      <a:pt x="0" y="210393"/>
                    </a:cubicBezTo>
                    <a:cubicBezTo>
                      <a:pt x="0" y="326590"/>
                      <a:pt x="94196" y="420786"/>
                      <a:pt x="210393" y="420786"/>
                    </a:cubicBezTo>
                    <a:cubicBezTo>
                      <a:pt x="326590" y="420786"/>
                      <a:pt x="420786" y="326590"/>
                      <a:pt x="420786" y="210393"/>
                    </a:cubicBezTo>
                    <a:cubicBezTo>
                      <a:pt x="420786" y="210387"/>
                      <a:pt x="420786" y="210382"/>
                      <a:pt x="420786" y="210376"/>
                    </a:cubicBezTo>
                    <a:cubicBezTo>
                      <a:pt x="420826" y="94228"/>
                      <a:pt x="326702" y="40"/>
                      <a:pt x="210554" y="0"/>
                    </a:cubicBezTo>
                    <a:cubicBezTo>
                      <a:pt x="210500" y="0"/>
                      <a:pt x="210447" y="0"/>
                      <a:pt x="210393" y="0"/>
                    </a:cubicBezTo>
                    <a:close/>
                    <a:moveTo>
                      <a:pt x="261358" y="220442"/>
                    </a:moveTo>
                    <a:cubicBezTo>
                      <a:pt x="230705" y="251040"/>
                      <a:pt x="199868" y="281909"/>
                      <a:pt x="168845" y="313050"/>
                    </a:cubicBezTo>
                    <a:cubicBezTo>
                      <a:pt x="142483" y="286562"/>
                      <a:pt x="116059" y="260138"/>
                      <a:pt x="89572" y="233776"/>
                    </a:cubicBezTo>
                    <a:lnTo>
                      <a:pt x="116057" y="207291"/>
                    </a:lnTo>
                    <a:lnTo>
                      <a:pt x="168845" y="260079"/>
                    </a:lnTo>
                    <a:cubicBezTo>
                      <a:pt x="194472" y="234082"/>
                      <a:pt x="219955" y="208270"/>
                      <a:pt x="245293" y="182639"/>
                    </a:cubicBezTo>
                    <a:cubicBezTo>
                      <a:pt x="270615" y="157012"/>
                      <a:pt x="284625" y="143257"/>
                      <a:pt x="310889" y="117874"/>
                    </a:cubicBezTo>
                    <a:cubicBezTo>
                      <a:pt x="311626" y="117137"/>
                      <a:pt x="312418" y="116406"/>
                      <a:pt x="313277" y="115658"/>
                    </a:cubicBezTo>
                    <a:cubicBezTo>
                      <a:pt x="314109" y="114952"/>
                      <a:pt x="314853" y="114149"/>
                      <a:pt x="315493" y="113265"/>
                    </a:cubicBezTo>
                    <a:lnTo>
                      <a:pt x="342349" y="139750"/>
                    </a:lnTo>
                    <a:cubicBezTo>
                      <a:pt x="311155" y="170773"/>
                      <a:pt x="292010" y="189830"/>
                      <a:pt x="261353" y="220425"/>
                    </a:cubicBezTo>
                    <a:close/>
                  </a:path>
                </a:pathLst>
              </a:custGeom>
              <a:solidFill>
                <a:schemeClr val="bg1"/>
              </a:solidFill>
              <a:ln w="5457" cap="flat">
                <a:solidFill>
                  <a:schemeClr val="accent1"/>
                </a:solidFill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 sz="1000"/>
              </a:p>
            </xdr:txBody>
          </xdr:sp>
        </xdr:grpSp>
      </xdr:grpSp>
    </xdr:grpSp>
    <xdr:clientData/>
  </xdr:twoCellAnchor>
  <xdr:twoCellAnchor>
    <xdr:from>
      <xdr:col>7</xdr:col>
      <xdr:colOff>177982</xdr:colOff>
      <xdr:row>4</xdr:row>
      <xdr:rowOff>0</xdr:rowOff>
    </xdr:from>
    <xdr:to>
      <xdr:col>7</xdr:col>
      <xdr:colOff>1535294</xdr:colOff>
      <xdr:row>8</xdr:row>
      <xdr:rowOff>1</xdr:rowOff>
    </xdr:to>
    <xdr:sp macro="" textlink="">
      <xdr:nvSpPr>
        <xdr:cNvPr id="14" name="Retângulo: Cantos Arredondados 13">
          <a:hlinkClick xmlns:r="http://schemas.openxmlformats.org/officeDocument/2006/relationships" r:id="rId4" tooltip="Atualize tabelas dinâmicas antes de visualizar a DashBoard"/>
          <a:extLst>
            <a:ext uri="{FF2B5EF4-FFF2-40B4-BE49-F238E27FC236}">
              <a16:creationId xmlns:a16="http://schemas.microsoft.com/office/drawing/2014/main" id="{0638400D-3B40-4FCC-8C13-70355F766F0D}"/>
            </a:ext>
          </a:extLst>
        </xdr:cNvPr>
        <xdr:cNvSpPr/>
      </xdr:nvSpPr>
      <xdr:spPr>
        <a:xfrm>
          <a:off x="11155545" y="881063"/>
          <a:ext cx="1357312" cy="730251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Controller para</a:t>
          </a:r>
          <a:r>
            <a:rPr lang="pt-BR" sz="1200" b="1" baseline="0"/>
            <a:t> atualizar tabelas dinâmicas</a:t>
          </a:r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24266</xdr:colOff>
      <xdr:row>24</xdr:row>
      <xdr:rowOff>119743</xdr:rowOff>
    </xdr:to>
    <xdr:grpSp>
      <xdr:nvGrpSpPr>
        <xdr:cNvPr id="9" name="Agrupar 8">
          <a:hlinkClick xmlns:r="http://schemas.openxmlformats.org/officeDocument/2006/relationships" r:id="rId1" tooltip="Voltar à DashBoard"/>
          <a:extLst>
            <a:ext uri="{FF2B5EF4-FFF2-40B4-BE49-F238E27FC236}">
              <a16:creationId xmlns:a16="http://schemas.microsoft.com/office/drawing/2014/main" id="{176F1A35-076C-485C-B5AA-AE3DC0A81B0A}"/>
            </a:ext>
          </a:extLst>
        </xdr:cNvPr>
        <xdr:cNvGrpSpPr/>
      </xdr:nvGrpSpPr>
      <xdr:grpSpPr>
        <a:xfrm>
          <a:off x="5896429" y="3991429"/>
          <a:ext cx="1239837" cy="482600"/>
          <a:chOff x="119063" y="31749"/>
          <a:chExt cx="1809749" cy="66675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3FE9F72-4A35-1308-0AAB-D020E452B66B}"/>
              </a:ext>
            </a:extLst>
          </xdr:cNvPr>
          <xdr:cNvSpPr/>
        </xdr:nvSpPr>
        <xdr:spPr>
          <a:xfrm>
            <a:off x="119063" y="261938"/>
            <a:ext cx="1809749" cy="436563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 w="3270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200"/>
              <a:t>MAIL APP</a:t>
            </a:r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405DBF8-A3C7-47EC-1465-62C59F19BCB4}"/>
              </a:ext>
            </a:extLst>
          </xdr:cNvPr>
          <xdr:cNvGrpSpPr/>
        </xdr:nvGrpSpPr>
        <xdr:grpSpPr>
          <a:xfrm>
            <a:off x="126997" y="31749"/>
            <a:ext cx="714378" cy="627063"/>
            <a:chOff x="119060" y="7937"/>
            <a:chExt cx="857252" cy="801689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B48A1165-A83B-DB37-E262-1C6D6BFC67D1}"/>
                </a:ext>
              </a:extLst>
            </xdr:cNvPr>
            <xdr:cNvGrpSpPr/>
          </xdr:nvGrpSpPr>
          <xdr:grpSpPr>
            <a:xfrm>
              <a:off x="119060" y="7937"/>
              <a:ext cx="769939" cy="777875"/>
              <a:chOff x="2420935" y="1016000"/>
              <a:chExt cx="769939" cy="777875"/>
            </a:xfrm>
          </xdr:grpSpPr>
          <xdr:grpSp>
            <xdr:nvGrpSpPr>
              <xdr:cNvPr id="16" name="Agrupar 15">
                <a:extLst>
                  <a:ext uri="{FF2B5EF4-FFF2-40B4-BE49-F238E27FC236}">
                    <a16:creationId xmlns:a16="http://schemas.microsoft.com/office/drawing/2014/main" id="{E7C65A15-163C-B0D1-34E1-2D14237401AD}"/>
                  </a:ext>
                </a:extLst>
              </xdr:cNvPr>
              <xdr:cNvGrpSpPr/>
            </xdr:nvGrpSpPr>
            <xdr:grpSpPr>
              <a:xfrm>
                <a:off x="2533654" y="1158875"/>
                <a:ext cx="577850" cy="571500"/>
                <a:chOff x="2533654" y="1158875"/>
                <a:chExt cx="577850" cy="190139"/>
              </a:xfrm>
            </xdr:grpSpPr>
            <xdr:sp macro="" textlink="">
              <xdr:nvSpPr>
                <xdr:cNvPr id="18" name="Retângulo 17">
                  <a:extLst>
                    <a:ext uri="{FF2B5EF4-FFF2-40B4-BE49-F238E27FC236}">
                      <a16:creationId xmlns:a16="http://schemas.microsoft.com/office/drawing/2014/main" id="{71295F04-C537-1AF6-1181-949791EBB30D}"/>
                    </a:ext>
                  </a:extLst>
                </xdr:cNvPr>
                <xdr:cNvSpPr/>
              </xdr:nvSpPr>
              <xdr:spPr>
                <a:xfrm>
                  <a:off x="2635249" y="1158875"/>
                  <a:ext cx="341314" cy="169012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  <xdr:sp macro="" textlink="">
              <xdr:nvSpPr>
                <xdr:cNvPr id="19" name="Retângulo 18">
                  <a:extLst>
                    <a:ext uri="{FF2B5EF4-FFF2-40B4-BE49-F238E27FC236}">
                      <a16:creationId xmlns:a16="http://schemas.microsoft.com/office/drawing/2014/main" id="{9B402A66-14A0-8DE0-8E2B-03509397C507}"/>
                    </a:ext>
                  </a:extLst>
                </xdr:cNvPr>
                <xdr:cNvSpPr/>
              </xdr:nvSpPr>
              <xdr:spPr>
                <a:xfrm rot="16200000" flipH="1">
                  <a:off x="2760519" y="998030"/>
                  <a:ext cx="124119" cy="577850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</xdr:grpSp>
          <xdr:pic>
            <xdr:nvPicPr>
              <xdr:cNvPr id="17" name="Gráfico 16" descr="Envelope aberto com preenchimento sólido">
                <a:extLst>
                  <a:ext uri="{FF2B5EF4-FFF2-40B4-BE49-F238E27FC236}">
                    <a16:creationId xmlns:a16="http://schemas.microsoft.com/office/drawing/2014/main" id="{48BE4A8A-DA5C-224A-2D4C-7DECB348F1F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3"/>
                  </a:ext>
                </a:extLst>
              </a:blip>
              <a:stretch>
                <a:fillRect/>
              </a:stretch>
            </xdr:blipFill>
            <xdr:spPr>
              <a:xfrm>
                <a:off x="2420935" y="1016000"/>
                <a:ext cx="769939" cy="777875"/>
              </a:xfrm>
              <a:prstGeom prst="rect">
                <a:avLst/>
              </a:prstGeom>
            </xdr:spPr>
          </xdr:pic>
        </xdr:grpSp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7E815C56-7457-9C1E-F239-638179D9ABED}"/>
                </a:ext>
              </a:extLst>
            </xdr:cNvPr>
            <xdr:cNvGrpSpPr/>
          </xdr:nvGrpSpPr>
          <xdr:grpSpPr>
            <a:xfrm>
              <a:off x="627062" y="460376"/>
              <a:ext cx="349250" cy="349250"/>
              <a:chOff x="3135146" y="1166647"/>
              <a:chExt cx="420785" cy="420785"/>
            </a:xfrm>
          </xdr:grpSpPr>
          <xdr:sp macro="" textlink="">
            <xdr:nvSpPr>
              <xdr:cNvPr id="14" name="Elipse 13">
                <a:extLst>
                  <a:ext uri="{FF2B5EF4-FFF2-40B4-BE49-F238E27FC236}">
                    <a16:creationId xmlns:a16="http://schemas.microsoft.com/office/drawing/2014/main" id="{2D9AE606-AC52-DE22-4A90-9AF67BE256DD}"/>
                  </a:ext>
                </a:extLst>
              </xdr:cNvPr>
              <xdr:cNvSpPr/>
            </xdr:nvSpPr>
            <xdr:spPr>
              <a:xfrm>
                <a:off x="3159125" y="1238251"/>
                <a:ext cx="349250" cy="341312"/>
              </a:xfrm>
              <a:prstGeom prst="ellipse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000"/>
              </a:p>
            </xdr:txBody>
          </xdr:sp>
          <xdr:sp macro="" textlink="">
            <xdr:nvSpPr>
              <xdr:cNvPr id="15" name="Gráfico 27" descr="Selo Tick1 com preenchimento sólido">
                <a:extLst>
                  <a:ext uri="{FF2B5EF4-FFF2-40B4-BE49-F238E27FC236}">
                    <a16:creationId xmlns:a16="http://schemas.microsoft.com/office/drawing/2014/main" id="{291B233A-C079-0106-D715-840FA369D996}"/>
                  </a:ext>
                </a:extLst>
              </xdr:cNvPr>
              <xdr:cNvSpPr/>
            </xdr:nvSpPr>
            <xdr:spPr>
              <a:xfrm>
                <a:off x="3135146" y="1166647"/>
                <a:ext cx="420785" cy="420785"/>
              </a:xfrm>
              <a:custGeom>
                <a:avLst/>
                <a:gdLst>
                  <a:gd name="connsiteX0" fmla="*/ 210393 w 420785"/>
                  <a:gd name="connsiteY0" fmla="*/ 0 h 420785"/>
                  <a:gd name="connsiteX1" fmla="*/ 0 w 420785"/>
                  <a:gd name="connsiteY1" fmla="*/ 210393 h 420785"/>
                  <a:gd name="connsiteX2" fmla="*/ 210393 w 420785"/>
                  <a:gd name="connsiteY2" fmla="*/ 420786 h 420785"/>
                  <a:gd name="connsiteX3" fmla="*/ 420786 w 420785"/>
                  <a:gd name="connsiteY3" fmla="*/ 210393 h 420785"/>
                  <a:gd name="connsiteX4" fmla="*/ 420786 w 420785"/>
                  <a:gd name="connsiteY4" fmla="*/ 210376 h 420785"/>
                  <a:gd name="connsiteX5" fmla="*/ 210554 w 420785"/>
                  <a:gd name="connsiteY5" fmla="*/ 0 h 420785"/>
                  <a:gd name="connsiteX6" fmla="*/ 210393 w 420785"/>
                  <a:gd name="connsiteY6" fmla="*/ 0 h 420785"/>
                  <a:gd name="connsiteX7" fmla="*/ 261358 w 420785"/>
                  <a:gd name="connsiteY7" fmla="*/ 220442 h 420785"/>
                  <a:gd name="connsiteX8" fmla="*/ 168845 w 420785"/>
                  <a:gd name="connsiteY8" fmla="*/ 313050 h 420785"/>
                  <a:gd name="connsiteX9" fmla="*/ 89572 w 420785"/>
                  <a:gd name="connsiteY9" fmla="*/ 233776 h 420785"/>
                  <a:gd name="connsiteX10" fmla="*/ 116057 w 420785"/>
                  <a:gd name="connsiteY10" fmla="*/ 207291 h 420785"/>
                  <a:gd name="connsiteX11" fmla="*/ 168845 w 420785"/>
                  <a:gd name="connsiteY11" fmla="*/ 260079 h 420785"/>
                  <a:gd name="connsiteX12" fmla="*/ 245293 w 420785"/>
                  <a:gd name="connsiteY12" fmla="*/ 182639 h 420785"/>
                  <a:gd name="connsiteX13" fmla="*/ 310889 w 420785"/>
                  <a:gd name="connsiteY13" fmla="*/ 117874 h 420785"/>
                  <a:gd name="connsiteX14" fmla="*/ 313277 w 420785"/>
                  <a:gd name="connsiteY14" fmla="*/ 115658 h 420785"/>
                  <a:gd name="connsiteX15" fmla="*/ 315493 w 420785"/>
                  <a:gd name="connsiteY15" fmla="*/ 113265 h 420785"/>
                  <a:gd name="connsiteX16" fmla="*/ 342349 w 420785"/>
                  <a:gd name="connsiteY16" fmla="*/ 139750 h 420785"/>
                  <a:gd name="connsiteX17" fmla="*/ 261353 w 420785"/>
                  <a:gd name="connsiteY17" fmla="*/ 220425 h 42078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420785" h="420785">
                    <a:moveTo>
                      <a:pt x="210393" y="0"/>
                    </a:moveTo>
                    <a:cubicBezTo>
                      <a:pt x="94196" y="0"/>
                      <a:pt x="0" y="94196"/>
                      <a:pt x="0" y="210393"/>
                    </a:cubicBezTo>
                    <a:cubicBezTo>
                      <a:pt x="0" y="326590"/>
                      <a:pt x="94196" y="420786"/>
                      <a:pt x="210393" y="420786"/>
                    </a:cubicBezTo>
                    <a:cubicBezTo>
                      <a:pt x="326590" y="420786"/>
                      <a:pt x="420786" y="326590"/>
                      <a:pt x="420786" y="210393"/>
                    </a:cubicBezTo>
                    <a:cubicBezTo>
                      <a:pt x="420786" y="210387"/>
                      <a:pt x="420786" y="210382"/>
                      <a:pt x="420786" y="210376"/>
                    </a:cubicBezTo>
                    <a:cubicBezTo>
                      <a:pt x="420826" y="94228"/>
                      <a:pt x="326702" y="40"/>
                      <a:pt x="210554" y="0"/>
                    </a:cubicBezTo>
                    <a:cubicBezTo>
                      <a:pt x="210500" y="0"/>
                      <a:pt x="210447" y="0"/>
                      <a:pt x="210393" y="0"/>
                    </a:cubicBezTo>
                    <a:close/>
                    <a:moveTo>
                      <a:pt x="261358" y="220442"/>
                    </a:moveTo>
                    <a:cubicBezTo>
                      <a:pt x="230705" y="251040"/>
                      <a:pt x="199868" y="281909"/>
                      <a:pt x="168845" y="313050"/>
                    </a:cubicBezTo>
                    <a:cubicBezTo>
                      <a:pt x="142483" y="286562"/>
                      <a:pt x="116059" y="260138"/>
                      <a:pt x="89572" y="233776"/>
                    </a:cubicBezTo>
                    <a:lnTo>
                      <a:pt x="116057" y="207291"/>
                    </a:lnTo>
                    <a:lnTo>
                      <a:pt x="168845" y="260079"/>
                    </a:lnTo>
                    <a:cubicBezTo>
                      <a:pt x="194472" y="234082"/>
                      <a:pt x="219955" y="208270"/>
                      <a:pt x="245293" y="182639"/>
                    </a:cubicBezTo>
                    <a:cubicBezTo>
                      <a:pt x="270615" y="157012"/>
                      <a:pt x="284625" y="143257"/>
                      <a:pt x="310889" y="117874"/>
                    </a:cubicBezTo>
                    <a:cubicBezTo>
                      <a:pt x="311626" y="117137"/>
                      <a:pt x="312418" y="116406"/>
                      <a:pt x="313277" y="115658"/>
                    </a:cubicBezTo>
                    <a:cubicBezTo>
                      <a:pt x="314109" y="114952"/>
                      <a:pt x="314853" y="114149"/>
                      <a:pt x="315493" y="113265"/>
                    </a:cubicBezTo>
                    <a:lnTo>
                      <a:pt x="342349" y="139750"/>
                    </a:lnTo>
                    <a:cubicBezTo>
                      <a:pt x="311155" y="170773"/>
                      <a:pt x="292010" y="189830"/>
                      <a:pt x="261353" y="220425"/>
                    </a:cubicBezTo>
                    <a:close/>
                  </a:path>
                </a:pathLst>
              </a:custGeom>
              <a:solidFill>
                <a:schemeClr val="bg1"/>
              </a:solidFill>
              <a:ln w="5457" cap="flat">
                <a:solidFill>
                  <a:schemeClr val="accent1"/>
                </a:solidFill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 sz="1000"/>
              </a:p>
            </xdr:txBody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21</xdr:row>
      <xdr:rowOff>152399</xdr:rowOff>
    </xdr:from>
    <xdr:to>
      <xdr:col>9</xdr:col>
      <xdr:colOff>458516</xdr:colOff>
      <xdr:row>32</xdr:row>
      <xdr:rowOff>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F18BC37-E1EF-3DCE-4CF9-7E35E16915FE}"/>
            </a:ext>
          </a:extLst>
        </xdr:cNvPr>
        <xdr:cNvGrpSpPr/>
      </xdr:nvGrpSpPr>
      <xdr:grpSpPr>
        <a:xfrm>
          <a:off x="1516062" y="4019549"/>
          <a:ext cx="4962254" cy="1873251"/>
          <a:chOff x="2214564" y="385070"/>
          <a:chExt cx="7548563" cy="3887948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D67F8E7-7124-0C5C-7BAD-66407FFA75D9}"/>
              </a:ext>
            </a:extLst>
          </xdr:cNvPr>
          <xdr:cNvGrpSpPr/>
        </xdr:nvGrpSpPr>
        <xdr:grpSpPr>
          <a:xfrm>
            <a:off x="2214564" y="385070"/>
            <a:ext cx="7548563" cy="3887948"/>
            <a:chOff x="2214564" y="385070"/>
            <a:chExt cx="7548563" cy="3887948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882F6F17-D492-0695-34CD-EE3AD1C6BD06}"/>
                </a:ext>
              </a:extLst>
            </xdr:cNvPr>
            <xdr:cNvGrpSpPr/>
          </xdr:nvGrpSpPr>
          <xdr:grpSpPr>
            <a:xfrm>
              <a:off x="2214564" y="385070"/>
              <a:ext cx="7548563" cy="3822048"/>
              <a:chOff x="2349501" y="704494"/>
              <a:chExt cx="7548563" cy="3353867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98B8D421-FB87-2F42-04C7-031355814134}"/>
                  </a:ext>
                </a:extLst>
              </xdr:cNvPr>
              <xdr:cNvSpPr/>
            </xdr:nvSpPr>
            <xdr:spPr>
              <a:xfrm>
                <a:off x="2349501" y="706435"/>
                <a:ext cx="7548563" cy="33519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5F80B260-0524-4834-D5F4-C303D47C7C58}"/>
                  </a:ext>
                </a:extLst>
              </xdr:cNvPr>
              <xdr:cNvSpPr/>
            </xdr:nvSpPr>
            <xdr:spPr>
              <a:xfrm>
                <a:off x="2349501" y="704494"/>
                <a:ext cx="7548563" cy="4422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1050"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	Valores por</a:t>
                </a:r>
                <a:r>
                  <a:rPr lang="pt-BR" sz="1050" baseline="0"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 Agência</a:t>
                </a:r>
                <a:endParaRPr lang="pt-BR" sz="105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1AC685B-711D-485B-99A7-9BE2C9FCE744}"/>
                </a:ext>
              </a:extLst>
            </xdr:cNvPr>
            <xdr:cNvGraphicFramePr>
              <a:graphicFrameLocks/>
            </xdr:cNvGraphicFramePr>
          </xdr:nvGraphicFramePr>
          <xdr:xfrm>
            <a:off x="2361499" y="815464"/>
            <a:ext cx="7262812" cy="34575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0" name="Gráfico 9" descr="Trabalhar de casa estrutura de tópicos">
            <a:extLst>
              <a:ext uri="{FF2B5EF4-FFF2-40B4-BE49-F238E27FC236}">
                <a16:creationId xmlns:a16="http://schemas.microsoft.com/office/drawing/2014/main" id="{15D1C113-D3E0-78AA-A988-75EDE6C32B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815604" y="385070"/>
            <a:ext cx="340362" cy="52299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33538</xdr:colOff>
      <xdr:row>22</xdr:row>
      <xdr:rowOff>79486</xdr:rowOff>
    </xdr:from>
    <xdr:to>
      <xdr:col>0</xdr:col>
      <xdr:colOff>1367038</xdr:colOff>
      <xdr:row>45</xdr:row>
      <xdr:rowOff>132933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eses">
              <a:extLst>
                <a:ext uri="{FF2B5EF4-FFF2-40B4-BE49-F238E27FC236}">
                  <a16:creationId xmlns:a16="http://schemas.microsoft.com/office/drawing/2014/main" id="{F4D59A20-7FF3-4288-9494-455A1D541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38" y="4130786"/>
              <a:ext cx="1333500" cy="4288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81233</xdr:colOff>
      <xdr:row>21</xdr:row>
      <xdr:rowOff>152399</xdr:rowOff>
    </xdr:from>
    <xdr:to>
      <xdr:col>18</xdr:col>
      <xdr:colOff>420687</xdr:colOff>
      <xdr:row>31</xdr:row>
      <xdr:rowOff>184149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D9BDAA57-C2D7-47C7-D948-BD18CA4721F1}"/>
            </a:ext>
          </a:extLst>
        </xdr:cNvPr>
        <xdr:cNvGrpSpPr/>
      </xdr:nvGrpSpPr>
      <xdr:grpSpPr>
        <a:xfrm>
          <a:off x="6678883" y="4019549"/>
          <a:ext cx="4962254" cy="1873250"/>
          <a:chOff x="7654925" y="3063160"/>
          <a:chExt cx="4357687" cy="2599452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13733A9-263F-0D0C-5131-4CE44D26377E}"/>
              </a:ext>
            </a:extLst>
          </xdr:cNvPr>
          <xdr:cNvGrpSpPr/>
        </xdr:nvGrpSpPr>
        <xdr:grpSpPr>
          <a:xfrm>
            <a:off x="7654925" y="3063160"/>
            <a:ext cx="4357687" cy="2599452"/>
            <a:chOff x="2349500" y="706436"/>
            <a:chExt cx="7548564" cy="3351926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1A64500A-CA39-C793-7F00-3EEFFF5F6237}"/>
                </a:ext>
              </a:extLst>
            </xdr:cNvPr>
            <xdr:cNvSpPr/>
          </xdr:nvSpPr>
          <xdr:spPr>
            <a:xfrm>
              <a:off x="2349501" y="706436"/>
              <a:ext cx="7548563" cy="33519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CBF2D246-0182-C1C4-1D63-7EF08E188BE4}"/>
                </a:ext>
              </a:extLst>
            </xdr:cNvPr>
            <xdr:cNvSpPr/>
          </xdr:nvSpPr>
          <xdr:spPr>
            <a:xfrm>
              <a:off x="2349500" y="707357"/>
              <a:ext cx="7548562" cy="439337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105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	Quantidade por</a:t>
              </a:r>
              <a:r>
                <a:rPr lang="pt-BR" sz="1050" baseline="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 Mês</a:t>
              </a:r>
              <a:endParaRPr lang="pt-BR" sz="1050"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14CC933B-E158-47EC-B9EB-89579408921F}"/>
              </a:ext>
            </a:extLst>
          </xdr:cNvPr>
          <xdr:cNvGraphicFramePr>
            <a:graphicFrameLocks/>
          </xdr:cNvGraphicFramePr>
        </xdr:nvGraphicFramePr>
        <xdr:xfrm>
          <a:off x="7921625" y="3429000"/>
          <a:ext cx="3865563" cy="2055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39" name="Gráfico 38" descr="Envelope estrutura de tópicos">
            <a:extLst>
              <a:ext uri="{FF2B5EF4-FFF2-40B4-BE49-F238E27FC236}">
                <a16:creationId xmlns:a16="http://schemas.microsoft.com/office/drawing/2014/main" id="{BE767540-8772-E6EA-B263-1EEAC1F6FB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972682" y="3099506"/>
            <a:ext cx="215793" cy="25637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94568</xdr:colOff>
      <xdr:row>33</xdr:row>
      <xdr:rowOff>86704</xdr:rowOff>
    </xdr:from>
    <xdr:to>
      <xdr:col>18</xdr:col>
      <xdr:colOff>420687</xdr:colOff>
      <xdr:row>44</xdr:row>
      <xdr:rowOff>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BCC1664-3CE3-E7CF-8DCE-88721A0B2BCA}"/>
            </a:ext>
          </a:extLst>
        </xdr:cNvPr>
        <xdr:cNvGrpSpPr/>
      </xdr:nvGrpSpPr>
      <xdr:grpSpPr>
        <a:xfrm>
          <a:off x="6692218" y="6163654"/>
          <a:ext cx="4948919" cy="1938946"/>
          <a:chOff x="2751138" y="6794500"/>
          <a:chExt cx="4357687" cy="2635255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10896A6B-0F38-4F92-99A4-B0EC8473588C}"/>
              </a:ext>
            </a:extLst>
          </xdr:cNvPr>
          <xdr:cNvGrpSpPr/>
        </xdr:nvGrpSpPr>
        <xdr:grpSpPr>
          <a:xfrm>
            <a:off x="2751138" y="6794500"/>
            <a:ext cx="4357687" cy="2608263"/>
            <a:chOff x="2349500" y="695075"/>
            <a:chExt cx="7548564" cy="3363287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18E5E731-5CED-3D22-300F-6E5A4140027E}"/>
                </a:ext>
              </a:extLst>
            </xdr:cNvPr>
            <xdr:cNvSpPr/>
          </xdr:nvSpPr>
          <xdr:spPr>
            <a:xfrm>
              <a:off x="2349501" y="706436"/>
              <a:ext cx="7548563" cy="33519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3" name="Retângulo: Cantos Superiores Arredondados 42">
              <a:extLst>
                <a:ext uri="{FF2B5EF4-FFF2-40B4-BE49-F238E27FC236}">
                  <a16:creationId xmlns:a16="http://schemas.microsoft.com/office/drawing/2014/main" id="{4B0305FF-DCEB-7571-2442-244611AC3EFD}"/>
                </a:ext>
              </a:extLst>
            </xdr:cNvPr>
            <xdr:cNvSpPr/>
          </xdr:nvSpPr>
          <xdr:spPr>
            <a:xfrm>
              <a:off x="2349500" y="695075"/>
              <a:ext cx="7548562" cy="451619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105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	Quantidade</a:t>
              </a:r>
              <a:r>
                <a:rPr lang="pt-BR" sz="1050" baseline="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 por agência</a:t>
              </a:r>
              <a:endParaRPr lang="pt-BR" sz="1050"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126E47E6-6462-446C-9EAE-2F52F010C980}"/>
              </a:ext>
            </a:extLst>
          </xdr:cNvPr>
          <xdr:cNvGraphicFramePr>
            <a:graphicFrameLocks/>
          </xdr:cNvGraphicFramePr>
        </xdr:nvGraphicFramePr>
        <xdr:xfrm>
          <a:off x="2770188" y="7223130"/>
          <a:ext cx="4294187" cy="2206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pic>
        <xdr:nvPicPr>
          <xdr:cNvPr id="48" name="Gráfico 47" descr="Compartilhar com preenchimento sólido">
            <a:extLst>
              <a:ext uri="{FF2B5EF4-FFF2-40B4-BE49-F238E27FC236}">
                <a16:creationId xmlns:a16="http://schemas.microsoft.com/office/drawing/2014/main" id="{FFADE4DA-180F-DF7F-25BF-2A55FB0DC8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024188" y="6834047"/>
            <a:ext cx="261937" cy="26193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33538</xdr:colOff>
      <xdr:row>3</xdr:row>
      <xdr:rowOff>58214</xdr:rowOff>
    </xdr:from>
    <xdr:to>
      <xdr:col>0</xdr:col>
      <xdr:colOff>1367038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AGENCIA ORIGEM">
              <a:extLst>
                <a:ext uri="{FF2B5EF4-FFF2-40B4-BE49-F238E27FC236}">
                  <a16:creationId xmlns:a16="http://schemas.microsoft.com/office/drawing/2014/main" id="{A7DC21C3-620C-472D-A247-62DBC2A6B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CIA ORIG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38" y="610664"/>
              <a:ext cx="1333500" cy="3440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119062</xdr:colOff>
      <xdr:row>0</xdr:row>
      <xdr:rowOff>123403</xdr:rowOff>
    </xdr:from>
    <xdr:to>
      <xdr:col>18</xdr:col>
      <xdr:colOff>420687</xdr:colOff>
      <xdr:row>4</xdr:row>
      <xdr:rowOff>63500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9978AA2-5B3D-2E53-3293-11C5DAB98DD6}"/>
            </a:ext>
          </a:extLst>
        </xdr:cNvPr>
        <xdr:cNvGrpSpPr/>
      </xdr:nvGrpSpPr>
      <xdr:grpSpPr>
        <a:xfrm>
          <a:off x="1516062" y="123403"/>
          <a:ext cx="10125075" cy="676697"/>
          <a:chOff x="1976438" y="122928"/>
          <a:chExt cx="10691812" cy="766072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FD00FFC2-CC34-49A6-A836-E39A2241D0AA}"/>
              </a:ext>
            </a:extLst>
          </xdr:cNvPr>
          <xdr:cNvSpPr/>
        </xdr:nvSpPr>
        <xdr:spPr>
          <a:xfrm>
            <a:off x="1976438" y="126999"/>
            <a:ext cx="10691812" cy="76200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370CFA98-0529-63AB-FE05-D081C9978EB6}"/>
              </a:ext>
            </a:extLst>
          </xdr:cNvPr>
          <xdr:cNvSpPr txBox="1"/>
        </xdr:nvSpPr>
        <xdr:spPr>
          <a:xfrm>
            <a:off x="2889259" y="523877"/>
            <a:ext cx="1992918" cy="2458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900">
                <a:latin typeface="Segoe UI Light" panose="020B0502040204020203" pitchFamily="34" charset="0"/>
                <a:cs typeface="Segoe UI Light" panose="020B0502040204020203" pitchFamily="34" charset="0"/>
              </a:rPr>
              <a:t>Controle de</a:t>
            </a:r>
            <a:r>
              <a:rPr lang="pt-BR" sz="9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900">
                <a:latin typeface="Segoe UI Light" panose="020B0502040204020203" pitchFamily="34" charset="0"/>
                <a:cs typeface="Segoe UI Light" panose="020B0502040204020203" pitchFamily="34" charset="0"/>
              </a:rPr>
              <a:t>Postagem pelos Correios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081ED9ED-26E3-4543-B42C-5B6753ABA95E}"/>
              </a:ext>
            </a:extLst>
          </xdr:cNvPr>
          <xdr:cNvSpPr txBox="1"/>
        </xdr:nvSpPr>
        <xdr:spPr>
          <a:xfrm>
            <a:off x="2889259" y="122928"/>
            <a:ext cx="1820947" cy="5017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400">
                <a:latin typeface="Segoe UI Light" panose="020B0502040204020203" pitchFamily="34" charset="0"/>
                <a:cs typeface="Segoe UI Light" panose="020B0502040204020203" pitchFamily="34" charset="0"/>
              </a:rPr>
              <a:t>POSTAGENS</a:t>
            </a:r>
          </a:p>
        </xdr:txBody>
      </xdr:sp>
      <xdr:grpSp>
        <xdr:nvGrpSpPr>
          <xdr:cNvPr id="58" name="Agrupar 5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26D72DA-8BB0-B68A-939A-19CECCE69585}"/>
              </a:ext>
            </a:extLst>
          </xdr:cNvPr>
          <xdr:cNvGrpSpPr/>
        </xdr:nvGrpSpPr>
        <xdr:grpSpPr>
          <a:xfrm>
            <a:off x="9725025" y="301625"/>
            <a:ext cx="2705100" cy="373062"/>
            <a:chOff x="6724650" y="341313"/>
            <a:chExt cx="2705100" cy="373062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229F294-DD0F-49D6-BC42-2A74F81BA4CF}"/>
                </a:ext>
              </a:extLst>
            </xdr:cNvPr>
            <xdr:cNvSpPr/>
          </xdr:nvSpPr>
          <xdr:spPr>
            <a:xfrm>
              <a:off x="6724650" y="341313"/>
              <a:ext cx="2705100" cy="373062"/>
            </a:xfrm>
            <a:prstGeom prst="round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/>
                <a:t>PESQUISAR</a:t>
              </a:r>
              <a:r>
                <a:rPr lang="pt-BR" sz="1100" baseline="0"/>
                <a:t> / INSERIR / EDITAR DADOS</a:t>
              </a:r>
              <a:endParaRPr lang="pt-BR" sz="1100"/>
            </a:p>
          </xdr:txBody>
        </xdr:sp>
        <xdr:pic>
          <xdr:nvPicPr>
            <xdr:cNvPr id="57" name="Gráfico 56" descr="Caneta com preenchimento sólido">
              <a:extLst>
                <a:ext uri="{FF2B5EF4-FFF2-40B4-BE49-F238E27FC236}">
                  <a16:creationId xmlns:a16="http://schemas.microsoft.com/office/drawing/2014/main" id="{F0F5EEBE-8A22-A683-CF62-5305339A36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120188" y="388939"/>
              <a:ext cx="231774" cy="23177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</xdr:col>
      <xdr:colOff>314241</xdr:colOff>
      <xdr:row>1</xdr:row>
      <xdr:rowOff>100011</xdr:rowOff>
    </xdr:from>
    <xdr:to>
      <xdr:col>2</xdr:col>
      <xdr:colOff>279401</xdr:colOff>
      <xdr:row>3</xdr:row>
      <xdr:rowOff>77079</xdr:rowOff>
    </xdr:to>
    <xdr:pic>
      <xdr:nvPicPr>
        <xdr:cNvPr id="69" name="Imagem 68" descr="Como Planejar uma Estratégia de Mala Direta | Ignição Digital">
          <a:extLst>
            <a:ext uri="{FF2B5EF4-FFF2-40B4-BE49-F238E27FC236}">
              <a16:creationId xmlns:a16="http://schemas.microsoft.com/office/drawing/2014/main" id="{12A1BDDA-8F56-4F9C-3A00-35F69E553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241" y="284161"/>
          <a:ext cx="543010" cy="345368"/>
        </a:xfrm>
        <a:prstGeom prst="rect">
          <a:avLst/>
        </a:prstGeom>
        <a:noFill/>
        <a:ln w="571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80963</xdr:colOff>
      <xdr:row>0</xdr:row>
      <xdr:rowOff>63501</xdr:rowOff>
    </xdr:from>
    <xdr:to>
      <xdr:col>0</xdr:col>
      <xdr:colOff>1320800</xdr:colOff>
      <xdr:row>2</xdr:row>
      <xdr:rowOff>177800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3686473E-6023-902F-8F09-2489B7FFF4D7}"/>
            </a:ext>
          </a:extLst>
        </xdr:cNvPr>
        <xdr:cNvGrpSpPr/>
      </xdr:nvGrpSpPr>
      <xdr:grpSpPr>
        <a:xfrm>
          <a:off x="80963" y="63501"/>
          <a:ext cx="1239837" cy="482599"/>
          <a:chOff x="119063" y="31749"/>
          <a:chExt cx="1809749" cy="66675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BD4E9C8-D807-A97E-7544-F13BFF611E56}"/>
              </a:ext>
            </a:extLst>
          </xdr:cNvPr>
          <xdr:cNvSpPr/>
        </xdr:nvSpPr>
        <xdr:spPr>
          <a:xfrm>
            <a:off x="119063" y="261937"/>
            <a:ext cx="1809749" cy="436563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 w="3270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200"/>
              <a:t>MAIL APP</a:t>
            </a:r>
          </a:p>
        </xdr:txBody>
      </xdr:sp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79653BCE-7D25-49FE-21F0-68F58A1A2346}"/>
              </a:ext>
            </a:extLst>
          </xdr:cNvPr>
          <xdr:cNvGrpSpPr/>
        </xdr:nvGrpSpPr>
        <xdr:grpSpPr>
          <a:xfrm>
            <a:off x="126997" y="31749"/>
            <a:ext cx="714378" cy="627063"/>
            <a:chOff x="119060" y="7937"/>
            <a:chExt cx="857252" cy="801689"/>
          </a:xfrm>
        </xdr:grpSpPr>
        <xdr:grpSp>
          <xdr:nvGrpSpPr>
            <xdr:cNvPr id="59" name="Agrupar 58">
              <a:extLst>
                <a:ext uri="{FF2B5EF4-FFF2-40B4-BE49-F238E27FC236}">
                  <a16:creationId xmlns:a16="http://schemas.microsoft.com/office/drawing/2014/main" id="{3AB70C1D-1F4F-FC43-0E42-5C6E926D2A35}"/>
                </a:ext>
              </a:extLst>
            </xdr:cNvPr>
            <xdr:cNvGrpSpPr/>
          </xdr:nvGrpSpPr>
          <xdr:grpSpPr>
            <a:xfrm>
              <a:off x="119060" y="7937"/>
              <a:ext cx="769939" cy="777875"/>
              <a:chOff x="2420935" y="1016000"/>
              <a:chExt cx="769939" cy="777875"/>
            </a:xfrm>
          </xdr:grpSpPr>
          <xdr:grpSp>
            <xdr:nvGrpSpPr>
              <xdr:cNvPr id="56" name="Agrupar 55">
                <a:extLst>
                  <a:ext uri="{FF2B5EF4-FFF2-40B4-BE49-F238E27FC236}">
                    <a16:creationId xmlns:a16="http://schemas.microsoft.com/office/drawing/2014/main" id="{76D5A2A2-8732-2A72-5CF8-3B175B980E90}"/>
                  </a:ext>
                </a:extLst>
              </xdr:cNvPr>
              <xdr:cNvGrpSpPr/>
            </xdr:nvGrpSpPr>
            <xdr:grpSpPr>
              <a:xfrm>
                <a:off x="2533654" y="1158875"/>
                <a:ext cx="577850" cy="571500"/>
                <a:chOff x="2533654" y="1158875"/>
                <a:chExt cx="577850" cy="190139"/>
              </a:xfrm>
            </xdr:grpSpPr>
            <xdr:sp macro="" textlink="">
              <xdr:nvSpPr>
                <xdr:cNvPr id="38" name="Retângulo 37">
                  <a:extLst>
                    <a:ext uri="{FF2B5EF4-FFF2-40B4-BE49-F238E27FC236}">
                      <a16:creationId xmlns:a16="http://schemas.microsoft.com/office/drawing/2014/main" id="{90FAADB8-8CAA-96B2-7281-5569AF424ABA}"/>
                    </a:ext>
                  </a:extLst>
                </xdr:cNvPr>
                <xdr:cNvSpPr/>
              </xdr:nvSpPr>
              <xdr:spPr>
                <a:xfrm>
                  <a:off x="2635249" y="1158875"/>
                  <a:ext cx="341314" cy="169012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  <xdr:sp macro="" textlink="">
              <xdr:nvSpPr>
                <xdr:cNvPr id="47" name="Retângulo 46">
                  <a:extLst>
                    <a:ext uri="{FF2B5EF4-FFF2-40B4-BE49-F238E27FC236}">
                      <a16:creationId xmlns:a16="http://schemas.microsoft.com/office/drawing/2014/main" id="{B49AD031-8A46-447D-B198-D1BBB1C71773}"/>
                    </a:ext>
                  </a:extLst>
                </xdr:cNvPr>
                <xdr:cNvSpPr/>
              </xdr:nvSpPr>
              <xdr:spPr>
                <a:xfrm rot="16200000" flipH="1">
                  <a:off x="2760519" y="998030"/>
                  <a:ext cx="124119" cy="577850"/>
                </a:xfrm>
                <a:prstGeom prst="rect">
                  <a:avLst/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000"/>
                </a:p>
              </xdr:txBody>
            </xdr:sp>
          </xdr:grpSp>
          <xdr:pic>
            <xdr:nvPicPr>
              <xdr:cNvPr id="35" name="Gráfico 34" descr="Envelope aberto com preenchimento sólido">
                <a:extLst>
                  <a:ext uri="{FF2B5EF4-FFF2-40B4-BE49-F238E27FC236}">
                    <a16:creationId xmlns:a16="http://schemas.microsoft.com/office/drawing/2014/main" id="{78C945AF-F46B-2ED3-12E6-43121B998D4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2420935" y="1016000"/>
                <a:ext cx="769939" cy="777875"/>
              </a:xfrm>
              <a:prstGeom prst="rect">
                <a:avLst/>
              </a:prstGeom>
            </xdr:spPr>
          </xdr:pic>
        </xdr:grpSp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ADADB3A3-5D1F-BDFE-4806-641B74948621}"/>
                </a:ext>
              </a:extLst>
            </xdr:cNvPr>
            <xdr:cNvGrpSpPr/>
          </xdr:nvGrpSpPr>
          <xdr:grpSpPr>
            <a:xfrm>
              <a:off x="627062" y="460376"/>
              <a:ext cx="349250" cy="349250"/>
              <a:chOff x="3135146" y="1166647"/>
              <a:chExt cx="420785" cy="420785"/>
            </a:xfrm>
          </xdr:grpSpPr>
          <xdr:sp macro="" textlink="">
            <xdr:nvSpPr>
              <xdr:cNvPr id="45" name="Elipse 44">
                <a:extLst>
                  <a:ext uri="{FF2B5EF4-FFF2-40B4-BE49-F238E27FC236}">
                    <a16:creationId xmlns:a16="http://schemas.microsoft.com/office/drawing/2014/main" id="{AAAD44AA-AC5B-B88A-25F8-A27379824C23}"/>
                  </a:ext>
                </a:extLst>
              </xdr:cNvPr>
              <xdr:cNvSpPr/>
            </xdr:nvSpPr>
            <xdr:spPr>
              <a:xfrm>
                <a:off x="3159125" y="1238251"/>
                <a:ext cx="349250" cy="341312"/>
              </a:xfrm>
              <a:prstGeom prst="ellipse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000"/>
              </a:p>
            </xdr:txBody>
          </xdr:sp>
          <xdr:sp macro="" textlink="">
            <xdr:nvSpPr>
              <xdr:cNvPr id="32" name="Gráfico 27" descr="Selo Tick1 com preenchimento sólido">
                <a:extLst>
                  <a:ext uri="{FF2B5EF4-FFF2-40B4-BE49-F238E27FC236}">
                    <a16:creationId xmlns:a16="http://schemas.microsoft.com/office/drawing/2014/main" id="{7AF906AD-1C61-F0C1-0AC9-41F39E5ED130}"/>
                  </a:ext>
                </a:extLst>
              </xdr:cNvPr>
              <xdr:cNvSpPr/>
            </xdr:nvSpPr>
            <xdr:spPr>
              <a:xfrm>
                <a:off x="3135146" y="1166647"/>
                <a:ext cx="420785" cy="420785"/>
              </a:xfrm>
              <a:custGeom>
                <a:avLst/>
                <a:gdLst>
                  <a:gd name="connsiteX0" fmla="*/ 210393 w 420785"/>
                  <a:gd name="connsiteY0" fmla="*/ 0 h 420785"/>
                  <a:gd name="connsiteX1" fmla="*/ 0 w 420785"/>
                  <a:gd name="connsiteY1" fmla="*/ 210393 h 420785"/>
                  <a:gd name="connsiteX2" fmla="*/ 210393 w 420785"/>
                  <a:gd name="connsiteY2" fmla="*/ 420786 h 420785"/>
                  <a:gd name="connsiteX3" fmla="*/ 420786 w 420785"/>
                  <a:gd name="connsiteY3" fmla="*/ 210393 h 420785"/>
                  <a:gd name="connsiteX4" fmla="*/ 420786 w 420785"/>
                  <a:gd name="connsiteY4" fmla="*/ 210376 h 420785"/>
                  <a:gd name="connsiteX5" fmla="*/ 210554 w 420785"/>
                  <a:gd name="connsiteY5" fmla="*/ 0 h 420785"/>
                  <a:gd name="connsiteX6" fmla="*/ 210393 w 420785"/>
                  <a:gd name="connsiteY6" fmla="*/ 0 h 420785"/>
                  <a:gd name="connsiteX7" fmla="*/ 261358 w 420785"/>
                  <a:gd name="connsiteY7" fmla="*/ 220442 h 420785"/>
                  <a:gd name="connsiteX8" fmla="*/ 168845 w 420785"/>
                  <a:gd name="connsiteY8" fmla="*/ 313050 h 420785"/>
                  <a:gd name="connsiteX9" fmla="*/ 89572 w 420785"/>
                  <a:gd name="connsiteY9" fmla="*/ 233776 h 420785"/>
                  <a:gd name="connsiteX10" fmla="*/ 116057 w 420785"/>
                  <a:gd name="connsiteY10" fmla="*/ 207291 h 420785"/>
                  <a:gd name="connsiteX11" fmla="*/ 168845 w 420785"/>
                  <a:gd name="connsiteY11" fmla="*/ 260079 h 420785"/>
                  <a:gd name="connsiteX12" fmla="*/ 245293 w 420785"/>
                  <a:gd name="connsiteY12" fmla="*/ 182639 h 420785"/>
                  <a:gd name="connsiteX13" fmla="*/ 310889 w 420785"/>
                  <a:gd name="connsiteY13" fmla="*/ 117874 h 420785"/>
                  <a:gd name="connsiteX14" fmla="*/ 313277 w 420785"/>
                  <a:gd name="connsiteY14" fmla="*/ 115658 h 420785"/>
                  <a:gd name="connsiteX15" fmla="*/ 315493 w 420785"/>
                  <a:gd name="connsiteY15" fmla="*/ 113265 h 420785"/>
                  <a:gd name="connsiteX16" fmla="*/ 342349 w 420785"/>
                  <a:gd name="connsiteY16" fmla="*/ 139750 h 420785"/>
                  <a:gd name="connsiteX17" fmla="*/ 261353 w 420785"/>
                  <a:gd name="connsiteY17" fmla="*/ 220425 h 42078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420785" h="420785">
                    <a:moveTo>
                      <a:pt x="210393" y="0"/>
                    </a:moveTo>
                    <a:cubicBezTo>
                      <a:pt x="94196" y="0"/>
                      <a:pt x="0" y="94196"/>
                      <a:pt x="0" y="210393"/>
                    </a:cubicBezTo>
                    <a:cubicBezTo>
                      <a:pt x="0" y="326590"/>
                      <a:pt x="94196" y="420786"/>
                      <a:pt x="210393" y="420786"/>
                    </a:cubicBezTo>
                    <a:cubicBezTo>
                      <a:pt x="326590" y="420786"/>
                      <a:pt x="420786" y="326590"/>
                      <a:pt x="420786" y="210393"/>
                    </a:cubicBezTo>
                    <a:cubicBezTo>
                      <a:pt x="420786" y="210387"/>
                      <a:pt x="420786" y="210382"/>
                      <a:pt x="420786" y="210376"/>
                    </a:cubicBezTo>
                    <a:cubicBezTo>
                      <a:pt x="420826" y="94228"/>
                      <a:pt x="326702" y="40"/>
                      <a:pt x="210554" y="0"/>
                    </a:cubicBezTo>
                    <a:cubicBezTo>
                      <a:pt x="210500" y="0"/>
                      <a:pt x="210447" y="0"/>
                      <a:pt x="210393" y="0"/>
                    </a:cubicBezTo>
                    <a:close/>
                    <a:moveTo>
                      <a:pt x="261358" y="220442"/>
                    </a:moveTo>
                    <a:cubicBezTo>
                      <a:pt x="230705" y="251040"/>
                      <a:pt x="199868" y="281909"/>
                      <a:pt x="168845" y="313050"/>
                    </a:cubicBezTo>
                    <a:cubicBezTo>
                      <a:pt x="142483" y="286562"/>
                      <a:pt x="116059" y="260138"/>
                      <a:pt x="89572" y="233776"/>
                    </a:cubicBezTo>
                    <a:lnTo>
                      <a:pt x="116057" y="207291"/>
                    </a:lnTo>
                    <a:lnTo>
                      <a:pt x="168845" y="260079"/>
                    </a:lnTo>
                    <a:cubicBezTo>
                      <a:pt x="194472" y="234082"/>
                      <a:pt x="219955" y="208270"/>
                      <a:pt x="245293" y="182639"/>
                    </a:cubicBezTo>
                    <a:cubicBezTo>
                      <a:pt x="270615" y="157012"/>
                      <a:pt x="284625" y="143257"/>
                      <a:pt x="310889" y="117874"/>
                    </a:cubicBezTo>
                    <a:cubicBezTo>
                      <a:pt x="311626" y="117137"/>
                      <a:pt x="312418" y="116406"/>
                      <a:pt x="313277" y="115658"/>
                    </a:cubicBezTo>
                    <a:cubicBezTo>
                      <a:pt x="314109" y="114952"/>
                      <a:pt x="314853" y="114149"/>
                      <a:pt x="315493" y="113265"/>
                    </a:cubicBezTo>
                    <a:lnTo>
                      <a:pt x="342349" y="139750"/>
                    </a:lnTo>
                    <a:cubicBezTo>
                      <a:pt x="311155" y="170773"/>
                      <a:pt x="292010" y="189830"/>
                      <a:pt x="261353" y="220425"/>
                    </a:cubicBezTo>
                    <a:close/>
                  </a:path>
                </a:pathLst>
              </a:custGeom>
              <a:solidFill>
                <a:schemeClr val="bg1"/>
              </a:solidFill>
              <a:ln w="5457" cap="flat">
                <a:solidFill>
                  <a:schemeClr val="accent1"/>
                </a:solidFill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 sz="1000"/>
              </a:p>
            </xdr:txBody>
          </xdr:sp>
        </xdr:grpSp>
      </xdr:grpSp>
    </xdr:grpSp>
    <xdr:clientData/>
  </xdr:twoCellAnchor>
  <xdr:twoCellAnchor>
    <xdr:from>
      <xdr:col>1</xdr:col>
      <xdr:colOff>119061</xdr:colOff>
      <xdr:row>5</xdr:row>
      <xdr:rowOff>178373</xdr:rowOff>
    </xdr:from>
    <xdr:to>
      <xdr:col>18</xdr:col>
      <xdr:colOff>420686</xdr:colOff>
      <xdr:row>20</xdr:row>
      <xdr:rowOff>162497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3B354937-1378-585B-46EA-A6532FE5AD4A}"/>
            </a:ext>
          </a:extLst>
        </xdr:cNvPr>
        <xdr:cNvGrpSpPr/>
      </xdr:nvGrpSpPr>
      <xdr:grpSpPr>
        <a:xfrm>
          <a:off x="1516061" y="1099123"/>
          <a:ext cx="10125075" cy="2746374"/>
          <a:chOff x="1516062" y="920750"/>
          <a:chExt cx="10125075" cy="2746374"/>
        </a:xfrm>
      </xdr:grpSpPr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5ACF7618-D6AE-F689-A717-B563E828EBFA}"/>
              </a:ext>
            </a:extLst>
          </xdr:cNvPr>
          <xdr:cNvGrpSpPr/>
        </xdr:nvGrpSpPr>
        <xdr:grpSpPr>
          <a:xfrm>
            <a:off x="1516062" y="920750"/>
            <a:ext cx="10125075" cy="2746374"/>
            <a:chOff x="2349501" y="547689"/>
            <a:chExt cx="7548563" cy="3510673"/>
          </a:xfrm>
        </xdr:grpSpPr>
        <xdr:sp macro="" textlink="">
          <xdr:nvSpPr>
            <xdr:cNvPr id="71" name="Retângulo: Cantos Arredondados 70">
              <a:extLst>
                <a:ext uri="{FF2B5EF4-FFF2-40B4-BE49-F238E27FC236}">
                  <a16:creationId xmlns:a16="http://schemas.microsoft.com/office/drawing/2014/main" id="{25AE9C4C-B107-DEC4-B70B-A11EB9972222}"/>
                </a:ext>
              </a:extLst>
            </xdr:cNvPr>
            <xdr:cNvSpPr/>
          </xdr:nvSpPr>
          <xdr:spPr>
            <a:xfrm>
              <a:off x="2349501" y="706435"/>
              <a:ext cx="7548563" cy="3351927"/>
            </a:xfrm>
            <a:prstGeom prst="roundRect">
              <a:avLst>
                <a:gd name="adj" fmla="val 1158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2" name="Retângulo: Cantos Superiores Arredondados 71">
              <a:extLst>
                <a:ext uri="{FF2B5EF4-FFF2-40B4-BE49-F238E27FC236}">
                  <a16:creationId xmlns:a16="http://schemas.microsoft.com/office/drawing/2014/main" id="{8F5C93BB-FC3C-6F4C-FEA6-A6097E4C7B8F}"/>
                </a:ext>
              </a:extLst>
            </xdr:cNvPr>
            <xdr:cNvSpPr/>
          </xdr:nvSpPr>
          <xdr:spPr>
            <a:xfrm>
              <a:off x="2349501" y="547689"/>
              <a:ext cx="7548563" cy="470796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40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	Controle</a:t>
              </a:r>
              <a:r>
                <a:rPr lang="pt-BR" sz="1400" baseline="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 da verba mensal (R$1.000)</a:t>
              </a:r>
              <a:endParaRPr lang="pt-BR" sz="1400"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62" name="Gráfico 61">
            <a:extLst>
              <a:ext uri="{FF2B5EF4-FFF2-40B4-BE49-F238E27FC236}">
                <a16:creationId xmlns:a16="http://schemas.microsoft.com/office/drawing/2014/main" id="{E59FF93E-1BBA-497A-8640-CE8C735B436C}"/>
              </a:ext>
            </a:extLst>
          </xdr:cNvPr>
          <xdr:cNvGraphicFramePr>
            <a:graphicFrameLocks/>
          </xdr:cNvGraphicFramePr>
        </xdr:nvGraphicFramePr>
        <xdr:xfrm>
          <a:off x="1787526" y="1104900"/>
          <a:ext cx="9628108" cy="2562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pic>
        <xdr:nvPicPr>
          <xdr:cNvPr id="74" name="Gráfico 73" descr="Calculadora estrutura de tópicos">
            <a:extLst>
              <a:ext uri="{FF2B5EF4-FFF2-40B4-BE49-F238E27FC236}">
                <a16:creationId xmlns:a16="http://schemas.microsoft.com/office/drawing/2014/main" id="{78607C7E-97CD-80FE-A74A-8D61BB494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1964714" y="991173"/>
            <a:ext cx="368300" cy="29787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119062</xdr:colOff>
      <xdr:row>33</xdr:row>
      <xdr:rowOff>81533</xdr:rowOff>
    </xdr:from>
    <xdr:to>
      <xdr:col>9</xdr:col>
      <xdr:colOff>458516</xdr:colOff>
      <xdr:row>44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13FC697C-1968-BEB6-F0FB-D5F4B3787EA0}"/>
            </a:ext>
          </a:extLst>
        </xdr:cNvPr>
        <xdr:cNvGrpSpPr/>
      </xdr:nvGrpSpPr>
      <xdr:grpSpPr>
        <a:xfrm>
          <a:off x="1516062" y="6158483"/>
          <a:ext cx="4962254" cy="1944117"/>
          <a:chOff x="1516062" y="6158483"/>
          <a:chExt cx="4962254" cy="1944117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B761AEFB-82D4-B111-61E6-1DE07654A47A}"/>
              </a:ext>
            </a:extLst>
          </xdr:cNvPr>
          <xdr:cNvGrpSpPr/>
        </xdr:nvGrpSpPr>
        <xdr:grpSpPr>
          <a:xfrm>
            <a:off x="1516062" y="6158483"/>
            <a:ext cx="4962254" cy="1944117"/>
            <a:chOff x="2152650" y="3863259"/>
            <a:chExt cx="4357687" cy="2599453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955189BF-EDE0-F1F3-62E1-03D0DCE08E56}"/>
                </a:ext>
              </a:extLst>
            </xdr:cNvPr>
            <xdr:cNvGrpSpPr/>
          </xdr:nvGrpSpPr>
          <xdr:grpSpPr>
            <a:xfrm>
              <a:off x="2152650" y="3863259"/>
              <a:ext cx="4357687" cy="2599453"/>
              <a:chOff x="2349500" y="706435"/>
              <a:chExt cx="7548564" cy="3351927"/>
            </a:xfrm>
          </xdr:grpSpPr>
          <xdr:sp macro="" textlink="">
            <xdr:nvSpPr>
              <xdr:cNvPr id="26" name="Retângulo: Cantos Arredondados 25">
                <a:extLst>
                  <a:ext uri="{FF2B5EF4-FFF2-40B4-BE49-F238E27FC236}">
                    <a16:creationId xmlns:a16="http://schemas.microsoft.com/office/drawing/2014/main" id="{3E58B7D7-28DB-2109-BCFC-C2BD5D6E8AC7}"/>
                  </a:ext>
                </a:extLst>
              </xdr:cNvPr>
              <xdr:cNvSpPr/>
            </xdr:nvSpPr>
            <xdr:spPr>
              <a:xfrm>
                <a:off x="2349501" y="706436"/>
                <a:ext cx="7548563" cy="33519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7" name="Retângulo: Cantos Superiores Arredondados 26">
                <a:extLst>
                  <a:ext uri="{FF2B5EF4-FFF2-40B4-BE49-F238E27FC236}">
                    <a16:creationId xmlns:a16="http://schemas.microsoft.com/office/drawing/2014/main" id="{C99A17EF-E6D9-46C6-41ED-B5ABD4E04B6A}"/>
                  </a:ext>
                </a:extLst>
              </xdr:cNvPr>
              <xdr:cNvSpPr/>
            </xdr:nvSpPr>
            <xdr:spPr>
              <a:xfrm>
                <a:off x="2349500" y="706435"/>
                <a:ext cx="7548562" cy="4402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1050"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	Análise de utilização da</a:t>
                </a:r>
                <a:r>
                  <a:rPr lang="pt-BR" sz="1050" baseline="0"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 verba no ano</a:t>
                </a:r>
              </a:p>
              <a:p>
                <a:pPr algn="l"/>
                <a:endParaRPr lang="pt-BR" sz="1050"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pic>
          <xdr:nvPicPr>
            <xdr:cNvPr id="29" name="Gráfico 28" descr="Dinheiro estrutura de tópicos">
              <a:extLst>
                <a:ext uri="{FF2B5EF4-FFF2-40B4-BE49-F238E27FC236}">
                  <a16:creationId xmlns:a16="http://schemas.microsoft.com/office/drawing/2014/main" id="{05B9F500-DB17-DB29-8E5E-6DF7532F3D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>
              <a:off x="2421023" y="3893953"/>
              <a:ext cx="241866" cy="299372"/>
            </a:xfrm>
            <a:prstGeom prst="rect">
              <a:avLst/>
            </a:prstGeom>
          </xdr:spPr>
        </xdr:pic>
      </xdr:grpSp>
      <xdr:graphicFrame macro="">
        <xdr:nvGraphicFramePr>
          <xdr:cNvPr id="76" name="Gráfico 75">
            <a:extLst>
              <a:ext uri="{FF2B5EF4-FFF2-40B4-BE49-F238E27FC236}">
                <a16:creationId xmlns:a16="http://schemas.microsoft.com/office/drawing/2014/main" id="{0B5EEB80-78A0-4E37-A704-CB76FBF8090A}"/>
              </a:ext>
            </a:extLst>
          </xdr:cNvPr>
          <xdr:cNvGraphicFramePr>
            <a:graphicFrameLocks/>
          </xdr:cNvGraphicFramePr>
        </xdr:nvGraphicFramePr>
        <xdr:xfrm>
          <a:off x="2333014" y="6629400"/>
          <a:ext cx="3467100" cy="147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Martin Tonelli" refreshedDate="45671.364612962963" createdVersion="8" refreshedVersion="8" minRefreshableVersion="3" recordCount="54" xr:uid="{D9AB7167-BA11-4184-8266-F2F4F09C5012}">
  <cacheSource type="worksheet">
    <worksheetSource name="tbl_envios"/>
  </cacheSource>
  <cacheFields count="8">
    <cacheField name="TIPO (CARTA C. SIMPLES, MALA-DIRETA ou SEDEX)" numFmtId="0">
      <sharedItems count="3">
        <s v="CARTA C. SIMPLES"/>
        <s v="MALA-DIRETA"/>
        <s v="SEDEX"/>
      </sharedItems>
    </cacheField>
    <cacheField name="Quantidade total" numFmtId="0">
      <sharedItems containsSemiMixedTypes="0" containsString="0" containsNumber="1" containsInteger="1" minValue="1" maxValue="545"/>
    </cacheField>
    <cacheField name="AGENCIA ORIGEM" numFmtId="0">
      <sharedItems containsSemiMixedTypes="0" containsString="0" containsNumber="1" containsInteger="1" minValue="1" maxValue="4142" count="21">
        <n v="6"/>
        <n v="8"/>
        <n v="9"/>
        <n v="3"/>
        <n v="10"/>
        <n v="13"/>
        <n v="1"/>
        <n v="11"/>
        <n v="7"/>
        <n v="4"/>
        <n v="12"/>
        <n v="2862" u="1"/>
        <n v="3088" u="1"/>
        <n v="3116" u="1"/>
        <n v="988" u="1"/>
        <n v="246" u="1"/>
        <n v="4072" u="1"/>
        <n v="4125" u="1"/>
        <n v="3007" u="1"/>
        <n v="4142" u="1"/>
        <n v="1617" u="1"/>
      </sharedItems>
    </cacheField>
    <cacheField name="VALOR" numFmtId="44">
      <sharedItems containsSemiMixedTypes="0" containsString="0" containsNumber="1" minValue="7.35" maxValue="576.29999999999995"/>
    </cacheField>
    <cacheField name="DATA POSTAGEM" numFmtId="14">
      <sharedItems containsSemiMixedTypes="0" containsNonDate="0" containsDate="1" containsString="0" minDate="2024-01-03T00:00:00" maxDate="2024-12-20T00:00:00" count="49">
        <d v="2024-01-03T00:00:00"/>
        <d v="2024-01-11T00:00:00"/>
        <d v="2024-01-12T00:00:00"/>
        <d v="2024-01-22T00:00:00"/>
        <d v="2024-01-31T00:00:00"/>
        <d v="2024-02-02T00:00:00"/>
        <d v="2024-02-09T00:00:00"/>
        <d v="2024-02-29T00:00:00"/>
        <d v="2024-03-07T00:00:00"/>
        <d v="2024-03-20T00:00:00"/>
        <d v="2024-04-10T00:00:00"/>
        <d v="2024-05-14T00:00:00"/>
        <d v="2024-05-21T00:00:00"/>
        <d v="2024-05-27T00:00:00"/>
        <d v="2024-06-03T00:00:00"/>
        <d v="2024-06-05T00:00:00"/>
        <d v="2024-06-12T00:00:00"/>
        <d v="2024-06-20T00:00:00"/>
        <d v="2024-07-04T00:00:00"/>
        <d v="2024-07-11T00:00:00"/>
        <d v="2024-07-17T00:00:00"/>
        <d v="2024-07-19T00:00:00"/>
        <d v="2024-07-30T00:00:00"/>
        <d v="2024-08-01T00:00:00"/>
        <d v="2024-08-02T00:00:00"/>
        <d v="2024-08-06T00:00:00"/>
        <d v="2024-08-08T00:00:00"/>
        <d v="2024-08-16T00:00:00"/>
        <d v="2024-08-30T00:00:00"/>
        <d v="2024-09-02T00:00:00"/>
        <d v="2024-09-06T00:00:00"/>
        <d v="2024-09-11T00:00:00"/>
        <d v="2024-09-26T00:00:00"/>
        <d v="2024-10-04T00:00:00"/>
        <d v="2024-10-17T00:00:00"/>
        <d v="2024-10-22T00:00:00"/>
        <d v="2024-10-24T00:00:00"/>
        <d v="2024-10-25T00:00:00"/>
        <d v="2024-10-29T00:00:00"/>
        <d v="2024-10-30T00:00:00"/>
        <d v="2024-11-04T00:00:00"/>
        <d v="2024-11-06T00:00:00"/>
        <d v="2024-11-18T00:00:00"/>
        <d v="2024-11-21T00:00:00"/>
        <d v="2024-11-25T00:00:00"/>
        <d v="2024-12-05T00:00:00"/>
        <d v="2024-12-11T00:00:00"/>
        <d v="2024-12-06T00:00:00"/>
        <d v="2024-12-19T00:00:00"/>
      </sharedItems>
      <fieldGroup par="7" base="4">
        <rangePr groupBy="days" startDate="2024-01-03T00:00:00" endDate="2024-12-20T00:00:00"/>
        <groupItems count="368">
          <s v="&lt;03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0/12/2024"/>
        </groupItems>
      </fieldGroup>
    </cacheField>
    <cacheField name="Mês" numFmtId="0">
      <sharedItems containsSemiMixedTypes="0" containsString="0" containsNumber="1" containsInteger="1" minValue="1" maxValue="12"/>
    </cacheField>
    <cacheField name="ATESTE (Integramais)" numFmtId="0">
      <sharedItems/>
    </cacheField>
    <cacheField name="Meses" numFmtId="0" databaseField="0">
      <fieldGroup base="4">
        <rangePr groupBy="months" startDate="2024-01-03T00:00:00" endDate="2024-12-20T00:00:00"/>
        <groupItems count="14">
          <s v="&lt;03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12/2024"/>
        </groupItems>
      </fieldGroup>
    </cacheField>
  </cacheFields>
  <extLst>
    <ext xmlns:x14="http://schemas.microsoft.com/office/spreadsheetml/2009/9/main" uri="{725AE2AE-9491-48be-B2B4-4EB974FC3084}">
      <x14:pivotCacheDefinition pivotCacheId="20276966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3"/>
    <x v="0"/>
    <n v="7.35"/>
    <x v="0"/>
    <n v="1"/>
    <s v="outros"/>
  </r>
  <r>
    <x v="0"/>
    <n v="91"/>
    <x v="1"/>
    <n v="80.08"/>
    <x v="1"/>
    <n v="1"/>
    <s v="consignado"/>
  </r>
  <r>
    <x v="1"/>
    <n v="245"/>
    <x v="2"/>
    <n v="220.1"/>
    <x v="2"/>
    <n v="1"/>
    <s v="antecipação"/>
  </r>
  <r>
    <x v="1"/>
    <n v="288"/>
    <x v="2"/>
    <n v="256.95"/>
    <x v="3"/>
    <n v="1"/>
    <s v="consignado"/>
  </r>
  <r>
    <x v="2"/>
    <n v="2"/>
    <x v="3"/>
    <n v="17.04"/>
    <x v="4"/>
    <n v="1"/>
    <s v="PJ"/>
  </r>
  <r>
    <x v="0"/>
    <n v="199"/>
    <x v="2"/>
    <n v="175.53"/>
    <x v="5"/>
    <n v="2"/>
    <s v="consignado"/>
  </r>
  <r>
    <x v="0"/>
    <n v="182"/>
    <x v="4"/>
    <n v="160.16"/>
    <x v="5"/>
    <n v="2"/>
    <s v="consignado INSS"/>
  </r>
  <r>
    <x v="2"/>
    <n v="2"/>
    <x v="3"/>
    <n v="33.24"/>
    <x v="6"/>
    <n v="2"/>
    <s v="PJ"/>
  </r>
  <r>
    <x v="2"/>
    <n v="1"/>
    <x v="3"/>
    <n v="24.72"/>
    <x v="7"/>
    <n v="2"/>
    <s v="PJ"/>
  </r>
  <r>
    <x v="2"/>
    <n v="1"/>
    <x v="3"/>
    <n v="8.52"/>
    <x v="8"/>
    <n v="3"/>
    <s v="PJ"/>
  </r>
  <r>
    <x v="0"/>
    <n v="35"/>
    <x v="2"/>
    <n v="29.33"/>
    <x v="9"/>
    <n v="3"/>
    <s v="consignado INSS"/>
  </r>
  <r>
    <x v="0"/>
    <n v="375"/>
    <x v="2"/>
    <n v="348.78"/>
    <x v="10"/>
    <n v="4"/>
    <s v="consignado INSS"/>
  </r>
  <r>
    <x v="0"/>
    <n v="165"/>
    <x v="1"/>
    <n v="152.58000000000001"/>
    <x v="11"/>
    <n v="5"/>
    <s v="consignado INSS"/>
  </r>
  <r>
    <x v="1"/>
    <n v="130"/>
    <x v="5"/>
    <n v="119.9"/>
    <x v="12"/>
    <n v="5"/>
    <s v="outros"/>
  </r>
  <r>
    <x v="0"/>
    <n v="226"/>
    <x v="5"/>
    <n v="576.29999999999995"/>
    <x v="13"/>
    <n v="5"/>
    <s v="outros"/>
  </r>
  <r>
    <x v="0"/>
    <n v="195"/>
    <x v="6"/>
    <n v="179.4"/>
    <x v="14"/>
    <n v="6"/>
    <s v="consignado INSS"/>
  </r>
  <r>
    <x v="1"/>
    <n v="252"/>
    <x v="5"/>
    <n v="233.46"/>
    <x v="15"/>
    <n v="6"/>
    <s v="consig INSS"/>
  </r>
  <r>
    <x v="0"/>
    <n v="16"/>
    <x v="0"/>
    <n v="40.799999999999997"/>
    <x v="15"/>
    <n v="6"/>
    <s v="carta simples"/>
  </r>
  <r>
    <x v="0"/>
    <n v="43"/>
    <x v="0"/>
    <n v="109.65"/>
    <x v="16"/>
    <n v="6"/>
    <s v="carta simples"/>
  </r>
  <r>
    <x v="1"/>
    <n v="148"/>
    <x v="7"/>
    <n v="136.46"/>
    <x v="17"/>
    <n v="6"/>
    <s v="outros"/>
  </r>
  <r>
    <x v="0"/>
    <n v="88"/>
    <x v="7"/>
    <n v="82.1"/>
    <x v="18"/>
    <n v="7"/>
    <s v="consig INSS"/>
  </r>
  <r>
    <x v="0"/>
    <n v="68"/>
    <x v="1"/>
    <n v="63.58"/>
    <x v="19"/>
    <n v="7"/>
    <s v="consig INSS"/>
  </r>
  <r>
    <x v="0"/>
    <n v="350"/>
    <x v="7"/>
    <n v="326.2"/>
    <x v="20"/>
    <n v="7"/>
    <s v="consig INSS"/>
  </r>
  <r>
    <x v="0"/>
    <n v="9"/>
    <x v="0"/>
    <n v="22.95"/>
    <x v="21"/>
    <n v="7"/>
    <s v="cobrança"/>
  </r>
  <r>
    <x v="0"/>
    <n v="171"/>
    <x v="1"/>
    <n v="158.63999999999999"/>
    <x v="22"/>
    <n v="7"/>
    <s v="consig INSS"/>
  </r>
  <r>
    <x v="1"/>
    <n v="2"/>
    <x v="8"/>
    <n v="39"/>
    <x v="23"/>
    <n v="8"/>
    <s v="outros"/>
  </r>
  <r>
    <x v="0"/>
    <n v="289"/>
    <x v="1"/>
    <n v="268.27999999999997"/>
    <x v="24"/>
    <n v="8"/>
    <s v="consig INSS"/>
  </r>
  <r>
    <x v="0"/>
    <n v="7"/>
    <x v="0"/>
    <n v="17.850000000000001"/>
    <x v="25"/>
    <n v="8"/>
    <s v="Carta a cliente"/>
  </r>
  <r>
    <x v="0"/>
    <n v="287"/>
    <x v="7"/>
    <n v="277.08"/>
    <x v="26"/>
    <n v="8"/>
    <s v="consig INSS"/>
  </r>
  <r>
    <x v="0"/>
    <n v="313"/>
    <x v="9"/>
    <n v="289.45999999999998"/>
    <x v="27"/>
    <n v="8"/>
    <s v="consig INSS"/>
  </r>
  <r>
    <x v="0"/>
    <n v="73"/>
    <x v="10"/>
    <n v="66.28"/>
    <x v="28"/>
    <n v="8"/>
    <s v="consig INSS"/>
  </r>
  <r>
    <x v="0"/>
    <n v="22"/>
    <x v="0"/>
    <n v="56.1"/>
    <x v="29"/>
    <n v="9"/>
    <s v="cobrança - carta simples"/>
  </r>
  <r>
    <x v="0"/>
    <n v="250"/>
    <x v="7"/>
    <n v="234.32"/>
    <x v="30"/>
    <n v="9"/>
    <s v="consignado INSS"/>
  </r>
  <r>
    <x v="0"/>
    <n v="96"/>
    <x v="6"/>
    <n v="89.4"/>
    <x v="31"/>
    <n v="9"/>
    <s v="consig INSS"/>
  </r>
  <r>
    <x v="0"/>
    <n v="169"/>
    <x v="7"/>
    <n v="155.78"/>
    <x v="32"/>
    <n v="9"/>
    <s v="Antecipação de Saque FGTS"/>
  </r>
  <r>
    <x v="0"/>
    <n v="121"/>
    <x v="10"/>
    <n v="113.54"/>
    <x v="33"/>
    <n v="10"/>
    <s v="Ação de Descontos"/>
  </r>
  <r>
    <x v="0"/>
    <n v="111"/>
    <x v="7"/>
    <n v="103.5"/>
    <x v="33"/>
    <n v="10"/>
    <s v="consig INSS"/>
  </r>
  <r>
    <x v="0"/>
    <n v="3"/>
    <x v="0"/>
    <n v="7.65"/>
    <x v="34"/>
    <n v="10"/>
    <s v="cobrança - carta simples"/>
  </r>
  <r>
    <x v="1"/>
    <n v="80"/>
    <x v="10"/>
    <n v="204"/>
    <x v="35"/>
    <n v="10"/>
    <s v="Atualização Cadastral"/>
  </r>
  <r>
    <x v="1"/>
    <n v="18"/>
    <x v="8"/>
    <n v="45.9"/>
    <x v="36"/>
    <n v="10"/>
    <s v="Notificação Extra Judicial"/>
  </r>
  <r>
    <x v="1"/>
    <n v="176"/>
    <x v="10"/>
    <n v="164.02"/>
    <x v="37"/>
    <n v="10"/>
    <s v="Atualização Cadastral"/>
  </r>
  <r>
    <x v="2"/>
    <n v="7"/>
    <x v="3"/>
    <n v="116.55"/>
    <x v="37"/>
    <n v="10"/>
    <s v="Notificação Extra Judicial"/>
  </r>
  <r>
    <x v="1"/>
    <n v="219"/>
    <x v="9"/>
    <n v="204.9"/>
    <x v="38"/>
    <n v="10"/>
    <s v="Atualização Cadastral"/>
  </r>
  <r>
    <x v="1"/>
    <n v="20"/>
    <x v="6"/>
    <n v="18.579999999999998"/>
    <x v="39"/>
    <n v="10"/>
    <s v="Notificação Extra Judicial"/>
  </r>
  <r>
    <x v="0"/>
    <n v="14"/>
    <x v="0"/>
    <n v="35.700000000000003"/>
    <x v="40"/>
    <n v="11"/>
    <s v="Notificação Extra Judicial"/>
  </r>
  <r>
    <x v="1"/>
    <n v="69"/>
    <x v="7"/>
    <n v="63.66"/>
    <x v="41"/>
    <n v="11"/>
    <s v="consignado"/>
  </r>
  <r>
    <x v="0"/>
    <n v="2"/>
    <x v="8"/>
    <n v="19.2"/>
    <x v="41"/>
    <n v="11"/>
    <s v="Cobrança com AR"/>
  </r>
  <r>
    <x v="1"/>
    <n v="545"/>
    <x v="9"/>
    <n v="507.46"/>
    <x v="42"/>
    <n v="11"/>
    <s v="Atualização Cadastral"/>
  </r>
  <r>
    <x v="1"/>
    <n v="196"/>
    <x v="10"/>
    <n v="181.52"/>
    <x v="43"/>
    <n v="11"/>
    <s v="Atualização Cadastral"/>
  </r>
  <r>
    <x v="1"/>
    <n v="112"/>
    <x v="10"/>
    <n v="103.16"/>
    <x v="44"/>
    <n v="11"/>
    <s v="Atualização Cadastral"/>
  </r>
  <r>
    <x v="1"/>
    <n v="74"/>
    <x v="7"/>
    <n v="68.680000000000007"/>
    <x v="45"/>
    <n v="12"/>
    <s v="Atualização Cadastral"/>
  </r>
  <r>
    <x v="1"/>
    <n v="344"/>
    <x v="3"/>
    <n v="319.06"/>
    <x v="46"/>
    <n v="12"/>
    <s v="consignado"/>
  </r>
  <r>
    <x v="0"/>
    <n v="10"/>
    <x v="0"/>
    <n v="25.5"/>
    <x v="47"/>
    <n v="12"/>
    <s v="cobrança"/>
  </r>
  <r>
    <x v="1"/>
    <n v="215"/>
    <x v="1"/>
    <n v="199.06"/>
    <x v="48"/>
    <n v="12"/>
    <s v="consign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28648-6EB1-424F-9D03-416898DC1FF8}" name="quantidade por agência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K3:L15" firstHeaderRow="1" firstDataRow="1" firstDataCol="1" rowPageCount="1" colPageCount="1"/>
  <pivotFields count="8">
    <pivotField axis="axisPage" showAll="0">
      <items count="4">
        <item x="0"/>
        <item x="1"/>
        <item x="2"/>
        <item t="default"/>
      </items>
    </pivotField>
    <pivotField dataField="1" showAll="0"/>
    <pivotField axis="axisRow" showAll="0">
      <items count="22">
        <item x="6"/>
        <item x="3"/>
        <item x="9"/>
        <item x="0"/>
        <item x="8"/>
        <item x="1"/>
        <item x="2"/>
        <item x="4"/>
        <item x="7"/>
        <item x="10"/>
        <item x="5"/>
        <item m="1" x="15"/>
        <item m="1" x="14"/>
        <item m="1" x="20"/>
        <item m="1" x="11"/>
        <item m="1" x="18"/>
        <item m="1" x="12"/>
        <item m="1" x="13"/>
        <item m="1" x="16"/>
        <item m="1" x="17"/>
        <item m="1" x="19"/>
        <item t="default"/>
      </items>
    </pivotField>
    <pivotField numFmtId="44" showAll="0"/>
    <pivotField numFmtId="14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oma de Quantidade total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AA460-5996-4E7D-887F-99FA98BA6039}" name="quantidade por mês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3:I16" firstHeaderRow="1" firstDataRow="1" firstDataCol="1" rowPageCount="1" colPageCount="1"/>
  <pivotFields count="8">
    <pivotField showAll="0"/>
    <pivotField dataField="1" showAll="0"/>
    <pivotField axis="axisPage" showAll="0">
      <items count="22">
        <item x="6"/>
        <item x="3"/>
        <item x="9"/>
        <item x="0"/>
        <item x="8"/>
        <item x="1"/>
        <item x="2"/>
        <item x="4"/>
        <item x="7"/>
        <item x="10"/>
        <item x="5"/>
        <item m="1" x="15"/>
        <item m="1" x="14"/>
        <item m="1" x="20"/>
        <item m="1" x="11"/>
        <item m="1" x="18"/>
        <item m="1" x="12"/>
        <item m="1" x="13"/>
        <item m="1" x="16"/>
        <item m="1" x="17"/>
        <item m="1" x="19"/>
        <item t="default"/>
      </items>
    </pivotField>
    <pivotField numFmtId="4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Quantidade total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31618-4933-44B3-A543-94EC81B14852}" name="Valor por mês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16" firstHeaderRow="1" firstDataRow="1" firstDataCol="1" rowPageCount="1" colPageCount="1"/>
  <pivotFields count="8">
    <pivotField showAll="0"/>
    <pivotField showAll="0"/>
    <pivotField axis="axisPage" showAll="0">
      <items count="22">
        <item m="1" x="15"/>
        <item m="1" x="14"/>
        <item m="1" x="20"/>
        <item m="1" x="11"/>
        <item m="1" x="18"/>
        <item m="1" x="12"/>
        <item m="1" x="13"/>
        <item m="1" x="16"/>
        <item m="1" x="17"/>
        <item m="1" x="19"/>
        <item x="0"/>
        <item x="1"/>
        <item x="2"/>
        <item x="3"/>
        <item x="4"/>
        <item x="5"/>
        <item x="6"/>
        <item x="7"/>
        <item x="8"/>
        <item x="10"/>
        <item x="9"/>
        <item t="default"/>
      </items>
    </pivotField>
    <pivotField dataField="1" numFmtId="4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VALOR" fld="3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04D05-06C2-4F1E-BBBE-E3431DEF80CD}" name="Valor por agência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:C15" firstHeaderRow="1" firstDataRow="1" firstDataCol="1" rowPageCount="1" colPageCount="1"/>
  <pivotFields count="8">
    <pivotField showAll="0"/>
    <pivotField showAll="0"/>
    <pivotField axis="axisRow" showAll="0" sortType="ascending">
      <items count="22">
        <item x="6"/>
        <item x="3"/>
        <item x="9"/>
        <item x="0"/>
        <item x="8"/>
        <item x="1"/>
        <item x="2"/>
        <item x="4"/>
        <item x="7"/>
        <item x="10"/>
        <item x="5"/>
        <item m="1" x="15"/>
        <item m="1" x="14"/>
        <item m="1" x="20"/>
        <item m="1" x="11"/>
        <item m="1" x="18"/>
        <item m="1" x="12"/>
        <item m="1" x="13"/>
        <item m="1" x="16"/>
        <item m="1" x="17"/>
        <item m="1" x="19"/>
        <item t="default"/>
      </items>
    </pivotField>
    <pivotField dataField="1" numFmtId="44" showAll="0"/>
    <pivotField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Soma de VALOR" fld="3" baseField="0" baseItem="0" numFmtId="44"/>
  </dataFields>
  <formats count="1">
    <format dxfId="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64E2532-BD09-4599-BEC8-45BF6FEB56E3}" sourceName="Meses">
  <pivotTables>
    <pivotTable tabId="2" name="Valor por agência"/>
    <pivotTable tabId="2" name="Valor por mês"/>
    <pivotTable tabId="2" name="quantidade por mês"/>
    <pivotTable tabId="2" name="quantidade por agência"/>
  </pivotTables>
  <data>
    <tabular pivotCacheId="2027696653" showMissing="0" crossFilter="none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/>
        <i x="1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ENCIA_ORIGEM" xr10:uid="{18B6DC41-9C1E-458B-8AE0-4F38498A1F22}" sourceName="AGENCIA ORIGEM">
  <pivotTables>
    <pivotTable tabId="2" name="Valor por mês"/>
    <pivotTable tabId="2" name="Valor por agência"/>
    <pivotTable tabId="2" name="quantidade por mês"/>
    <pivotTable tabId="2" name="quantidade por agência"/>
  </pivotTables>
  <data>
    <tabular pivotCacheId="2027696653" showMissing="0" crossFilter="none">
      <items count="21">
        <i x="6" s="1"/>
        <i x="3" s="1"/>
        <i x="9" s="1"/>
        <i x="0" s="1"/>
        <i x="8" s="1"/>
        <i x="1" s="1"/>
        <i x="2" s="1"/>
        <i x="4" s="1"/>
        <i x="7" s="1"/>
        <i x="10" s="1"/>
        <i x="5" s="1"/>
        <i x="15" s="1"/>
        <i x="14" s="1"/>
        <i x="20" s="1"/>
        <i x="11" s="1"/>
        <i x="18" s="1"/>
        <i x="12" s="1"/>
        <i x="13" s="1"/>
        <i x="16" s="1"/>
        <i x="17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CB9D606D-0877-45F4-9657-9958EA1C6F55}" cache="SegmentaçãodeDados_Meses" caption="Meses" style="SlicerStyleDark1" rowHeight="241300"/>
  <slicer name="AGENCIA ORIGEM" xr10:uid="{C75C3A72-7B2B-4C9C-BFA5-EDD798012D73}" cache="SegmentaçãodeDados_AGENCIA_ORIGEM" caption="AGENCIA ORIGEM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001BE-1761-4B46-9449-A6EFBA971BBE}" name="tbl_envios" displayName="tbl_envios" ref="A1:G55" totalsRowShown="0">
  <autoFilter ref="A1:G55" xr:uid="{D65001BE-1761-4B46-9449-A6EFBA971BBE}"/>
  <tableColumns count="7">
    <tableColumn id="2" xr3:uid="{F0E02774-4148-447B-A434-99AC2329ABFA}" name="TIPO (CARTA C. SIMPLES, MALA-DIRETA ou SEDEX)" dataDxfId="12"/>
    <tableColumn id="13" xr3:uid="{706B87D3-78E2-4979-B1C9-33E5ADA66CC2}" name="Quantidade total" dataDxfId="11">
      <calculatedColumnFormula>SUM(#REF!)</calculatedColumnFormula>
    </tableColumn>
    <tableColumn id="6" xr3:uid="{66921E7F-70FE-4F65-88DE-1EC48A2A8C09}" name="AGENCIA ORIGEM" dataDxfId="10"/>
    <tableColumn id="9" xr3:uid="{4CCC2955-12E4-43DF-B74F-65DB23C1504F}" name="VALOR" dataDxfId="9" dataCellStyle="Moeda"/>
    <tableColumn id="10" xr3:uid="{3DE0C78A-D5D9-44C8-8C72-FD49E6AB6858}" name="DATA POSTAGEM" dataDxfId="8"/>
    <tableColumn id="14" xr3:uid="{301B2DDE-5121-4147-AAB7-DB1E5FE36E9F}" name="Mês" dataDxfId="7">
      <calculatedColumnFormula>MONTH(tbl_envios[[#This Row],[DATA POSTAGEM]])</calculatedColumnFormula>
    </tableColumn>
    <tableColumn id="11" xr3:uid="{7B6320DC-B74B-4F21-AA83-050EC8A82059}" name="ATESTE (Integramais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063A-F702-48D7-BA18-1EBB35FED2ED}">
  <dimension ref="A1:H56"/>
  <sheetViews>
    <sheetView zoomScale="80" zoomScaleNormal="80" workbookViewId="0"/>
  </sheetViews>
  <sheetFormatPr defaultColWidth="19.453125" defaultRowHeight="14.5" x14ac:dyDescent="0.35"/>
  <cols>
    <col min="1" max="1" width="37.7265625" style="27" customWidth="1"/>
    <col min="2" max="2" width="18.1796875" style="27" bestFit="1" customWidth="1"/>
    <col min="3" max="3" width="10.453125" style="20" bestFit="1" customWidth="1"/>
    <col min="4" max="4" width="18.90625" bestFit="1" customWidth="1"/>
    <col min="5" max="5" width="23.90625" bestFit="1" customWidth="1"/>
    <col min="6" max="6" width="23.90625" style="23" customWidth="1"/>
    <col min="7" max="7" width="24.1796875" bestFit="1" customWidth="1"/>
    <col min="8" max="8" width="23.90625" style="23" customWidth="1"/>
  </cols>
  <sheetData>
    <row r="1" spans="1:8" ht="26" x14ac:dyDescent="0.35">
      <c r="A1" s="1" t="s">
        <v>42</v>
      </c>
      <c r="B1" s="2" t="s">
        <v>40</v>
      </c>
      <c r="C1" s="2" t="s">
        <v>3</v>
      </c>
      <c r="D1" s="3" t="s">
        <v>4</v>
      </c>
      <c r="E1" s="1" t="s">
        <v>5</v>
      </c>
      <c r="F1" s="32" t="s">
        <v>43</v>
      </c>
      <c r="G1" s="1" t="s">
        <v>6</v>
      </c>
      <c r="H1" s="32" t="s">
        <v>44</v>
      </c>
    </row>
    <row r="2" spans="1:8" x14ac:dyDescent="0.35">
      <c r="A2" s="27" t="s">
        <v>0</v>
      </c>
      <c r="B2" s="27">
        <v>3</v>
      </c>
      <c r="C2">
        <v>6</v>
      </c>
      <c r="D2" s="5">
        <v>7.35</v>
      </c>
      <c r="E2" s="6">
        <v>45294</v>
      </c>
      <c r="F2" s="23">
        <f>MONTH(tbl_envios[[#This Row],[DATA POSTAGEM]])</f>
        <v>1</v>
      </c>
      <c r="G2" t="s">
        <v>7</v>
      </c>
      <c r="H2" s="20">
        <v>1000</v>
      </c>
    </row>
    <row r="3" spans="1:8" x14ac:dyDescent="0.35">
      <c r="A3" s="28" t="s">
        <v>0</v>
      </c>
      <c r="B3" s="28">
        <v>91</v>
      </c>
      <c r="C3" s="7">
        <v>8</v>
      </c>
      <c r="D3" s="8">
        <v>80.08</v>
      </c>
      <c r="E3" s="6">
        <v>45302</v>
      </c>
      <c r="F3" s="23">
        <f>MONTH(tbl_envios[[#This Row],[DATA POSTAGEM]])</f>
        <v>1</v>
      </c>
      <c r="G3" s="4" t="s">
        <v>8</v>
      </c>
    </row>
    <row r="4" spans="1:8" x14ac:dyDescent="0.35">
      <c r="A4" s="29" t="s">
        <v>1</v>
      </c>
      <c r="B4" s="28">
        <v>245</v>
      </c>
      <c r="C4" s="7">
        <v>9</v>
      </c>
      <c r="D4" s="8">
        <v>220.1</v>
      </c>
      <c r="E4" s="9">
        <v>45303</v>
      </c>
      <c r="F4" s="33">
        <f>MONTH(tbl_envios[[#This Row],[DATA POSTAGEM]])</f>
        <v>1</v>
      </c>
      <c r="G4" s="4" t="s">
        <v>9</v>
      </c>
      <c r="H4" s="33"/>
    </row>
    <row r="5" spans="1:8" x14ac:dyDescent="0.35">
      <c r="A5" s="29" t="s">
        <v>1</v>
      </c>
      <c r="B5" s="28">
        <v>288</v>
      </c>
      <c r="C5" s="7">
        <v>9</v>
      </c>
      <c r="D5" s="8">
        <v>256.95</v>
      </c>
      <c r="E5" s="4">
        <v>45313</v>
      </c>
      <c r="F5" s="34">
        <f>MONTH(tbl_envios[[#This Row],[DATA POSTAGEM]])</f>
        <v>1</v>
      </c>
      <c r="G5" s="4" t="s">
        <v>8</v>
      </c>
      <c r="H5" s="34"/>
    </row>
    <row r="6" spans="1:8" x14ac:dyDescent="0.35">
      <c r="A6" s="30" t="s">
        <v>2</v>
      </c>
      <c r="B6" s="28">
        <v>2</v>
      </c>
      <c r="C6" s="7">
        <v>3</v>
      </c>
      <c r="D6" s="8">
        <v>17.04</v>
      </c>
      <c r="E6" s="4">
        <v>45322</v>
      </c>
      <c r="F6" s="34">
        <f>MONTH(tbl_envios[[#This Row],[DATA POSTAGEM]])</f>
        <v>1</v>
      </c>
      <c r="G6" s="4" t="s">
        <v>10</v>
      </c>
      <c r="H6" s="34"/>
    </row>
    <row r="7" spans="1:8" x14ac:dyDescent="0.35">
      <c r="A7" s="28" t="s">
        <v>0</v>
      </c>
      <c r="B7" s="28">
        <v>199</v>
      </c>
      <c r="C7" s="7">
        <v>9</v>
      </c>
      <c r="D7" s="8">
        <v>175.53</v>
      </c>
      <c r="E7" s="4">
        <v>45324</v>
      </c>
      <c r="F7" s="34">
        <f>MONTH(tbl_envios[[#This Row],[DATA POSTAGEM]])</f>
        <v>2</v>
      </c>
      <c r="G7" s="4" t="s">
        <v>8</v>
      </c>
      <c r="H7" s="34"/>
    </row>
    <row r="8" spans="1:8" x14ac:dyDescent="0.35">
      <c r="A8" s="28" t="s">
        <v>0</v>
      </c>
      <c r="B8" s="28">
        <v>182</v>
      </c>
      <c r="C8" s="7">
        <v>10</v>
      </c>
      <c r="D8" s="8">
        <v>160.16</v>
      </c>
      <c r="E8" s="4">
        <v>45324</v>
      </c>
      <c r="F8" s="34">
        <f>MONTH(tbl_envios[[#This Row],[DATA POSTAGEM]])</f>
        <v>2</v>
      </c>
      <c r="G8" s="4" t="s">
        <v>11</v>
      </c>
      <c r="H8" s="34"/>
    </row>
    <row r="9" spans="1:8" x14ac:dyDescent="0.35">
      <c r="A9" s="30" t="s">
        <v>2</v>
      </c>
      <c r="B9" s="27">
        <v>2</v>
      </c>
      <c r="C9" s="7">
        <v>3</v>
      </c>
      <c r="D9" s="5">
        <v>33.24</v>
      </c>
      <c r="E9" s="6">
        <v>45331</v>
      </c>
      <c r="F9" s="23">
        <f>MONTH(tbl_envios[[#This Row],[DATA POSTAGEM]])</f>
        <v>2</v>
      </c>
      <c r="G9" s="4" t="s">
        <v>10</v>
      </c>
    </row>
    <row r="10" spans="1:8" x14ac:dyDescent="0.35">
      <c r="A10" s="30" t="s">
        <v>2</v>
      </c>
      <c r="B10" s="28">
        <v>1</v>
      </c>
      <c r="C10" s="7">
        <v>3</v>
      </c>
      <c r="D10" s="8">
        <v>24.72</v>
      </c>
      <c r="E10" s="4">
        <v>45351</v>
      </c>
      <c r="F10" s="34">
        <f>MONTH(tbl_envios[[#This Row],[DATA POSTAGEM]])</f>
        <v>2</v>
      </c>
      <c r="G10" s="4" t="s">
        <v>10</v>
      </c>
      <c r="H10" s="34"/>
    </row>
    <row r="11" spans="1:8" x14ac:dyDescent="0.35">
      <c r="A11" s="30" t="s">
        <v>2</v>
      </c>
      <c r="B11" s="28">
        <v>1</v>
      </c>
      <c r="C11" s="7">
        <v>3</v>
      </c>
      <c r="D11" s="8">
        <v>8.52</v>
      </c>
      <c r="E11" s="4">
        <v>45358</v>
      </c>
      <c r="F11" s="34">
        <f>MONTH(tbl_envios[[#This Row],[DATA POSTAGEM]])</f>
        <v>3</v>
      </c>
      <c r="G11" s="4" t="s">
        <v>10</v>
      </c>
      <c r="H11" s="34"/>
    </row>
    <row r="12" spans="1:8" x14ac:dyDescent="0.35">
      <c r="A12" s="28" t="s">
        <v>0</v>
      </c>
      <c r="B12" s="27">
        <v>35</v>
      </c>
      <c r="C12" s="7">
        <v>9</v>
      </c>
      <c r="D12" s="5">
        <v>29.33</v>
      </c>
      <c r="E12" s="6">
        <v>45371</v>
      </c>
      <c r="F12" s="23">
        <f>MONTH(tbl_envios[[#This Row],[DATA POSTAGEM]])</f>
        <v>3</v>
      </c>
      <c r="G12" t="s">
        <v>11</v>
      </c>
    </row>
    <row r="13" spans="1:8" x14ac:dyDescent="0.35">
      <c r="A13" s="28" t="s">
        <v>0</v>
      </c>
      <c r="B13" s="28">
        <v>375</v>
      </c>
      <c r="C13" s="7">
        <v>9</v>
      </c>
      <c r="D13" s="8">
        <v>348.78</v>
      </c>
      <c r="E13" s="4">
        <v>45392</v>
      </c>
      <c r="F13" s="34">
        <f>MONTH(tbl_envios[[#This Row],[DATA POSTAGEM]])</f>
        <v>4</v>
      </c>
      <c r="G13" t="s">
        <v>11</v>
      </c>
      <c r="H13" s="34"/>
    </row>
    <row r="14" spans="1:8" x14ac:dyDescent="0.35">
      <c r="A14" s="28" t="s">
        <v>0</v>
      </c>
      <c r="B14" s="28">
        <v>165</v>
      </c>
      <c r="C14" s="7">
        <v>8</v>
      </c>
      <c r="D14" s="8">
        <v>152.58000000000001</v>
      </c>
      <c r="E14" s="4">
        <v>45426</v>
      </c>
      <c r="F14" s="34">
        <f>MONTH(tbl_envios[[#This Row],[DATA POSTAGEM]])</f>
        <v>5</v>
      </c>
      <c r="G14" t="s">
        <v>11</v>
      </c>
      <c r="H14" s="34"/>
    </row>
    <row r="15" spans="1:8" x14ac:dyDescent="0.35">
      <c r="A15" s="29" t="s">
        <v>1</v>
      </c>
      <c r="B15" s="28">
        <v>130</v>
      </c>
      <c r="C15" s="7">
        <v>13</v>
      </c>
      <c r="D15" s="8">
        <v>119.9</v>
      </c>
      <c r="E15" s="4">
        <v>45433</v>
      </c>
      <c r="F15" s="34">
        <f>MONTH(tbl_envios[[#This Row],[DATA POSTAGEM]])</f>
        <v>5</v>
      </c>
      <c r="G15" s="4" t="s">
        <v>7</v>
      </c>
      <c r="H15" s="34"/>
    </row>
    <row r="16" spans="1:8" x14ac:dyDescent="0.35">
      <c r="A16" s="28" t="s">
        <v>0</v>
      </c>
      <c r="B16" s="28">
        <v>226</v>
      </c>
      <c r="C16" s="10">
        <v>13</v>
      </c>
      <c r="D16" s="11">
        <v>576.29999999999995</v>
      </c>
      <c r="E16" s="12">
        <v>45439</v>
      </c>
      <c r="F16" s="35">
        <f>MONTH(tbl_envios[[#This Row],[DATA POSTAGEM]])</f>
        <v>5</v>
      </c>
      <c r="G16" s="4" t="s">
        <v>7</v>
      </c>
      <c r="H16" s="35"/>
    </row>
    <row r="17" spans="1:8" x14ac:dyDescent="0.35">
      <c r="A17" s="10" t="s">
        <v>0</v>
      </c>
      <c r="B17" s="10">
        <v>195</v>
      </c>
      <c r="C17" s="13">
        <v>1</v>
      </c>
      <c r="D17" s="14">
        <v>179.4</v>
      </c>
      <c r="E17" s="15">
        <v>45446</v>
      </c>
      <c r="F17" s="36">
        <f>MONTH(tbl_envios[[#This Row],[DATA POSTAGEM]])</f>
        <v>6</v>
      </c>
      <c r="G17" s="16" t="s">
        <v>11</v>
      </c>
      <c r="H17" s="36"/>
    </row>
    <row r="18" spans="1:8" x14ac:dyDescent="0.35">
      <c r="A18" s="29" t="s">
        <v>1</v>
      </c>
      <c r="B18" s="28">
        <v>252</v>
      </c>
      <c r="C18" s="10">
        <v>13</v>
      </c>
      <c r="D18" s="11">
        <v>233.46</v>
      </c>
      <c r="E18" s="12">
        <v>45448</v>
      </c>
      <c r="F18" s="35">
        <f>MONTH(tbl_envios[[#This Row],[DATA POSTAGEM]])</f>
        <v>6</v>
      </c>
      <c r="G18" s="4" t="s">
        <v>12</v>
      </c>
      <c r="H18" s="35"/>
    </row>
    <row r="19" spans="1:8" x14ac:dyDescent="0.35">
      <c r="A19" s="28" t="s">
        <v>0</v>
      </c>
      <c r="B19" s="28">
        <v>16</v>
      </c>
      <c r="C19" s="10">
        <v>6</v>
      </c>
      <c r="D19" s="11">
        <v>40.799999999999997</v>
      </c>
      <c r="E19" s="12">
        <v>45448</v>
      </c>
      <c r="F19" s="35">
        <f>MONTH(tbl_envios[[#This Row],[DATA POSTAGEM]])</f>
        <v>6</v>
      </c>
      <c r="G19" s="4" t="s">
        <v>13</v>
      </c>
      <c r="H19" s="35"/>
    </row>
    <row r="20" spans="1:8" x14ac:dyDescent="0.35">
      <c r="A20" s="28" t="s">
        <v>0</v>
      </c>
      <c r="B20" s="28">
        <v>43</v>
      </c>
      <c r="C20" s="17">
        <v>6</v>
      </c>
      <c r="D20" s="8">
        <v>109.65</v>
      </c>
      <c r="E20" s="4">
        <v>45455</v>
      </c>
      <c r="F20" s="34">
        <f>MONTH(tbl_envios[[#This Row],[DATA POSTAGEM]])</f>
        <v>6</v>
      </c>
      <c r="G20" s="4" t="s">
        <v>13</v>
      </c>
      <c r="H20" s="34"/>
    </row>
    <row r="21" spans="1:8" x14ac:dyDescent="0.35">
      <c r="A21" s="29" t="s">
        <v>1</v>
      </c>
      <c r="B21" s="28">
        <v>148</v>
      </c>
      <c r="C21" s="7">
        <v>11</v>
      </c>
      <c r="D21" s="8">
        <v>136.46</v>
      </c>
      <c r="E21" s="4">
        <v>45463</v>
      </c>
      <c r="F21" s="34">
        <f>MONTH(tbl_envios[[#This Row],[DATA POSTAGEM]])</f>
        <v>6</v>
      </c>
      <c r="G21" s="4" t="s">
        <v>7</v>
      </c>
      <c r="H21" s="34"/>
    </row>
    <row r="22" spans="1:8" x14ac:dyDescent="0.35">
      <c r="A22" s="28" t="s">
        <v>0</v>
      </c>
      <c r="B22" s="28">
        <v>88</v>
      </c>
      <c r="C22" s="7">
        <v>11</v>
      </c>
      <c r="D22" s="8">
        <v>82.1</v>
      </c>
      <c r="E22" s="4">
        <v>45477</v>
      </c>
      <c r="F22" s="34">
        <f>MONTH(tbl_envios[[#This Row],[DATA POSTAGEM]])</f>
        <v>7</v>
      </c>
      <c r="G22" s="4" t="s">
        <v>12</v>
      </c>
      <c r="H22" s="34"/>
    </row>
    <row r="23" spans="1:8" x14ac:dyDescent="0.35">
      <c r="A23" s="28" t="s">
        <v>0</v>
      </c>
      <c r="B23" s="28">
        <v>68</v>
      </c>
      <c r="C23" s="7">
        <v>8</v>
      </c>
      <c r="D23" s="8">
        <v>63.58</v>
      </c>
      <c r="E23" s="4">
        <v>45484</v>
      </c>
      <c r="F23" s="34">
        <f>MONTH(tbl_envios[[#This Row],[DATA POSTAGEM]])</f>
        <v>7</v>
      </c>
      <c r="G23" s="4" t="s">
        <v>12</v>
      </c>
      <c r="H23" s="34"/>
    </row>
    <row r="24" spans="1:8" x14ac:dyDescent="0.35">
      <c r="A24" s="28" t="s">
        <v>0</v>
      </c>
      <c r="B24" s="28">
        <v>350</v>
      </c>
      <c r="C24" s="7">
        <v>11</v>
      </c>
      <c r="D24" s="8">
        <v>326.2</v>
      </c>
      <c r="E24" s="4">
        <v>45490</v>
      </c>
      <c r="F24" s="34">
        <f>MONTH(tbl_envios[[#This Row],[DATA POSTAGEM]])</f>
        <v>7</v>
      </c>
      <c r="G24" s="4" t="s">
        <v>12</v>
      </c>
      <c r="H24" s="34"/>
    </row>
    <row r="25" spans="1:8" x14ac:dyDescent="0.35">
      <c r="A25" s="28" t="s">
        <v>0</v>
      </c>
      <c r="B25" s="28">
        <v>9</v>
      </c>
      <c r="C25" s="7">
        <v>6</v>
      </c>
      <c r="D25" s="8">
        <v>22.95</v>
      </c>
      <c r="E25" s="4">
        <v>45492</v>
      </c>
      <c r="F25" s="34">
        <f>MONTH(tbl_envios[[#This Row],[DATA POSTAGEM]])</f>
        <v>7</v>
      </c>
      <c r="G25" s="4" t="s">
        <v>14</v>
      </c>
      <c r="H25" s="34"/>
    </row>
    <row r="26" spans="1:8" x14ac:dyDescent="0.35">
      <c r="A26" s="27" t="s">
        <v>0</v>
      </c>
      <c r="B26" s="27">
        <v>171</v>
      </c>
      <c r="C26">
        <v>8</v>
      </c>
      <c r="D26" s="5">
        <v>158.63999999999999</v>
      </c>
      <c r="E26" s="6">
        <v>45503</v>
      </c>
      <c r="F26" s="23">
        <f>MONTH(tbl_envios[[#This Row],[DATA POSTAGEM]])</f>
        <v>7</v>
      </c>
      <c r="G26" t="s">
        <v>12</v>
      </c>
    </row>
    <row r="27" spans="1:8" x14ac:dyDescent="0.35">
      <c r="A27" s="29" t="s">
        <v>1</v>
      </c>
      <c r="B27" s="27">
        <v>2</v>
      </c>
      <c r="C27">
        <v>7</v>
      </c>
      <c r="D27" s="5">
        <v>39</v>
      </c>
      <c r="E27" s="6">
        <v>45505</v>
      </c>
      <c r="F27" s="23">
        <f>MONTH(tbl_envios[[#This Row],[DATA POSTAGEM]])</f>
        <v>8</v>
      </c>
      <c r="G27" t="s">
        <v>7</v>
      </c>
    </row>
    <row r="28" spans="1:8" x14ac:dyDescent="0.35">
      <c r="A28" s="27" t="s">
        <v>0</v>
      </c>
      <c r="B28" s="27">
        <v>289</v>
      </c>
      <c r="C28">
        <v>8</v>
      </c>
      <c r="D28" s="5">
        <v>268.27999999999997</v>
      </c>
      <c r="E28" s="6">
        <v>45506</v>
      </c>
      <c r="F28" s="23">
        <f>MONTH(tbl_envios[[#This Row],[DATA POSTAGEM]])</f>
        <v>8</v>
      </c>
      <c r="G28" t="s">
        <v>12</v>
      </c>
    </row>
    <row r="29" spans="1:8" x14ac:dyDescent="0.35">
      <c r="A29" s="27" t="s">
        <v>0</v>
      </c>
      <c r="B29" s="27">
        <v>7</v>
      </c>
      <c r="C29">
        <v>6</v>
      </c>
      <c r="D29" s="5">
        <v>17.850000000000001</v>
      </c>
      <c r="E29" s="6">
        <v>45510</v>
      </c>
      <c r="F29" s="23">
        <f>MONTH(tbl_envios[[#This Row],[DATA POSTAGEM]])</f>
        <v>8</v>
      </c>
      <c r="G29" s="18" t="s">
        <v>15</v>
      </c>
    </row>
    <row r="30" spans="1:8" x14ac:dyDescent="0.35">
      <c r="A30" s="27" t="s">
        <v>0</v>
      </c>
      <c r="B30" s="27">
        <v>287</v>
      </c>
      <c r="C30">
        <v>11</v>
      </c>
      <c r="D30" s="5">
        <v>277.08</v>
      </c>
      <c r="E30" s="6">
        <v>45512</v>
      </c>
      <c r="F30" s="23">
        <f>MONTH(tbl_envios[[#This Row],[DATA POSTAGEM]])</f>
        <v>8</v>
      </c>
      <c r="G30" s="18" t="s">
        <v>12</v>
      </c>
    </row>
    <row r="31" spans="1:8" x14ac:dyDescent="0.35">
      <c r="A31" s="27" t="s">
        <v>0</v>
      </c>
      <c r="B31" s="27">
        <v>313</v>
      </c>
      <c r="C31" s="26">
        <v>4</v>
      </c>
      <c r="D31" s="5">
        <v>289.45999999999998</v>
      </c>
      <c r="E31" s="6">
        <v>45520</v>
      </c>
      <c r="F31" s="23">
        <f>MONTH(tbl_envios[[#This Row],[DATA POSTAGEM]])</f>
        <v>8</v>
      </c>
      <c r="G31" t="s">
        <v>16</v>
      </c>
    </row>
    <row r="32" spans="1:8" x14ac:dyDescent="0.35">
      <c r="A32" s="27" t="s">
        <v>0</v>
      </c>
      <c r="B32" s="27">
        <v>73</v>
      </c>
      <c r="C32">
        <v>12</v>
      </c>
      <c r="D32" s="5">
        <v>66.28</v>
      </c>
      <c r="E32" s="6">
        <v>45534</v>
      </c>
      <c r="F32" s="23">
        <f>MONTH(tbl_envios[[#This Row],[DATA POSTAGEM]])</f>
        <v>8</v>
      </c>
      <c r="G32" t="s">
        <v>12</v>
      </c>
    </row>
    <row r="33" spans="1:7" x14ac:dyDescent="0.35">
      <c r="A33" s="27" t="s">
        <v>0</v>
      </c>
      <c r="B33" s="27">
        <v>22</v>
      </c>
      <c r="C33">
        <v>6</v>
      </c>
      <c r="D33" s="5">
        <v>56.1</v>
      </c>
      <c r="E33" s="6">
        <v>45537</v>
      </c>
      <c r="F33" s="23">
        <f>MONTH(tbl_envios[[#This Row],[DATA POSTAGEM]])</f>
        <v>9</v>
      </c>
      <c r="G33" t="s">
        <v>17</v>
      </c>
    </row>
    <row r="34" spans="1:7" x14ac:dyDescent="0.35">
      <c r="A34" s="27" t="s">
        <v>0</v>
      </c>
      <c r="B34" s="27">
        <v>250</v>
      </c>
      <c r="C34">
        <v>11</v>
      </c>
      <c r="D34" s="5">
        <v>234.32</v>
      </c>
      <c r="E34" s="6">
        <v>45541</v>
      </c>
      <c r="F34" s="23">
        <f>MONTH(tbl_envios[[#This Row],[DATA POSTAGEM]])</f>
        <v>9</v>
      </c>
      <c r="G34" t="s">
        <v>11</v>
      </c>
    </row>
    <row r="35" spans="1:7" x14ac:dyDescent="0.35">
      <c r="A35" s="27" t="s">
        <v>0</v>
      </c>
      <c r="B35" s="27">
        <v>96</v>
      </c>
      <c r="C35">
        <v>1</v>
      </c>
      <c r="D35" s="5">
        <v>89.4</v>
      </c>
      <c r="E35" s="6">
        <v>45546</v>
      </c>
      <c r="F35" s="23">
        <f>MONTH(tbl_envios[[#This Row],[DATA POSTAGEM]])</f>
        <v>9</v>
      </c>
      <c r="G35" t="s">
        <v>12</v>
      </c>
    </row>
    <row r="36" spans="1:7" x14ac:dyDescent="0.35">
      <c r="A36" s="27" t="s">
        <v>0</v>
      </c>
      <c r="B36" s="27">
        <v>169</v>
      </c>
      <c r="C36">
        <v>11</v>
      </c>
      <c r="D36" s="5">
        <v>155.78</v>
      </c>
      <c r="E36" s="6">
        <v>45561</v>
      </c>
      <c r="F36" s="23">
        <f>MONTH(tbl_envios[[#This Row],[DATA POSTAGEM]])</f>
        <v>9</v>
      </c>
      <c r="G36" t="s">
        <v>18</v>
      </c>
    </row>
    <row r="37" spans="1:7" x14ac:dyDescent="0.35">
      <c r="A37" s="27" t="s">
        <v>0</v>
      </c>
      <c r="B37" s="27">
        <v>121</v>
      </c>
      <c r="C37">
        <v>12</v>
      </c>
      <c r="D37" s="5">
        <v>113.54</v>
      </c>
      <c r="E37" s="6">
        <v>45569</v>
      </c>
      <c r="F37" s="23">
        <f>MONTH(tbl_envios[[#This Row],[DATA POSTAGEM]])</f>
        <v>10</v>
      </c>
      <c r="G37" t="s">
        <v>19</v>
      </c>
    </row>
    <row r="38" spans="1:7" x14ac:dyDescent="0.35">
      <c r="A38" s="27" t="s">
        <v>0</v>
      </c>
      <c r="B38" s="27">
        <v>111</v>
      </c>
      <c r="C38">
        <v>11</v>
      </c>
      <c r="D38" s="5">
        <v>103.5</v>
      </c>
      <c r="E38" s="6">
        <v>45569</v>
      </c>
      <c r="F38" s="23">
        <f>MONTH(tbl_envios[[#This Row],[DATA POSTAGEM]])</f>
        <v>10</v>
      </c>
      <c r="G38" t="s">
        <v>12</v>
      </c>
    </row>
    <row r="39" spans="1:7" x14ac:dyDescent="0.35">
      <c r="A39" s="27" t="s">
        <v>0</v>
      </c>
      <c r="B39" s="27">
        <v>3</v>
      </c>
      <c r="C39">
        <v>6</v>
      </c>
      <c r="D39" s="5">
        <v>7.65</v>
      </c>
      <c r="E39" s="6">
        <v>45582</v>
      </c>
      <c r="F39" s="23">
        <f>MONTH(tbl_envios[[#This Row],[DATA POSTAGEM]])</f>
        <v>10</v>
      </c>
      <c r="G39" t="s">
        <v>17</v>
      </c>
    </row>
    <row r="40" spans="1:7" x14ac:dyDescent="0.35">
      <c r="A40" s="29" t="s">
        <v>1</v>
      </c>
      <c r="B40" s="27">
        <v>80</v>
      </c>
      <c r="C40">
        <v>12</v>
      </c>
      <c r="D40" s="5">
        <v>204</v>
      </c>
      <c r="E40" s="6">
        <v>45587</v>
      </c>
      <c r="F40" s="23">
        <f>MONTH(tbl_envios[[#This Row],[DATA POSTAGEM]])</f>
        <v>10</v>
      </c>
      <c r="G40" t="s">
        <v>20</v>
      </c>
    </row>
    <row r="41" spans="1:7" x14ac:dyDescent="0.35">
      <c r="A41" s="29" t="s">
        <v>1</v>
      </c>
      <c r="B41" s="27">
        <v>18</v>
      </c>
      <c r="C41">
        <v>7</v>
      </c>
      <c r="D41" s="5">
        <v>45.9</v>
      </c>
      <c r="E41" s="6">
        <v>45589</v>
      </c>
      <c r="F41" s="23">
        <f>MONTH(tbl_envios[[#This Row],[DATA POSTAGEM]])</f>
        <v>10</v>
      </c>
      <c r="G41" t="s">
        <v>21</v>
      </c>
    </row>
    <row r="42" spans="1:7" x14ac:dyDescent="0.35">
      <c r="A42" s="29" t="s">
        <v>1</v>
      </c>
      <c r="B42" s="27">
        <v>176</v>
      </c>
      <c r="C42">
        <v>12</v>
      </c>
      <c r="D42" s="5">
        <v>164.02</v>
      </c>
      <c r="E42" s="6">
        <v>45590</v>
      </c>
      <c r="F42" s="23">
        <f>MONTH(tbl_envios[[#This Row],[DATA POSTAGEM]])</f>
        <v>10</v>
      </c>
      <c r="G42" t="s">
        <v>20</v>
      </c>
    </row>
    <row r="43" spans="1:7" x14ac:dyDescent="0.35">
      <c r="A43" s="30" t="s">
        <v>2</v>
      </c>
      <c r="B43" s="27">
        <v>7</v>
      </c>
      <c r="C43">
        <v>3</v>
      </c>
      <c r="D43" s="5">
        <v>116.55</v>
      </c>
      <c r="E43" s="6">
        <v>45590</v>
      </c>
      <c r="F43" s="23">
        <f>MONTH(tbl_envios[[#This Row],[DATA POSTAGEM]])</f>
        <v>10</v>
      </c>
      <c r="G43" t="s">
        <v>21</v>
      </c>
    </row>
    <row r="44" spans="1:7" x14ac:dyDescent="0.35">
      <c r="A44" s="29" t="s">
        <v>1</v>
      </c>
      <c r="B44" s="27">
        <v>219</v>
      </c>
      <c r="C44">
        <v>4</v>
      </c>
      <c r="D44" s="5">
        <v>204.9</v>
      </c>
      <c r="E44" s="6">
        <v>45594</v>
      </c>
      <c r="F44" s="23">
        <f>MONTH(tbl_envios[[#This Row],[DATA POSTAGEM]])</f>
        <v>10</v>
      </c>
      <c r="G44" t="s">
        <v>20</v>
      </c>
    </row>
    <row r="45" spans="1:7" x14ac:dyDescent="0.35">
      <c r="A45" s="29" t="s">
        <v>1</v>
      </c>
      <c r="B45" s="27">
        <v>20</v>
      </c>
      <c r="C45">
        <v>1</v>
      </c>
      <c r="D45" s="5">
        <v>18.579999999999998</v>
      </c>
      <c r="E45" s="6">
        <v>45595</v>
      </c>
      <c r="F45" s="23">
        <f>MONTH(tbl_envios[[#This Row],[DATA POSTAGEM]])</f>
        <v>10</v>
      </c>
      <c r="G45" t="s">
        <v>21</v>
      </c>
    </row>
    <row r="46" spans="1:7" x14ac:dyDescent="0.35">
      <c r="A46" s="27" t="s">
        <v>0</v>
      </c>
      <c r="B46" s="27">
        <v>14</v>
      </c>
      <c r="C46">
        <v>6</v>
      </c>
      <c r="D46" s="5">
        <v>35.700000000000003</v>
      </c>
      <c r="E46" s="6">
        <v>45600</v>
      </c>
      <c r="F46" s="23">
        <f>MONTH(tbl_envios[[#This Row],[DATA POSTAGEM]])</f>
        <v>11</v>
      </c>
      <c r="G46" t="s">
        <v>21</v>
      </c>
    </row>
    <row r="47" spans="1:7" x14ac:dyDescent="0.35">
      <c r="A47" s="29" t="s">
        <v>1</v>
      </c>
      <c r="B47" s="27">
        <v>69</v>
      </c>
      <c r="C47">
        <v>11</v>
      </c>
      <c r="D47" s="5">
        <v>63.66</v>
      </c>
      <c r="E47" s="6">
        <v>45602</v>
      </c>
      <c r="F47" s="23">
        <f>MONTH(tbl_envios[[#This Row],[DATA POSTAGEM]])</f>
        <v>11</v>
      </c>
      <c r="G47" t="s">
        <v>22</v>
      </c>
    </row>
    <row r="48" spans="1:7" x14ac:dyDescent="0.35">
      <c r="A48" s="27" t="s">
        <v>0</v>
      </c>
      <c r="B48" s="27">
        <v>2</v>
      </c>
      <c r="C48">
        <v>7</v>
      </c>
      <c r="D48" s="5">
        <v>19.2</v>
      </c>
      <c r="E48" s="6">
        <v>45602</v>
      </c>
      <c r="F48" s="23">
        <f>MONTH(tbl_envios[[#This Row],[DATA POSTAGEM]])</f>
        <v>11</v>
      </c>
      <c r="G48" t="s">
        <v>23</v>
      </c>
    </row>
    <row r="49" spans="1:8" x14ac:dyDescent="0.35">
      <c r="A49" s="29" t="s">
        <v>1</v>
      </c>
      <c r="B49" s="27">
        <v>545</v>
      </c>
      <c r="C49">
        <v>4</v>
      </c>
      <c r="D49" s="5">
        <v>507.46</v>
      </c>
      <c r="E49" s="6">
        <v>45614</v>
      </c>
      <c r="F49" s="23">
        <f>MONTH(tbl_envios[[#This Row],[DATA POSTAGEM]])</f>
        <v>11</v>
      </c>
      <c r="G49" t="s">
        <v>20</v>
      </c>
    </row>
    <row r="50" spans="1:8" x14ac:dyDescent="0.35">
      <c r="A50" s="29" t="s">
        <v>1</v>
      </c>
      <c r="B50" s="27">
        <v>196</v>
      </c>
      <c r="C50">
        <v>12</v>
      </c>
      <c r="D50" s="5">
        <v>181.52</v>
      </c>
      <c r="E50" s="6">
        <v>45617</v>
      </c>
      <c r="F50" s="23">
        <f>MONTH(tbl_envios[[#This Row],[DATA POSTAGEM]])</f>
        <v>11</v>
      </c>
      <c r="G50" t="s">
        <v>20</v>
      </c>
    </row>
    <row r="51" spans="1:8" x14ac:dyDescent="0.35">
      <c r="A51" s="29" t="s">
        <v>1</v>
      </c>
      <c r="B51" s="27">
        <v>112</v>
      </c>
      <c r="C51">
        <v>12</v>
      </c>
      <c r="D51" s="5">
        <v>103.16</v>
      </c>
      <c r="E51" s="19">
        <v>45621</v>
      </c>
      <c r="F51" s="37">
        <f>MONTH(tbl_envios[[#This Row],[DATA POSTAGEM]])</f>
        <v>11</v>
      </c>
      <c r="G51" t="s">
        <v>20</v>
      </c>
      <c r="H51" s="37"/>
    </row>
    <row r="52" spans="1:8" x14ac:dyDescent="0.35">
      <c r="A52" s="29" t="s">
        <v>1</v>
      </c>
      <c r="B52" s="27">
        <v>74</v>
      </c>
      <c r="C52">
        <v>11</v>
      </c>
      <c r="D52" s="5">
        <v>68.680000000000007</v>
      </c>
      <c r="E52" s="6">
        <v>45631</v>
      </c>
      <c r="F52" s="23">
        <f>MONTH(tbl_envios[[#This Row],[DATA POSTAGEM]])</f>
        <v>12</v>
      </c>
      <c r="G52" t="s">
        <v>20</v>
      </c>
    </row>
    <row r="53" spans="1:8" x14ac:dyDescent="0.35">
      <c r="A53" s="29" t="s">
        <v>1</v>
      </c>
      <c r="B53" s="27">
        <v>344</v>
      </c>
      <c r="C53">
        <v>3</v>
      </c>
      <c r="D53" s="5">
        <v>319.06</v>
      </c>
      <c r="E53" s="6">
        <v>45637</v>
      </c>
      <c r="F53" s="23">
        <f>MONTH(tbl_envios[[#This Row],[DATA POSTAGEM]])</f>
        <v>12</v>
      </c>
      <c r="G53" t="s">
        <v>8</v>
      </c>
    </row>
    <row r="54" spans="1:8" x14ac:dyDescent="0.35">
      <c r="A54" s="27" t="s">
        <v>0</v>
      </c>
      <c r="B54" s="27">
        <v>10</v>
      </c>
      <c r="C54">
        <v>6</v>
      </c>
      <c r="D54" s="5">
        <v>25.5</v>
      </c>
      <c r="E54" s="6">
        <v>45632</v>
      </c>
      <c r="F54" s="23">
        <f>MONTH(tbl_envios[[#This Row],[DATA POSTAGEM]])</f>
        <v>12</v>
      </c>
      <c r="G54" t="s">
        <v>14</v>
      </c>
    </row>
    <row r="55" spans="1:8" x14ac:dyDescent="0.35">
      <c r="A55" s="29" t="s">
        <v>1</v>
      </c>
      <c r="B55" s="27">
        <v>215</v>
      </c>
      <c r="C55">
        <v>8</v>
      </c>
      <c r="D55" s="5">
        <v>199.06</v>
      </c>
      <c r="E55" s="6">
        <v>45645</v>
      </c>
      <c r="F55" s="23">
        <f>MONTH(tbl_envios[[#This Row],[DATA POSTAGEM]])</f>
        <v>12</v>
      </c>
      <c r="G55" t="s">
        <v>22</v>
      </c>
    </row>
    <row r="56" spans="1:8" x14ac:dyDescent="0.35">
      <c r="C56" s="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BD43-DEFD-47F9-BE98-DB3FBB6A5282}">
  <dimension ref="B1:L34"/>
  <sheetViews>
    <sheetView zoomScale="70" zoomScaleNormal="70" workbookViewId="0"/>
  </sheetViews>
  <sheetFormatPr defaultRowHeight="14.5" x14ac:dyDescent="0.35"/>
  <cols>
    <col min="2" max="2" width="17.453125" bestFit="1" customWidth="1"/>
    <col min="3" max="3" width="14.1796875" bestFit="1" customWidth="1"/>
    <col min="4" max="4" width="12.6328125" bestFit="1" customWidth="1"/>
    <col min="5" max="5" width="17.453125" customWidth="1"/>
    <col min="6" max="6" width="14.1796875" bestFit="1" customWidth="1"/>
    <col min="7" max="8" width="17.453125" bestFit="1" customWidth="1"/>
    <col min="9" max="9" width="23.08984375" bestFit="1" customWidth="1"/>
    <col min="11" max="11" width="43" customWidth="1"/>
    <col min="12" max="12" width="23.08984375" bestFit="1" customWidth="1"/>
  </cols>
  <sheetData>
    <row r="1" spans="2:12" x14ac:dyDescent="0.35">
      <c r="B1" s="21" t="s">
        <v>5</v>
      </c>
      <c r="C1" t="s">
        <v>27</v>
      </c>
      <c r="E1" s="21" t="s">
        <v>3</v>
      </c>
      <c r="F1" t="s">
        <v>27</v>
      </c>
      <c r="H1" s="21" t="s">
        <v>3</v>
      </c>
      <c r="I1" t="s">
        <v>27</v>
      </c>
      <c r="K1" s="21" t="s">
        <v>42</v>
      </c>
      <c r="L1" t="s">
        <v>27</v>
      </c>
    </row>
    <row r="3" spans="2:12" x14ac:dyDescent="0.35">
      <c r="B3" s="21" t="s">
        <v>24</v>
      </c>
      <c r="C3" t="s">
        <v>26</v>
      </c>
      <c r="E3" s="21" t="s">
        <v>24</v>
      </c>
      <c r="F3" t="s">
        <v>26</v>
      </c>
      <c r="H3" s="21" t="s">
        <v>24</v>
      </c>
      <c r="I3" t="s">
        <v>41</v>
      </c>
      <c r="K3" s="21" t="s">
        <v>24</v>
      </c>
      <c r="L3" t="s">
        <v>41</v>
      </c>
    </row>
    <row r="4" spans="2:12" x14ac:dyDescent="0.35">
      <c r="B4" s="22">
        <v>1</v>
      </c>
      <c r="C4" s="31">
        <v>287.38</v>
      </c>
      <c r="E4" s="22" t="s">
        <v>28</v>
      </c>
      <c r="F4" s="31">
        <v>581.52</v>
      </c>
      <c r="H4" s="22" t="s">
        <v>28</v>
      </c>
      <c r="I4" s="23">
        <v>629</v>
      </c>
      <c r="K4" s="22">
        <v>1</v>
      </c>
      <c r="L4" s="23">
        <v>311</v>
      </c>
    </row>
    <row r="5" spans="2:12" x14ac:dyDescent="0.35">
      <c r="B5" s="22">
        <v>3</v>
      </c>
      <c r="C5" s="31">
        <v>519.13</v>
      </c>
      <c r="E5" s="22" t="s">
        <v>29</v>
      </c>
      <c r="F5" s="31">
        <v>393.65</v>
      </c>
      <c r="H5" s="22" t="s">
        <v>29</v>
      </c>
      <c r="I5" s="23">
        <v>384</v>
      </c>
      <c r="K5" s="22">
        <v>3</v>
      </c>
      <c r="L5" s="23">
        <v>357</v>
      </c>
    </row>
    <row r="6" spans="2:12" x14ac:dyDescent="0.35">
      <c r="B6" s="22">
        <v>4</v>
      </c>
      <c r="C6" s="31">
        <v>1001.8199999999999</v>
      </c>
      <c r="E6" s="22" t="s">
        <v>30</v>
      </c>
      <c r="F6" s="31">
        <v>37.849999999999994</v>
      </c>
      <c r="H6" s="22" t="s">
        <v>30</v>
      </c>
      <c r="I6" s="23">
        <v>36</v>
      </c>
      <c r="K6" s="22">
        <v>4</v>
      </c>
      <c r="L6" s="23">
        <v>1077</v>
      </c>
    </row>
    <row r="7" spans="2:12" x14ac:dyDescent="0.35">
      <c r="B7" s="22">
        <v>6</v>
      </c>
      <c r="C7" s="31">
        <v>323.54999999999995</v>
      </c>
      <c r="E7" s="22" t="s">
        <v>31</v>
      </c>
      <c r="F7" s="31">
        <v>348.78</v>
      </c>
      <c r="H7" s="22" t="s">
        <v>31</v>
      </c>
      <c r="I7" s="23">
        <v>375</v>
      </c>
      <c r="K7" s="22">
        <v>6</v>
      </c>
      <c r="L7" s="23">
        <v>127</v>
      </c>
    </row>
    <row r="8" spans="2:12" x14ac:dyDescent="0.35">
      <c r="B8" s="22">
        <v>7</v>
      </c>
      <c r="C8" s="31">
        <v>104.10000000000001</v>
      </c>
      <c r="E8" s="22" t="s">
        <v>32</v>
      </c>
      <c r="F8" s="31">
        <v>848.78</v>
      </c>
      <c r="H8" s="22" t="s">
        <v>32</v>
      </c>
      <c r="I8" s="23">
        <v>521</v>
      </c>
      <c r="K8" s="22">
        <v>7</v>
      </c>
      <c r="L8" s="23">
        <v>22</v>
      </c>
    </row>
    <row r="9" spans="2:12" x14ac:dyDescent="0.35">
      <c r="B9" s="22">
        <v>8</v>
      </c>
      <c r="C9" s="31">
        <v>922.22</v>
      </c>
      <c r="E9" s="22" t="s">
        <v>33</v>
      </c>
      <c r="F9" s="31">
        <v>699.7700000000001</v>
      </c>
      <c r="H9" s="22" t="s">
        <v>33</v>
      </c>
      <c r="I9" s="23">
        <v>654</v>
      </c>
      <c r="K9" s="22">
        <v>8</v>
      </c>
      <c r="L9" s="23">
        <v>999</v>
      </c>
    </row>
    <row r="10" spans="2:12" x14ac:dyDescent="0.35">
      <c r="B10" s="22">
        <v>9</v>
      </c>
      <c r="C10" s="31">
        <v>1030.69</v>
      </c>
      <c r="E10" s="22" t="s">
        <v>34</v>
      </c>
      <c r="F10" s="31">
        <v>653.47</v>
      </c>
      <c r="H10" s="22" t="s">
        <v>34</v>
      </c>
      <c r="I10" s="23">
        <v>686</v>
      </c>
      <c r="K10" s="22">
        <v>9</v>
      </c>
      <c r="L10" s="23">
        <v>1142</v>
      </c>
    </row>
    <row r="11" spans="2:12" x14ac:dyDescent="0.35">
      <c r="B11" s="22">
        <v>10</v>
      </c>
      <c r="C11" s="31">
        <v>160.16</v>
      </c>
      <c r="E11" s="22" t="s">
        <v>35</v>
      </c>
      <c r="F11" s="31">
        <v>957.95</v>
      </c>
      <c r="H11" s="22" t="s">
        <v>35</v>
      </c>
      <c r="I11" s="23">
        <v>971</v>
      </c>
      <c r="K11" s="22">
        <v>10</v>
      </c>
      <c r="L11" s="23">
        <v>182</v>
      </c>
    </row>
    <row r="12" spans="2:12" x14ac:dyDescent="0.35">
      <c r="B12" s="22">
        <v>11</v>
      </c>
      <c r="C12" s="31">
        <v>1447.78</v>
      </c>
      <c r="E12" s="22" t="s">
        <v>36</v>
      </c>
      <c r="F12" s="31">
        <v>535.6</v>
      </c>
      <c r="H12" s="22" t="s">
        <v>36</v>
      </c>
      <c r="I12" s="23">
        <v>537</v>
      </c>
      <c r="K12" s="22">
        <v>11</v>
      </c>
      <c r="L12" s="23">
        <v>1546</v>
      </c>
    </row>
    <row r="13" spans="2:12" x14ac:dyDescent="0.35">
      <c r="B13" s="22">
        <v>12</v>
      </c>
      <c r="C13" s="31">
        <v>832.52</v>
      </c>
      <c r="E13" s="22" t="s">
        <v>37</v>
      </c>
      <c r="F13" s="31">
        <v>978.64</v>
      </c>
      <c r="H13" s="22" t="s">
        <v>37</v>
      </c>
      <c r="I13" s="23">
        <v>755</v>
      </c>
      <c r="K13" s="22">
        <v>12</v>
      </c>
      <c r="L13" s="23">
        <v>758</v>
      </c>
    </row>
    <row r="14" spans="2:12" x14ac:dyDescent="0.35">
      <c r="B14" s="22">
        <v>13</v>
      </c>
      <c r="C14" s="31">
        <v>929.66</v>
      </c>
      <c r="E14" s="22" t="s">
        <v>38</v>
      </c>
      <c r="F14" s="31">
        <v>910.69999999999993</v>
      </c>
      <c r="H14" s="22" t="s">
        <v>38</v>
      </c>
      <c r="I14" s="23">
        <v>938</v>
      </c>
      <c r="K14" s="22">
        <v>13</v>
      </c>
      <c r="L14" s="23">
        <v>608</v>
      </c>
    </row>
    <row r="15" spans="2:12" x14ac:dyDescent="0.35">
      <c r="B15" s="22" t="s">
        <v>25</v>
      </c>
      <c r="C15" s="31">
        <v>7559.0099999999984</v>
      </c>
      <c r="E15" s="22" t="s">
        <v>39</v>
      </c>
      <c r="F15" s="31">
        <v>612.29999999999995</v>
      </c>
      <c r="H15" s="22" t="s">
        <v>39</v>
      </c>
      <c r="I15" s="23">
        <v>643</v>
      </c>
      <c r="K15" s="22" t="s">
        <v>25</v>
      </c>
      <c r="L15" s="23">
        <v>7129</v>
      </c>
    </row>
    <row r="16" spans="2:12" x14ac:dyDescent="0.35">
      <c r="E16" s="22" t="s">
        <v>25</v>
      </c>
      <c r="F16" s="31">
        <v>7559.01</v>
      </c>
      <c r="H16" s="22" t="s">
        <v>25</v>
      </c>
      <c r="I16" s="23">
        <v>7129</v>
      </c>
    </row>
    <row r="21" spans="2:5" x14ac:dyDescent="0.35">
      <c r="B21" t="s">
        <v>24</v>
      </c>
      <c r="C21" t="s">
        <v>26</v>
      </c>
      <c r="D21" s="22" t="s">
        <v>45</v>
      </c>
      <c r="E21" t="s">
        <v>46</v>
      </c>
    </row>
    <row r="22" spans="2:5" x14ac:dyDescent="0.35">
      <c r="B22" t="str">
        <f>E4</f>
        <v>jan</v>
      </c>
      <c r="C22" s="20">
        <f>GETPIVOTDATA("VALOR",$E$3,"Meses",1)</f>
        <v>581.52</v>
      </c>
      <c r="D22" s="38">
        <v>1000</v>
      </c>
      <c r="E22" s="31">
        <f>D22-C22</f>
        <v>418.48</v>
      </c>
    </row>
    <row r="23" spans="2:5" x14ac:dyDescent="0.35">
      <c r="B23" t="str">
        <f t="shared" ref="B23:B33" si="0">E5</f>
        <v>fev</v>
      </c>
      <c r="C23" s="20">
        <f>GETPIVOTDATA("VALOR",$E$3,"Meses",2)</f>
        <v>393.65</v>
      </c>
      <c r="D23" s="38">
        <v>1000</v>
      </c>
      <c r="E23" s="31">
        <f t="shared" ref="E23:E33" si="1">D23-C23</f>
        <v>606.35</v>
      </c>
    </row>
    <row r="24" spans="2:5" x14ac:dyDescent="0.35">
      <c r="B24" t="str">
        <f t="shared" si="0"/>
        <v>mar</v>
      </c>
      <c r="C24" s="20">
        <f>GETPIVOTDATA("VALOR",$E$3,"Meses",3)</f>
        <v>37.849999999999994</v>
      </c>
      <c r="D24" s="38">
        <v>1000</v>
      </c>
      <c r="E24" s="31">
        <f t="shared" si="1"/>
        <v>962.15</v>
      </c>
    </row>
    <row r="25" spans="2:5" x14ac:dyDescent="0.35">
      <c r="B25" t="str">
        <f t="shared" si="0"/>
        <v>abr</v>
      </c>
      <c r="C25" s="20">
        <f>GETPIVOTDATA("VALOR",$E$3,"Meses",4)</f>
        <v>348.78</v>
      </c>
      <c r="D25" s="38">
        <v>1000</v>
      </c>
      <c r="E25" s="31">
        <f t="shared" si="1"/>
        <v>651.22</v>
      </c>
    </row>
    <row r="26" spans="2:5" x14ac:dyDescent="0.35">
      <c r="B26" t="str">
        <f t="shared" si="0"/>
        <v>mai</v>
      </c>
      <c r="C26" s="20">
        <f>GETPIVOTDATA("VALOR",$E$3,"Meses",5)</f>
        <v>848.78</v>
      </c>
      <c r="D26" s="38">
        <v>1000</v>
      </c>
      <c r="E26" s="31">
        <f t="shared" si="1"/>
        <v>151.22000000000003</v>
      </c>
    </row>
    <row r="27" spans="2:5" x14ac:dyDescent="0.35">
      <c r="B27" t="str">
        <f t="shared" si="0"/>
        <v>jun</v>
      </c>
      <c r="C27" s="20">
        <f>GETPIVOTDATA("VALOR",$E$3,"Meses",6)</f>
        <v>699.7700000000001</v>
      </c>
      <c r="D27" s="38">
        <v>1000</v>
      </c>
      <c r="E27" s="31">
        <f t="shared" si="1"/>
        <v>300.2299999999999</v>
      </c>
    </row>
    <row r="28" spans="2:5" x14ac:dyDescent="0.35">
      <c r="B28" t="str">
        <f t="shared" si="0"/>
        <v>jul</v>
      </c>
      <c r="C28" s="20">
        <f>GETPIVOTDATA("VALOR",$E$3,"Meses",7)</f>
        <v>653.47</v>
      </c>
      <c r="D28" s="38">
        <v>1000</v>
      </c>
      <c r="E28" s="31">
        <f t="shared" si="1"/>
        <v>346.53</v>
      </c>
    </row>
    <row r="29" spans="2:5" x14ac:dyDescent="0.35">
      <c r="B29" t="str">
        <f t="shared" si="0"/>
        <v>ago</v>
      </c>
      <c r="C29" s="20">
        <f>GETPIVOTDATA("VALOR",$E$3,"Meses",8)</f>
        <v>957.95</v>
      </c>
      <c r="D29" s="38">
        <v>1000</v>
      </c>
      <c r="E29" s="31">
        <f t="shared" si="1"/>
        <v>42.049999999999955</v>
      </c>
    </row>
    <row r="30" spans="2:5" x14ac:dyDescent="0.35">
      <c r="B30" t="str">
        <f t="shared" si="0"/>
        <v>set</v>
      </c>
      <c r="C30" s="20">
        <f>GETPIVOTDATA("VALOR",$E$3,"Meses",9)</f>
        <v>535.6</v>
      </c>
      <c r="D30" s="38">
        <v>1000</v>
      </c>
      <c r="E30" s="31">
        <f t="shared" si="1"/>
        <v>464.4</v>
      </c>
    </row>
    <row r="31" spans="2:5" x14ac:dyDescent="0.35">
      <c r="B31" t="str">
        <f t="shared" si="0"/>
        <v>out</v>
      </c>
      <c r="C31" s="20">
        <f>GETPIVOTDATA("VALOR",$E$3,"Meses",10)</f>
        <v>978.64</v>
      </c>
      <c r="D31" s="38">
        <v>1000</v>
      </c>
      <c r="E31" s="31">
        <f t="shared" si="1"/>
        <v>21.360000000000014</v>
      </c>
    </row>
    <row r="32" spans="2:5" x14ac:dyDescent="0.35">
      <c r="B32" t="str">
        <f t="shared" si="0"/>
        <v>nov</v>
      </c>
      <c r="C32" s="20">
        <f>GETPIVOTDATA("VALOR",$E$3,"Meses",11)</f>
        <v>910.69999999999993</v>
      </c>
      <c r="D32" s="38">
        <v>1000</v>
      </c>
      <c r="E32" s="31">
        <f t="shared" si="1"/>
        <v>89.300000000000068</v>
      </c>
    </row>
    <row r="33" spans="2:5" x14ac:dyDescent="0.35">
      <c r="B33" t="str">
        <f t="shared" si="0"/>
        <v>dez</v>
      </c>
      <c r="C33" s="20">
        <f>GETPIVOTDATA("VALOR",$E$3,"Meses",12)</f>
        <v>612.29999999999995</v>
      </c>
      <c r="D33" s="38">
        <v>1000</v>
      </c>
      <c r="E33" s="31">
        <f t="shared" si="1"/>
        <v>387.70000000000005</v>
      </c>
    </row>
    <row r="34" spans="2:5" x14ac:dyDescent="0.35">
      <c r="B34" t="s">
        <v>47</v>
      </c>
      <c r="C34" s="31">
        <f>SUM(C22:C33)</f>
        <v>7559.01</v>
      </c>
      <c r="D34" s="31">
        <f>SUM(D22:D33)</f>
        <v>12000</v>
      </c>
      <c r="E34" s="31">
        <f>SUM(E22:E33)</f>
        <v>4440.9900000000007</v>
      </c>
    </row>
  </sheetData>
  <phoneticPr fontId="6" type="noConversion"/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20EC-0354-46BB-B185-3A17C496C196}">
  <dimension ref="A1:S1"/>
  <sheetViews>
    <sheetView showGridLines="0" showRowColHeaders="0" tabSelected="1" zoomScaleNormal="100" workbookViewId="0"/>
  </sheetViews>
  <sheetFormatPr defaultColWidth="0" defaultRowHeight="14.5" x14ac:dyDescent="0.35"/>
  <cols>
    <col min="1" max="1" width="20" style="24" customWidth="1"/>
    <col min="2" max="19" width="8.26953125" style="25" customWidth="1"/>
    <col min="20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2024</vt:lpstr>
      <vt:lpstr>Controller 2024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Martin Tonelli</dc:creator>
  <cp:lastModifiedBy>Carolina Martin Tonelli</cp:lastModifiedBy>
  <dcterms:created xsi:type="dcterms:W3CDTF">2025-01-13T10:08:11Z</dcterms:created>
  <dcterms:modified xsi:type="dcterms:W3CDTF">2025-01-14T12:10:58Z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2025-01-13T11:41:14Z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261e5970-7378-40eb-a819-2f78733d6e30</vt:lpwstr>
  </property>
  <property fmtid="{D5CDD505-2E9C-101B-9397-08002B2CF9AE}" pid="8" name="MSIP_Label_fde7aacd-7cc4-4c31-9e6f-7ef306428f09_ContentBits">
    <vt:lpwstr>1</vt:lpwstr>
  </property>
</Properties>
</file>