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ARO_DRIVE/TEC/Profesional /2 SEMESTRE/Análisis estadístico/"/>
    </mc:Choice>
  </mc:AlternateContent>
  <xr:revisionPtr revIDLastSave="0" documentId="13_ncr:1_{5C597696-B7C8-7A45-8425-514789F4E1F9}" xr6:coauthVersionLast="45" xr6:coauthVersionMax="45" xr10:uidLastSave="{00000000-0000-0000-0000-000000000000}"/>
  <bookViews>
    <workbookView xWindow="0" yWindow="460" windowWidth="15380" windowHeight="15000" activeTab="1" xr2:uid="{8F253F3F-7BFF-6040-A1FF-8748E3378151}"/>
  </bookViews>
  <sheets>
    <sheet name="Ej.1" sheetId="1" r:id="rId1"/>
    <sheet name="Ej.2" sheetId="2" r:id="rId2"/>
    <sheet name="Ej.3" sheetId="3" r:id="rId3"/>
  </sheets>
  <definedNames>
    <definedName name="_Hlk42003360" localSheetId="1">Ej.2!$A$1</definedName>
    <definedName name="_xlchart.v1.4" hidden="1">Ej.3!$A$1</definedName>
    <definedName name="_xlchart.v1.5" hidden="1">Ej.3!$A$2:$A$13</definedName>
    <definedName name="_xlchart.v1.6" hidden="1">Ej.3!$B$1</definedName>
    <definedName name="_xlchart.v1.7" hidden="1">Ej.3!$B$2:$B$13</definedName>
    <definedName name="_xlchart.v2.0" hidden="1">Ej.3!$A$1</definedName>
    <definedName name="_xlchart.v2.1" hidden="1">Ej.3!$A$2:$A$13</definedName>
    <definedName name="_xlchart.v2.2" hidden="1">Ej.3!$B$1</definedName>
    <definedName name="_xlchart.v2.3" hidden="1">Ej.3!$B$2:$B$13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F24" i="3"/>
  <c r="F23" i="3"/>
  <c r="G25" i="2"/>
  <c r="G23" i="2"/>
  <c r="J21" i="2"/>
  <c r="J20" i="2"/>
  <c r="J19" i="2"/>
  <c r="H14" i="3"/>
  <c r="H4" i="3"/>
  <c r="H5" i="3"/>
  <c r="H6" i="3"/>
  <c r="H7" i="3"/>
  <c r="H8" i="3"/>
  <c r="H9" i="3"/>
  <c r="H10" i="3"/>
  <c r="H11" i="3"/>
  <c r="H12" i="3"/>
  <c r="H13" i="3"/>
  <c r="H3" i="3"/>
  <c r="G14" i="3"/>
  <c r="G4" i="3"/>
  <c r="G5" i="3"/>
  <c r="G6" i="3"/>
  <c r="G7" i="3"/>
  <c r="G8" i="3"/>
  <c r="G9" i="3"/>
  <c r="G10" i="3"/>
  <c r="G11" i="3"/>
  <c r="G12" i="3"/>
  <c r="G13" i="3"/>
  <c r="G3" i="3"/>
  <c r="F14" i="3"/>
  <c r="F4" i="3"/>
  <c r="F5" i="3"/>
  <c r="F6" i="3"/>
  <c r="F7" i="3"/>
  <c r="F8" i="3"/>
  <c r="F9" i="3"/>
  <c r="F10" i="3"/>
  <c r="F11" i="3"/>
  <c r="F12" i="3"/>
  <c r="F13" i="3"/>
  <c r="F3" i="3"/>
  <c r="E15" i="3"/>
  <c r="E14" i="3"/>
  <c r="E13" i="3"/>
  <c r="E4" i="3"/>
  <c r="E5" i="3"/>
  <c r="E6" i="3"/>
  <c r="E7" i="3"/>
  <c r="E8" i="3"/>
  <c r="E9" i="3"/>
  <c r="E10" i="3"/>
  <c r="E11" i="3"/>
  <c r="E12" i="3"/>
  <c r="E3" i="3"/>
  <c r="C4" i="3"/>
  <c r="D3" i="3"/>
  <c r="C3" i="3"/>
  <c r="D4" i="3" l="1"/>
  <c r="C5" i="3" s="1"/>
  <c r="C6" i="3" l="1"/>
  <c r="D5" i="3"/>
  <c r="D6" i="3" l="1"/>
  <c r="C7" i="3" s="1"/>
  <c r="D7" i="3" l="1"/>
  <c r="C8" i="3" s="1"/>
  <c r="D8" i="3" l="1"/>
  <c r="C9" i="3" s="1"/>
  <c r="D9" i="3" l="1"/>
  <c r="C10" i="3" s="1"/>
  <c r="D10" i="3" l="1"/>
  <c r="C11" i="3" s="1"/>
  <c r="D11" i="3" l="1"/>
  <c r="C12" i="3" s="1"/>
  <c r="D12" i="3" l="1"/>
  <c r="C13" i="3" s="1"/>
  <c r="D13" i="3" s="1"/>
  <c r="C4" i="1" l="1"/>
  <c r="O4" i="2"/>
  <c r="D2" i="3" l="1"/>
  <c r="C2" i="3"/>
  <c r="V15" i="2"/>
  <c r="V5" i="2"/>
  <c r="V6" i="2"/>
  <c r="V7" i="2"/>
  <c r="V8" i="2"/>
  <c r="V9" i="2"/>
  <c r="V10" i="2"/>
  <c r="V11" i="2"/>
  <c r="V12" i="2"/>
  <c r="V13" i="2"/>
  <c r="V14" i="2"/>
  <c r="V4" i="2"/>
  <c r="U15" i="2"/>
  <c r="U5" i="2"/>
  <c r="U6" i="2"/>
  <c r="U7" i="2"/>
  <c r="U8" i="2"/>
  <c r="U9" i="2"/>
  <c r="U10" i="2"/>
  <c r="U11" i="2"/>
  <c r="U12" i="2"/>
  <c r="U13" i="2"/>
  <c r="U14" i="2"/>
  <c r="U4" i="2"/>
  <c r="T15" i="2"/>
  <c r="T5" i="2"/>
  <c r="T6" i="2"/>
  <c r="T7" i="2"/>
  <c r="T8" i="2"/>
  <c r="T9" i="2"/>
  <c r="T10" i="2"/>
  <c r="T11" i="2"/>
  <c r="T12" i="2"/>
  <c r="T13" i="2"/>
  <c r="T14" i="2"/>
  <c r="T4" i="2"/>
  <c r="S5" i="2"/>
  <c r="S6" i="2"/>
  <c r="S7" i="2" s="1"/>
  <c r="S8" i="2" s="1"/>
  <c r="S9" i="2" s="1"/>
  <c r="S10" i="2" s="1"/>
  <c r="S11" i="2" s="1"/>
  <c r="S12" i="2" s="1"/>
  <c r="S13" i="2" s="1"/>
  <c r="S14" i="2" s="1"/>
  <c r="S15" i="2" s="1"/>
  <c r="S4" i="2"/>
  <c r="V3" i="2"/>
  <c r="U3" i="2"/>
  <c r="T3" i="2"/>
  <c r="S3" i="2"/>
  <c r="R15" i="2"/>
  <c r="R5" i="2"/>
  <c r="R6" i="2"/>
  <c r="R7" i="2"/>
  <c r="R8" i="2"/>
  <c r="R9" i="2"/>
  <c r="R10" i="2"/>
  <c r="R11" i="2"/>
  <c r="R12" i="2"/>
  <c r="R13" i="2"/>
  <c r="R14" i="2"/>
  <c r="R4" i="2"/>
  <c r="P15" i="2"/>
  <c r="P5" i="2"/>
  <c r="P6" i="2"/>
  <c r="P7" i="2"/>
  <c r="P8" i="2"/>
  <c r="P9" i="2"/>
  <c r="P10" i="2"/>
  <c r="P11" i="2"/>
  <c r="P12" i="2"/>
  <c r="P13" i="2"/>
  <c r="P14" i="2"/>
  <c r="P4" i="2"/>
  <c r="P3" i="2"/>
  <c r="Q15" i="2"/>
  <c r="Q5" i="2"/>
  <c r="Q6" i="2"/>
  <c r="Q7" i="2"/>
  <c r="Q8" i="2"/>
  <c r="Q9" i="2"/>
  <c r="Q10" i="2"/>
  <c r="Q11" i="2"/>
  <c r="Q12" i="2"/>
  <c r="Q13" i="2"/>
  <c r="Q14" i="2"/>
  <c r="Q4" i="2"/>
  <c r="R3" i="2"/>
  <c r="Q3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3" i="2"/>
  <c r="N15" i="2"/>
  <c r="N9" i="2"/>
  <c r="N10" i="2"/>
  <c r="N11" i="2"/>
  <c r="N12" i="2"/>
  <c r="N13" i="2"/>
  <c r="N14" i="2"/>
  <c r="N8" i="2"/>
  <c r="M15" i="2"/>
  <c r="M9" i="2"/>
  <c r="M10" i="2"/>
  <c r="M11" i="2"/>
  <c r="M12" i="2"/>
  <c r="M13" i="2"/>
  <c r="M14" i="2"/>
  <c r="M8" i="2"/>
  <c r="L15" i="2"/>
  <c r="L9" i="2"/>
  <c r="L10" i="2"/>
  <c r="L11" i="2"/>
  <c r="L12" i="2"/>
  <c r="L13" i="2"/>
  <c r="L14" i="2"/>
  <c r="L8" i="2"/>
  <c r="K9" i="2"/>
  <c r="K10" i="2"/>
  <c r="K11" i="2"/>
  <c r="K12" i="2"/>
  <c r="K13" i="2"/>
  <c r="K14" i="2"/>
  <c r="K15" i="2"/>
  <c r="K8" i="2"/>
  <c r="J11" i="2"/>
  <c r="J7" i="2"/>
  <c r="I10" i="2"/>
  <c r="I14" i="2"/>
  <c r="I7" i="2"/>
  <c r="H8" i="2"/>
  <c r="J8" i="2" s="1"/>
  <c r="H9" i="2"/>
  <c r="J9" i="2" s="1"/>
  <c r="H10" i="2"/>
  <c r="J10" i="2" s="1"/>
  <c r="H11" i="2"/>
  <c r="I11" i="2" s="1"/>
  <c r="H12" i="2"/>
  <c r="J12" i="2" s="1"/>
  <c r="H13" i="2"/>
  <c r="J13" i="2" s="1"/>
  <c r="H14" i="2"/>
  <c r="J14" i="2" s="1"/>
  <c r="H7" i="2"/>
  <c r="G8" i="2"/>
  <c r="G9" i="2"/>
  <c r="G10" i="2"/>
  <c r="G11" i="2"/>
  <c r="G12" i="2"/>
  <c r="G13" i="2"/>
  <c r="G14" i="2"/>
  <c r="G15" i="2"/>
  <c r="G7" i="2"/>
  <c r="F15" i="2"/>
  <c r="F7" i="2"/>
  <c r="F8" i="2"/>
  <c r="F9" i="2"/>
  <c r="F10" i="2"/>
  <c r="F11" i="2"/>
  <c r="F12" i="2"/>
  <c r="F13" i="2"/>
  <c r="F14" i="2"/>
  <c r="F6" i="2"/>
  <c r="Q8" i="1"/>
  <c r="Q9" i="1"/>
  <c r="Q10" i="1"/>
  <c r="Q11" i="1"/>
  <c r="Q12" i="1"/>
  <c r="Q13" i="1"/>
  <c r="Q14" i="1"/>
  <c r="Q15" i="1"/>
  <c r="Q16" i="1"/>
  <c r="Q7" i="1"/>
  <c r="Q17" i="1" s="1"/>
  <c r="M7" i="1"/>
  <c r="M8" i="1"/>
  <c r="M9" i="1"/>
  <c r="M10" i="1"/>
  <c r="M11" i="1"/>
  <c r="M12" i="1"/>
  <c r="M13" i="1"/>
  <c r="M14" i="1"/>
  <c r="M15" i="1"/>
  <c r="M16" i="1"/>
  <c r="M6" i="1"/>
  <c r="M17" i="1" s="1"/>
  <c r="J15" i="2" l="1"/>
  <c r="I13" i="2"/>
  <c r="I9" i="2"/>
  <c r="H15" i="2"/>
  <c r="I12" i="2"/>
  <c r="I8" i="2"/>
  <c r="I15" i="2" l="1"/>
  <c r="E15" i="2" l="1"/>
  <c r="E7" i="2"/>
  <c r="E8" i="2"/>
  <c r="E9" i="2"/>
  <c r="E10" i="2"/>
  <c r="E11" i="2"/>
  <c r="E12" i="2"/>
  <c r="E13" i="2"/>
  <c r="E14" i="2"/>
  <c r="E6" i="2"/>
  <c r="D15" i="2"/>
  <c r="D7" i="2"/>
  <c r="D8" i="2"/>
  <c r="D9" i="2"/>
  <c r="D10" i="2"/>
  <c r="D11" i="2"/>
  <c r="D12" i="2"/>
  <c r="D13" i="2"/>
  <c r="D14" i="2"/>
  <c r="D6" i="2"/>
  <c r="C7" i="2"/>
  <c r="C8" i="2"/>
  <c r="C9" i="2"/>
  <c r="C10" i="2"/>
  <c r="C11" i="2"/>
  <c r="C12" i="2"/>
  <c r="C13" i="2"/>
  <c r="C14" i="2"/>
  <c r="C15" i="2"/>
  <c r="C6" i="2"/>
  <c r="S10" i="1"/>
  <c r="U10" i="1" s="1"/>
  <c r="S11" i="1"/>
  <c r="T11" i="1" s="1"/>
  <c r="S14" i="1"/>
  <c r="T14" i="1" s="1"/>
  <c r="S15" i="1"/>
  <c r="T15" i="1" s="1"/>
  <c r="R17" i="1"/>
  <c r="R9" i="1"/>
  <c r="S9" i="1" s="1"/>
  <c r="R10" i="1"/>
  <c r="R11" i="1"/>
  <c r="R12" i="1"/>
  <c r="S12" i="1" s="1"/>
  <c r="R13" i="1"/>
  <c r="S13" i="1" s="1"/>
  <c r="R14" i="1"/>
  <c r="R15" i="1"/>
  <c r="R16" i="1"/>
  <c r="S16" i="1" s="1"/>
  <c r="R8" i="1"/>
  <c r="S8" i="1" s="1"/>
  <c r="P10" i="1"/>
  <c r="P14" i="1"/>
  <c r="O10" i="1"/>
  <c r="O11" i="1"/>
  <c r="P11" i="1" s="1"/>
  <c r="O14" i="1"/>
  <c r="O15" i="1"/>
  <c r="P15" i="1" s="1"/>
  <c r="N8" i="1"/>
  <c r="O8" i="1" s="1"/>
  <c r="P8" i="1" s="1"/>
  <c r="N9" i="1"/>
  <c r="O9" i="1" s="1"/>
  <c r="P9" i="1" s="1"/>
  <c r="N10" i="1"/>
  <c r="N11" i="1"/>
  <c r="N12" i="1"/>
  <c r="O12" i="1" s="1"/>
  <c r="P12" i="1" s="1"/>
  <c r="N13" i="1"/>
  <c r="O13" i="1" s="1"/>
  <c r="P13" i="1" s="1"/>
  <c r="N14" i="1"/>
  <c r="N15" i="1"/>
  <c r="N16" i="1"/>
  <c r="O16" i="1" s="1"/>
  <c r="P16" i="1" s="1"/>
  <c r="N17" i="1"/>
  <c r="N7" i="1"/>
  <c r="O7" i="1" s="1"/>
  <c r="K7" i="1"/>
  <c r="L7" i="1" s="1"/>
  <c r="K8" i="1"/>
  <c r="L8" i="1" s="1"/>
  <c r="K11" i="1"/>
  <c r="L11" i="1" s="1"/>
  <c r="K12" i="1"/>
  <c r="L12" i="1" s="1"/>
  <c r="K15" i="1"/>
  <c r="L15" i="1" s="1"/>
  <c r="K16" i="1"/>
  <c r="L16" i="1" s="1"/>
  <c r="J7" i="1"/>
  <c r="J8" i="1"/>
  <c r="J9" i="1"/>
  <c r="K9" i="1" s="1"/>
  <c r="L9" i="1" s="1"/>
  <c r="J10" i="1"/>
  <c r="K10" i="1" s="1"/>
  <c r="L10" i="1" s="1"/>
  <c r="J11" i="1"/>
  <c r="J12" i="1"/>
  <c r="J13" i="1"/>
  <c r="K13" i="1" s="1"/>
  <c r="L13" i="1" s="1"/>
  <c r="J14" i="1"/>
  <c r="K14" i="1" s="1"/>
  <c r="L14" i="1" s="1"/>
  <c r="J15" i="1"/>
  <c r="J16" i="1"/>
  <c r="J17" i="1"/>
  <c r="J6" i="1"/>
  <c r="K6" i="1" s="1"/>
  <c r="H3" i="1"/>
  <c r="I3" i="1"/>
  <c r="D3" i="1"/>
  <c r="E3" i="1"/>
  <c r="T16" i="1" l="1"/>
  <c r="U16" i="1"/>
  <c r="T12" i="1"/>
  <c r="U12" i="1"/>
  <c r="P7" i="1"/>
  <c r="P17" i="1" s="1"/>
  <c r="O17" i="1"/>
  <c r="K17" i="1"/>
  <c r="L6" i="1"/>
  <c r="L17" i="1" s="1"/>
  <c r="U8" i="1"/>
  <c r="S17" i="1"/>
  <c r="T8" i="1"/>
  <c r="U13" i="1"/>
  <c r="T13" i="1"/>
  <c r="U9" i="1"/>
  <c r="T9" i="1"/>
  <c r="U11" i="1"/>
  <c r="U14" i="1"/>
  <c r="T10" i="1"/>
  <c r="U15" i="1"/>
  <c r="G3" i="1"/>
  <c r="C3" i="1"/>
  <c r="C5" i="1" s="1"/>
  <c r="C6" i="1" s="1"/>
  <c r="C7" i="1" s="1"/>
  <c r="U17" i="1" l="1"/>
  <c r="T17" i="1"/>
  <c r="G4" i="1"/>
  <c r="H4" i="1" s="1"/>
  <c r="I4" i="1" l="1"/>
  <c r="D4" i="1"/>
  <c r="E4" i="1" s="1"/>
  <c r="G5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D5" i="1"/>
  <c r="E5" i="1" s="1"/>
  <c r="H5" i="1"/>
  <c r="G6" i="1"/>
  <c r="H6" i="1" s="1"/>
  <c r="I6" i="1" s="1"/>
  <c r="I5" i="1" l="1"/>
  <c r="D6" i="1"/>
  <c r="E6" i="1" s="1"/>
  <c r="G7" i="1"/>
  <c r="H7" i="1" s="1"/>
  <c r="I7" i="1" s="1"/>
  <c r="D7" i="1" l="1"/>
  <c r="E7" i="1" s="1"/>
  <c r="G8" i="1"/>
  <c r="H8" i="1" s="1"/>
  <c r="I8" i="1" s="1"/>
  <c r="D8" i="1" l="1"/>
  <c r="E8" i="1" s="1"/>
  <c r="G9" i="1"/>
  <c r="H9" i="1" s="1"/>
  <c r="I9" i="1" s="1"/>
  <c r="D9" i="1" l="1"/>
  <c r="E9" i="1" s="1"/>
  <c r="G10" i="1"/>
  <c r="H10" i="1" s="1"/>
  <c r="I10" i="1" s="1"/>
  <c r="D10" i="1" l="1"/>
  <c r="E10" i="1" s="1"/>
  <c r="G11" i="1"/>
  <c r="H11" i="1" s="1"/>
  <c r="I11" i="1" s="1"/>
  <c r="D11" i="1" l="1"/>
  <c r="E11" i="1" s="1"/>
  <c r="G12" i="1"/>
  <c r="H12" i="1" s="1"/>
  <c r="I12" i="1" s="1"/>
  <c r="D12" i="1" l="1"/>
  <c r="E12" i="1" s="1"/>
  <c r="G13" i="1"/>
  <c r="H13" i="1" s="1"/>
  <c r="I13" i="1" s="1"/>
  <c r="D13" i="1" l="1"/>
  <c r="E13" i="1" s="1"/>
  <c r="G14" i="1"/>
  <c r="H14" i="1" s="1"/>
  <c r="I14" i="1" s="1"/>
  <c r="D14" i="1" l="1"/>
  <c r="E14" i="1" s="1"/>
  <c r="G15" i="1"/>
  <c r="H15" i="1" s="1"/>
  <c r="I15" i="1" s="1"/>
  <c r="D15" i="1" l="1"/>
  <c r="E15" i="1" s="1"/>
  <c r="G16" i="1"/>
  <c r="G17" i="1" s="1"/>
  <c r="H16" i="1" l="1"/>
  <c r="H17" i="1" s="1"/>
  <c r="D16" i="1"/>
  <c r="D17" i="1" l="1"/>
  <c r="E16" i="1"/>
  <c r="E17" i="1" s="1"/>
  <c r="I16" i="1"/>
  <c r="I17" i="1" s="1"/>
</calcChain>
</file>

<file path=xl/sharedStrings.xml><?xml version="1.0" encoding="utf-8"?>
<sst xmlns="http://schemas.openxmlformats.org/spreadsheetml/2006/main" count="89" uniqueCount="45">
  <si>
    <t>Mes</t>
  </si>
  <si>
    <t>Precio por onza</t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</si>
  <si>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Usa suavizamiento exponencial </t>
    </r>
  </si>
  <si>
    <t xml:space="preserve">  y pronostica el precio por onza de la plata para el mes 13.</t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</si>
  <si>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Usa suavizamiento exponencial 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</si>
  <si>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Argumenta tu respuesta anterior.</t>
    </r>
  </si>
  <si>
    <t>L</t>
  </si>
  <si>
    <t>alfa=0.2</t>
  </si>
  <si>
    <t>alfa=0.3</t>
  </si>
  <si>
    <t>Residuo</t>
  </si>
  <si>
    <t>Cuadratico</t>
  </si>
  <si>
    <t>Porcentual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</si>
  <si>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Usa promedios móviles de orden 3 para pronosticar el precio por onza de plata para el mes 15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</si>
  <si>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Usa promedios móviles de orden 4 para pronosticar el precio por onza de la plata para el mes 15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</si>
  <si>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Usa promedios móviles de orden 5 para pronosticar el precio por onza de la plata para el mes 15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</si>
  <si>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En base a la exactitud del pronóstico. ¿Cuál es el mejor pronóstico para el precio por onza de la plata para el mes 15?</t>
    </r>
  </si>
  <si>
    <t>K=3</t>
  </si>
  <si>
    <t>K=4</t>
  </si>
  <si>
    <t>K=5</t>
  </si>
  <si>
    <t>Cuadrático</t>
  </si>
  <si>
    <t>Año</t>
  </si>
  <si>
    <t>Demanda de fertilizante</t>
  </si>
  <si>
    <t>(miles de bolsas)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</si>
  <si>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Usa promedios móviles de orden 3 para pronosticar la demanda de fertilizante para el año 13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</si>
  <si>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Usa promedios móviles de orden 4 para pronosticar la demanda de fertilizante para el año 13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</si>
  <si>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Usa promedios móviles de orden 5 para pronosticar la demanda de fertilizante para el año 13</t>
    </r>
  </si>
  <si>
    <t xml:space="preserve">  y pronostica la demanda de fertilizante para el año 13</t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</si>
  <si>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En base a la exactitud del pronóstico. ¿Cuál es el mejor pronóstico para el precio la demanda de fertilizante para el año 13?</t>
    </r>
  </si>
  <si>
    <t>Periodo</t>
  </si>
  <si>
    <t>Ventas (miles de millones)</t>
  </si>
  <si>
    <t>B</t>
  </si>
  <si>
    <t>F</t>
  </si>
  <si>
    <r>
      <t xml:space="preserve">Para los siguientes incisos usar el Método de </t>
    </r>
    <r>
      <rPr>
        <sz val="12"/>
        <color rgb="FF0070C0"/>
        <rFont val="Calibri"/>
        <family val="2"/>
        <scheme val="minor"/>
      </rPr>
      <t xml:space="preserve">Holt </t>
    </r>
  </si>
  <si>
    <r>
      <t>=0.2 y β=0.3</t>
    </r>
    <r>
      <rPr>
        <sz val="11"/>
        <color rgb="FF0070C0"/>
        <rFont val="Calibri"/>
        <family val="2"/>
        <scheme val="minor"/>
      </rPr>
      <t>: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</si>
  <si>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Construya una gráfica de serie tiempo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</si>
  <si>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 ¿Qué tipo de patrón existe en los datos? 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</si>
  <si>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Pronostica la venta de VW para el 2004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</si>
  <si>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Pronostica la venta de VW para el 2006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</si>
  <si>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error cuadrático.</t>
    </r>
  </si>
  <si>
    <t>El mejor pronóstico es cuando k=5 con promedios móviles</t>
  </si>
  <si>
    <t xml:space="preserve">Ya que al analizar y comparar nuestros resulatados el error cuadrático de cuando k=5  es el menor podemos decir que es el pronóstico más exacto. </t>
  </si>
  <si>
    <t>El mejor pronóstico es cuando usamos alfa como 0.2 en suavizamiento exponencial</t>
  </si>
  <si>
    <t xml:space="preserve">Ya que al analizar y comparar nuestros resultados el error cuadrático de cuandoalfa es 0.2 es el menor podemos decir que es el pronóstico más exacto. </t>
  </si>
  <si>
    <t xml:space="preserve">La venta será de </t>
  </si>
  <si>
    <t>Existe un patrón de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</si>
</sst>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rgb="FF2D3B45"/>
      <name val="Helvetica"/>
      <family val="2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164" fontId="0" fillId="4" borderId="7" xfId="0" applyNumberFormat="1" applyFill="1" applyBorder="1"/>
    <xf numFmtId="164" fontId="0" fillId="4" borderId="0" xfId="0" applyNumberFormat="1" applyFill="1" applyBorder="1"/>
    <xf numFmtId="0" fontId="4" fillId="4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indent="4"/>
    </xf>
    <xf numFmtId="0" fontId="0" fillId="5" borderId="0" xfId="0" applyFill="1"/>
    <xf numFmtId="0" fontId="1" fillId="5" borderId="2" xfId="0" applyFont="1" applyFill="1" applyBorder="1" applyAlignment="1">
      <alignment vertical="center" wrapText="1"/>
    </xf>
    <xf numFmtId="2" fontId="0" fillId="5" borderId="0" xfId="0" applyNumberFormat="1" applyFill="1"/>
    <xf numFmtId="164" fontId="0" fillId="5" borderId="0" xfId="0" applyNumberFormat="1" applyFill="1"/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4" fillId="4" borderId="3" xfId="0" applyFont="1" applyFill="1" applyBorder="1" applyAlignment="1">
      <alignment vertical="center" wrapText="1"/>
    </xf>
    <xf numFmtId="2" fontId="0" fillId="0" borderId="0" xfId="0" applyNumberFormat="1"/>
    <xf numFmtId="2" fontId="0" fillId="0" borderId="8" xfId="0" applyNumberFormat="1" applyBorder="1"/>
    <xf numFmtId="2" fontId="0" fillId="0" borderId="0" xfId="0" applyNumberFormat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0" fontId="4" fillId="4" borderId="12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5" borderId="9" xfId="0" applyNumberFormat="1" applyFill="1" applyBorder="1"/>
    <xf numFmtId="0" fontId="0" fillId="5" borderId="9" xfId="0" applyFill="1" applyBorder="1"/>
    <xf numFmtId="2" fontId="0" fillId="0" borderId="0" xfId="0" applyNumberFormat="1" applyFill="1"/>
    <xf numFmtId="164" fontId="0" fillId="0" borderId="0" xfId="0" applyNumberForma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2" fontId="0" fillId="3" borderId="8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2" fontId="0" fillId="2" borderId="3" xfId="0" applyNumberForma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3" xfId="0" applyFont="1" applyBorder="1"/>
    <xf numFmtId="2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Border="1"/>
    <xf numFmtId="0" fontId="5" fillId="3" borderId="3" xfId="0" applyFont="1" applyFill="1" applyBorder="1"/>
    <xf numFmtId="0" fontId="5" fillId="6" borderId="3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2" fontId="5" fillId="0" borderId="7" xfId="0" applyNumberFormat="1" applyFont="1" applyBorder="1"/>
    <xf numFmtId="2" fontId="5" fillId="0" borderId="0" xfId="0" applyNumberFormat="1" applyFont="1" applyBorder="1"/>
    <xf numFmtId="2" fontId="5" fillId="0" borderId="8" xfId="0" applyNumberFormat="1" applyFont="1" applyBorder="1"/>
    <xf numFmtId="2" fontId="5" fillId="5" borderId="10" xfId="0" applyNumberFormat="1" applyFont="1" applyFill="1" applyBorder="1"/>
    <xf numFmtId="2" fontId="5" fillId="5" borderId="11" xfId="0" applyNumberFormat="1" applyFont="1" applyFill="1" applyBorder="1"/>
    <xf numFmtId="2" fontId="5" fillId="3" borderId="7" xfId="0" applyNumberFormat="1" applyFont="1" applyFill="1" applyBorder="1"/>
    <xf numFmtId="2" fontId="5" fillId="3" borderId="0" xfId="0" applyNumberFormat="1" applyFont="1" applyFill="1" applyBorder="1"/>
    <xf numFmtId="2" fontId="5" fillId="6" borderId="9" xfId="0" applyNumberFormat="1" applyFont="1" applyFill="1" applyBorder="1"/>
    <xf numFmtId="2" fontId="5" fillId="6" borderId="10" xfId="0" applyNumberFormat="1" applyFont="1" applyFill="1" applyBorder="1"/>
    <xf numFmtId="2" fontId="5" fillId="3" borderId="3" xfId="0" applyNumberFormat="1" applyFont="1" applyFill="1" applyBorder="1"/>
    <xf numFmtId="2" fontId="5" fillId="6" borderId="3" xfId="0" applyNumberFormat="1" applyFont="1" applyFill="1" applyBorder="1"/>
    <xf numFmtId="8" fontId="0" fillId="0" borderId="0" xfId="0" applyNumberFormat="1"/>
    <xf numFmtId="164" fontId="0" fillId="0" borderId="0" xfId="0" applyNumberFormat="1"/>
    <xf numFmtId="2" fontId="0" fillId="5" borderId="3" xfId="0" applyNumberFormat="1" applyFill="1" applyBorder="1"/>
    <xf numFmtId="0" fontId="5" fillId="7" borderId="5" xfId="0" applyFont="1" applyFill="1" applyBorder="1"/>
    <xf numFmtId="0" fontId="5" fillId="7" borderId="6" xfId="0" applyFont="1" applyFill="1" applyBorder="1"/>
    <xf numFmtId="2" fontId="5" fillId="7" borderId="0" xfId="0" applyNumberFormat="1" applyFont="1" applyFill="1" applyBorder="1"/>
    <xf numFmtId="0" fontId="5" fillId="7" borderId="8" xfId="0" applyFont="1" applyFill="1" applyBorder="1"/>
    <xf numFmtId="2" fontId="5" fillId="7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Ej.1!$B$32</c:f>
              <c:strCache>
                <c:ptCount val="1"/>
                <c:pt idx="0">
                  <c:v>Precio por onza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Ej.1!$A$33:$A$46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Ej.1!$B$33:$B$46</c:f>
              <c:numCache>
                <c:formatCode>General</c:formatCode>
                <c:ptCount val="14"/>
                <c:pt idx="0">
                  <c:v>354.82</c:v>
                </c:pt>
                <c:pt idx="1">
                  <c:v>380.49</c:v>
                </c:pt>
                <c:pt idx="2">
                  <c:v>373.28</c:v>
                </c:pt>
                <c:pt idx="3">
                  <c:v>386.18</c:v>
                </c:pt>
                <c:pt idx="4">
                  <c:v>307.85000000000002</c:v>
                </c:pt>
                <c:pt idx="5">
                  <c:v>322.37</c:v>
                </c:pt>
                <c:pt idx="6">
                  <c:v>372.1</c:v>
                </c:pt>
                <c:pt idx="7">
                  <c:v>361.67</c:v>
                </c:pt>
                <c:pt idx="8">
                  <c:v>371.97</c:v>
                </c:pt>
                <c:pt idx="9">
                  <c:v>333.55</c:v>
                </c:pt>
                <c:pt idx="10">
                  <c:v>349.12</c:v>
                </c:pt>
                <c:pt idx="11">
                  <c:v>337</c:v>
                </c:pt>
                <c:pt idx="12">
                  <c:v>362.26</c:v>
                </c:pt>
                <c:pt idx="13">
                  <c:v>365.08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6541-88A6-595B3C58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14096"/>
        <c:axId val="1892615728"/>
      </c:scatterChart>
      <c:valAx>
        <c:axId val="18926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2615728"/>
        <c:crosses val="autoZero"/>
        <c:crossBetween val="midCat"/>
      </c:valAx>
      <c:valAx>
        <c:axId val="1892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26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Ej.2!$B$1:$B$2</c:f>
              <c:strCache>
                <c:ptCount val="2"/>
                <c:pt idx="0">
                  <c:v>Demanda de fertilizante</c:v>
                </c:pt>
                <c:pt idx="1">
                  <c:v>(miles de bolsas)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Ej.2!$A$3:$A$14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Ej.2!$B$3:$B$14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9-314E-B150-C4AAEC2F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38335"/>
        <c:axId val="938576015"/>
      </c:scatterChart>
      <c:valAx>
        <c:axId val="9387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8576015"/>
        <c:crosses val="autoZero"/>
        <c:crossBetween val="midCat"/>
      </c:valAx>
      <c:valAx>
        <c:axId val="9385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873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Ej.3!$B$1</c:f>
              <c:strCache>
                <c:ptCount val="1"/>
                <c:pt idx="0">
                  <c:v>Ventas (miles de millones)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Ej.3!$A$2:$A$13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Ej.3!$B$2:$B$13</c:f>
              <c:numCache>
                <c:formatCode>General</c:formatCode>
                <c:ptCount val="12"/>
                <c:pt idx="0">
                  <c:v>31.1</c:v>
                </c:pt>
                <c:pt idx="1">
                  <c:v>35.6</c:v>
                </c:pt>
                <c:pt idx="2">
                  <c:v>42.8</c:v>
                </c:pt>
                <c:pt idx="3">
                  <c:v>50.3</c:v>
                </c:pt>
                <c:pt idx="4">
                  <c:v>49.2</c:v>
                </c:pt>
                <c:pt idx="5">
                  <c:v>62</c:v>
                </c:pt>
                <c:pt idx="6">
                  <c:v>61.8</c:v>
                </c:pt>
                <c:pt idx="7">
                  <c:v>75.900000000000006</c:v>
                </c:pt>
                <c:pt idx="8">
                  <c:v>74.099999999999994</c:v>
                </c:pt>
                <c:pt idx="9">
                  <c:v>88.7</c:v>
                </c:pt>
                <c:pt idx="10">
                  <c:v>79.099999999999994</c:v>
                </c:pt>
                <c:pt idx="11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8-9143-9CC3-0042708D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10463"/>
        <c:axId val="962212095"/>
      </c:scatterChart>
      <c:valAx>
        <c:axId val="9622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212095"/>
        <c:crosses val="autoZero"/>
        <c:crossBetween val="midCat"/>
      </c:valAx>
      <c:valAx>
        <c:axId val="9622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21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2</xdr:col>
      <xdr:colOff>457200</xdr:colOff>
      <xdr:row>22</xdr:row>
      <xdr:rowOff>177800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BF99AE-1946-884B-A91B-0BB101CB9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13300"/>
          <a:ext cx="457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457200</xdr:colOff>
      <xdr:row>24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771536-9F5A-1946-AE91-CD69F2B7E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19700"/>
          <a:ext cx="457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806450</xdr:colOff>
      <xdr:row>28</xdr:row>
      <xdr:rowOff>196850</xdr:rowOff>
    </xdr:from>
    <xdr:to>
      <xdr:col>7</xdr:col>
      <xdr:colOff>565150</xdr:colOff>
      <xdr:row>41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676141-1B54-8C42-B172-89C1C4F3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</xdr:col>
      <xdr:colOff>457200</xdr:colOff>
      <xdr:row>22</xdr:row>
      <xdr:rowOff>177800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43FD43-E17B-E343-935C-7BBC8B6F9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22800"/>
          <a:ext cx="457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457200</xdr:colOff>
      <xdr:row>24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DB28B-04D7-9648-8803-C56CF68ED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457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806450</xdr:colOff>
      <xdr:row>28</xdr:row>
      <xdr:rowOff>6350</xdr:rowOff>
    </xdr:from>
    <xdr:to>
      <xdr:col>6</xdr:col>
      <xdr:colOff>95250</xdr:colOff>
      <xdr:row>41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D8244A-A1B6-2747-B355-5E174FB2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</xdr:col>
      <xdr:colOff>101600</xdr:colOff>
      <xdr:row>19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9F155E-EAF6-0F43-A35B-22A4CD3A9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3860800"/>
          <a:ext cx="101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819150</xdr:colOff>
      <xdr:row>15</xdr:row>
      <xdr:rowOff>19050</xdr:rowOff>
    </xdr:from>
    <xdr:to>
      <xdr:col>12</xdr:col>
      <xdr:colOff>438150</xdr:colOff>
      <xdr:row>28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71A061-7783-4741-BD2B-8896DFC67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9808-19D7-3940-AD92-FB9933A6914E}">
  <dimension ref="A1:Z46"/>
  <sheetViews>
    <sheetView topLeftCell="C1" zoomScale="66" workbookViewId="0">
      <selection activeCell="G27" sqref="G27"/>
    </sheetView>
  </sheetViews>
  <sheetFormatPr baseColWidth="10" defaultRowHeight="16" x14ac:dyDescent="0.2"/>
  <cols>
    <col min="6" max="6" width="17.1640625" customWidth="1"/>
    <col min="7" max="7" width="13.5" customWidth="1"/>
    <col min="8" max="9" width="15" customWidth="1"/>
  </cols>
  <sheetData>
    <row r="1" spans="1:21" ht="17" thickBot="1" x14ac:dyDescent="0.25">
      <c r="C1" s="3" t="s">
        <v>7</v>
      </c>
      <c r="D1" s="3"/>
      <c r="E1" s="3"/>
      <c r="F1" s="3"/>
      <c r="G1" s="6" t="s">
        <v>8</v>
      </c>
      <c r="H1" s="6"/>
      <c r="I1" s="6"/>
    </row>
    <row r="2" spans="1:21" ht="29" thickBot="1" x14ac:dyDescent="0.25">
      <c r="A2" s="1" t="s">
        <v>0</v>
      </c>
      <c r="B2" s="1" t="s">
        <v>1</v>
      </c>
      <c r="C2" s="3" t="s">
        <v>6</v>
      </c>
      <c r="D2" s="3" t="s">
        <v>9</v>
      </c>
      <c r="E2" s="3" t="s">
        <v>10</v>
      </c>
      <c r="F2" s="3"/>
      <c r="G2" s="6" t="s">
        <v>6</v>
      </c>
      <c r="H2" s="6" t="s">
        <v>9</v>
      </c>
      <c r="I2" s="6" t="s">
        <v>10</v>
      </c>
      <c r="J2" s="8" t="s">
        <v>16</v>
      </c>
      <c r="K2" s="9" t="s">
        <v>9</v>
      </c>
      <c r="L2" s="9" t="s">
        <v>10</v>
      </c>
      <c r="M2" s="9" t="s">
        <v>11</v>
      </c>
      <c r="N2" s="8" t="s">
        <v>17</v>
      </c>
      <c r="O2" s="9" t="s">
        <v>9</v>
      </c>
      <c r="P2" s="9" t="s">
        <v>10</v>
      </c>
      <c r="Q2" s="10" t="s">
        <v>11</v>
      </c>
      <c r="R2" s="9" t="s">
        <v>18</v>
      </c>
      <c r="S2" s="9" t="s">
        <v>9</v>
      </c>
      <c r="T2" s="9" t="s">
        <v>19</v>
      </c>
      <c r="U2" s="10" t="s">
        <v>11</v>
      </c>
    </row>
    <row r="3" spans="1:21" ht="17" thickBot="1" x14ac:dyDescent="0.25">
      <c r="A3" s="1">
        <v>1</v>
      </c>
      <c r="B3" s="1">
        <v>354.82</v>
      </c>
      <c r="C3" s="3">
        <f>B3</f>
        <v>354.82</v>
      </c>
      <c r="D3" s="3">
        <f>0</f>
        <v>0</v>
      </c>
      <c r="E3" s="3">
        <f>0</f>
        <v>0</v>
      </c>
      <c r="F3" s="4"/>
      <c r="G3" s="6">
        <f>B3</f>
        <v>354.82</v>
      </c>
      <c r="H3" s="6">
        <f>0</f>
        <v>0</v>
      </c>
      <c r="I3" s="7">
        <f>0</f>
        <v>0</v>
      </c>
      <c r="J3" s="11"/>
      <c r="K3" s="12"/>
      <c r="L3" s="12"/>
      <c r="M3" s="12"/>
      <c r="N3" s="24"/>
      <c r="O3" s="25"/>
      <c r="P3" s="25"/>
      <c r="Q3" s="26"/>
      <c r="R3" s="25"/>
      <c r="S3" s="25"/>
      <c r="T3" s="25"/>
      <c r="U3" s="26"/>
    </row>
    <row r="4" spans="1:21" ht="17" thickBot="1" x14ac:dyDescent="0.25">
      <c r="A4" s="1">
        <v>2</v>
      </c>
      <c r="B4" s="1">
        <v>380.49</v>
      </c>
      <c r="C4" s="5">
        <f>(B3*0.2)+(0.8*C3)</f>
        <v>354.82</v>
      </c>
      <c r="D4" s="5">
        <f t="shared" ref="D4:D16" si="0">B4-C4</f>
        <v>25.670000000000016</v>
      </c>
      <c r="E4" s="5">
        <f>D4^2</f>
        <v>658.94890000000078</v>
      </c>
      <c r="F4" s="4"/>
      <c r="G4" s="7">
        <f t="shared" ref="G4:G17" si="1">B3*0.3+0.7*G3</f>
        <v>354.81999999999994</v>
      </c>
      <c r="H4" s="7">
        <f t="shared" ref="H4:H16" si="2">B4-G4</f>
        <v>25.670000000000073</v>
      </c>
      <c r="I4" s="7">
        <f>H4^2</f>
        <v>658.94890000000373</v>
      </c>
      <c r="J4" s="11"/>
      <c r="K4" s="12"/>
      <c r="L4" s="12"/>
      <c r="M4" s="12"/>
      <c r="N4" s="24"/>
      <c r="O4" s="25"/>
      <c r="P4" s="25"/>
      <c r="Q4" s="26"/>
      <c r="R4" s="25"/>
      <c r="S4" s="25"/>
      <c r="T4" s="25"/>
      <c r="U4" s="26"/>
    </row>
    <row r="5" spans="1:21" ht="17" thickBot="1" x14ac:dyDescent="0.25">
      <c r="A5" s="1">
        <v>3</v>
      </c>
      <c r="B5" s="1">
        <v>373.28</v>
      </c>
      <c r="C5" s="5">
        <f t="shared" ref="C5:C7" si="3">(B4*0.2)+(0.8*C4)</f>
        <v>359.95400000000001</v>
      </c>
      <c r="D5" s="5">
        <f t="shared" si="0"/>
        <v>13.325999999999965</v>
      </c>
      <c r="E5" s="5">
        <f t="shared" ref="E5:E16" si="4">D5^2</f>
        <v>177.58227599999907</v>
      </c>
      <c r="F5" s="4"/>
      <c r="G5" s="7">
        <f t="shared" si="1"/>
        <v>362.52099999999996</v>
      </c>
      <c r="H5" s="7">
        <f t="shared" si="2"/>
        <v>10.759000000000015</v>
      </c>
      <c r="I5" s="7">
        <f t="shared" ref="I5:I16" si="5">H5^2</f>
        <v>115.75608100000031</v>
      </c>
      <c r="J5" s="11"/>
      <c r="K5" s="12"/>
      <c r="L5" s="12"/>
      <c r="M5" s="12"/>
      <c r="N5" s="24"/>
      <c r="O5" s="25"/>
      <c r="P5" s="25"/>
      <c r="Q5" s="26"/>
      <c r="R5" s="25"/>
      <c r="S5" s="25"/>
      <c r="T5" s="25"/>
      <c r="U5" s="26"/>
    </row>
    <row r="6" spans="1:21" ht="17" thickBot="1" x14ac:dyDescent="0.25">
      <c r="A6" s="1">
        <v>4</v>
      </c>
      <c r="B6" s="1">
        <v>386.18</v>
      </c>
      <c r="C6" s="5">
        <f t="shared" si="3"/>
        <v>362.61920000000003</v>
      </c>
      <c r="D6" s="5">
        <f t="shared" si="0"/>
        <v>23.560799999999972</v>
      </c>
      <c r="E6" s="5">
        <f t="shared" si="4"/>
        <v>555.11129663999873</v>
      </c>
      <c r="F6" s="4"/>
      <c r="G6" s="7">
        <f t="shared" si="1"/>
        <v>365.74869999999993</v>
      </c>
      <c r="H6" s="7">
        <f t="shared" si="2"/>
        <v>20.431300000000078</v>
      </c>
      <c r="I6" s="7">
        <f t="shared" si="5"/>
        <v>417.43801969000322</v>
      </c>
      <c r="J6" s="13">
        <f>AVERAGE(B3:B5)</f>
        <v>369.53</v>
      </c>
      <c r="K6" s="14">
        <f>B6-J6</f>
        <v>16.650000000000034</v>
      </c>
      <c r="L6" s="14">
        <f>K6^2</f>
        <v>277.22250000000116</v>
      </c>
      <c r="M6" s="33">
        <f>ABS(K6/B6)</f>
        <v>4.3114609767466033E-2</v>
      </c>
      <c r="N6" s="27"/>
      <c r="O6" s="28"/>
      <c r="P6" s="28"/>
      <c r="Q6" s="29"/>
      <c r="R6" s="28"/>
      <c r="S6" s="28"/>
      <c r="T6" s="28"/>
      <c r="U6" s="29"/>
    </row>
    <row r="7" spans="1:21" ht="17" thickBot="1" x14ac:dyDescent="0.25">
      <c r="A7" s="1">
        <v>5</v>
      </c>
      <c r="B7" s="1">
        <v>307.85000000000002</v>
      </c>
      <c r="C7" s="5">
        <f t="shared" si="3"/>
        <v>367.33136000000002</v>
      </c>
      <c r="D7" s="5">
        <f t="shared" si="0"/>
        <v>-59.481359999999995</v>
      </c>
      <c r="E7" s="5">
        <f t="shared" si="4"/>
        <v>3538.0321874495994</v>
      </c>
      <c r="F7" s="4"/>
      <c r="G7" s="7">
        <f t="shared" si="1"/>
        <v>371.87808999999993</v>
      </c>
      <c r="H7" s="7">
        <f t="shared" si="2"/>
        <v>-64.028089999999906</v>
      </c>
      <c r="I7" s="7">
        <f t="shared" si="5"/>
        <v>4099.5963090480882</v>
      </c>
      <c r="J7" s="13">
        <f t="shared" ref="J7:J17" si="6">AVERAGE(B4:B6)</f>
        <v>379.98333333333335</v>
      </c>
      <c r="K7" s="14">
        <f t="shared" ref="K7:K16" si="7">B7-J7</f>
        <v>-72.133333333333326</v>
      </c>
      <c r="L7" s="14">
        <f t="shared" ref="L7:L16" si="8">K7^2</f>
        <v>5203.217777777777</v>
      </c>
      <c r="M7" s="33">
        <f t="shared" ref="M7:M16" si="9">ABS(K7/B7)</f>
        <v>0.23431324779383894</v>
      </c>
      <c r="N7" s="27">
        <f>AVERAGE(B3:B6)</f>
        <v>373.6925</v>
      </c>
      <c r="O7" s="28">
        <f>B7-N7</f>
        <v>-65.842499999999973</v>
      </c>
      <c r="P7" s="28">
        <f>O7^2</f>
        <v>4335.2348062499968</v>
      </c>
      <c r="Q7" s="32">
        <f>ABS(O7/B7)</f>
        <v>0.21387851226246538</v>
      </c>
      <c r="R7" s="28"/>
      <c r="S7" s="28"/>
      <c r="T7" s="28"/>
      <c r="U7" s="29"/>
    </row>
    <row r="8" spans="1:21" ht="17" thickBot="1" x14ac:dyDescent="0.25">
      <c r="A8" s="1">
        <v>6</v>
      </c>
      <c r="B8" s="1">
        <v>322.37</v>
      </c>
      <c r="C8" s="5">
        <f t="shared" ref="C8:C17" si="10">(B7*0.2)+(0.8*C7)</f>
        <v>355.43508800000001</v>
      </c>
      <c r="D8" s="5">
        <f t="shared" si="0"/>
        <v>-33.065088000000003</v>
      </c>
      <c r="E8" s="5">
        <f t="shared" si="4"/>
        <v>1093.3000444477441</v>
      </c>
      <c r="F8" s="4"/>
      <c r="G8" s="7">
        <f t="shared" si="1"/>
        <v>352.66966299999996</v>
      </c>
      <c r="H8" s="7">
        <f t="shared" si="2"/>
        <v>-30.299662999999953</v>
      </c>
      <c r="I8" s="7">
        <f t="shared" si="5"/>
        <v>918.06957791356615</v>
      </c>
      <c r="J8" s="13">
        <f t="shared" si="6"/>
        <v>355.77</v>
      </c>
      <c r="K8" s="14">
        <f t="shared" si="7"/>
        <v>-33.399999999999977</v>
      </c>
      <c r="L8" s="14">
        <f t="shared" si="8"/>
        <v>1115.5599999999986</v>
      </c>
      <c r="M8" s="33">
        <f t="shared" si="9"/>
        <v>0.10360765579923684</v>
      </c>
      <c r="N8" s="27">
        <f t="shared" ref="N8:N17" si="11">AVERAGE(B4:B7)</f>
        <v>361.95000000000005</v>
      </c>
      <c r="O8" s="28">
        <f t="shared" ref="O8:O16" si="12">B8-N8</f>
        <v>-39.580000000000041</v>
      </c>
      <c r="P8" s="28">
        <f>O8^2</f>
        <v>1566.5764000000033</v>
      </c>
      <c r="Q8" s="32">
        <f t="shared" ref="Q8:Q16" si="13">ABS(O8/B8)</f>
        <v>0.12277817414771859</v>
      </c>
      <c r="R8" s="28">
        <f>AVERAGE(B3:B6)</f>
        <v>373.6925</v>
      </c>
      <c r="S8" s="28">
        <f>B8-R8</f>
        <v>-51.322499999999991</v>
      </c>
      <c r="T8" s="28">
        <f>S8^2</f>
        <v>2633.9990062499992</v>
      </c>
      <c r="U8" s="29">
        <f>ABS(S8/B8)</f>
        <v>0.15920371002264475</v>
      </c>
    </row>
    <row r="9" spans="1:21" ht="17" thickBot="1" x14ac:dyDescent="0.25">
      <c r="A9" s="1">
        <v>7</v>
      </c>
      <c r="B9" s="1">
        <v>372.1</v>
      </c>
      <c r="C9" s="5">
        <f t="shared" si="10"/>
        <v>348.82207040000003</v>
      </c>
      <c r="D9" s="5">
        <f t="shared" si="0"/>
        <v>23.277929599999993</v>
      </c>
      <c r="E9" s="5">
        <f t="shared" si="4"/>
        <v>541.86200646255588</v>
      </c>
      <c r="F9" s="4"/>
      <c r="G9" s="7">
        <f t="shared" si="1"/>
        <v>343.57976409999998</v>
      </c>
      <c r="H9" s="7">
        <f t="shared" si="2"/>
        <v>28.520235900000046</v>
      </c>
      <c r="I9" s="7">
        <f t="shared" si="5"/>
        <v>813.40385579165138</v>
      </c>
      <c r="J9" s="13">
        <f t="shared" si="6"/>
        <v>338.8</v>
      </c>
      <c r="K9" s="14">
        <f t="shared" si="7"/>
        <v>33.300000000000011</v>
      </c>
      <c r="L9" s="14">
        <f t="shared" si="8"/>
        <v>1108.8900000000008</v>
      </c>
      <c r="M9" s="33">
        <f t="shared" si="9"/>
        <v>8.9492072023649588E-2</v>
      </c>
      <c r="N9" s="27">
        <f t="shared" si="11"/>
        <v>347.41999999999996</v>
      </c>
      <c r="O9" s="28">
        <f t="shared" si="12"/>
        <v>24.680000000000064</v>
      </c>
      <c r="P9" s="28">
        <f>O9^2</f>
        <v>609.10240000000317</v>
      </c>
      <c r="Q9" s="32">
        <f t="shared" si="13"/>
        <v>6.6326256382692989E-2</v>
      </c>
      <c r="R9" s="28">
        <f>AVERAGE(B4:B7)</f>
        <v>361.95000000000005</v>
      </c>
      <c r="S9" s="28">
        <f>B9-R9</f>
        <v>10.149999999999977</v>
      </c>
      <c r="T9" s="28">
        <f t="shared" ref="T9:T16" si="14">S9^2</f>
        <v>103.02249999999954</v>
      </c>
      <c r="U9" s="29">
        <f>ABS(S9/B9)</f>
        <v>2.7277613544745973E-2</v>
      </c>
    </row>
    <row r="10" spans="1:21" ht="17" thickBot="1" x14ac:dyDescent="0.25">
      <c r="A10" s="1">
        <v>8</v>
      </c>
      <c r="B10" s="1">
        <v>361.67</v>
      </c>
      <c r="C10" s="5">
        <f t="shared" si="10"/>
        <v>353.47765632000005</v>
      </c>
      <c r="D10" s="5">
        <f t="shared" si="0"/>
        <v>8.1923436799999649</v>
      </c>
      <c r="E10" s="5">
        <f t="shared" si="4"/>
        <v>67.114494971235374</v>
      </c>
      <c r="F10" s="4"/>
      <c r="G10" s="7">
        <f t="shared" si="1"/>
        <v>352.13583487</v>
      </c>
      <c r="H10" s="7">
        <f t="shared" si="2"/>
        <v>9.5341651300000194</v>
      </c>
      <c r="I10" s="7">
        <f t="shared" si="5"/>
        <v>90.900304726108288</v>
      </c>
      <c r="J10" s="13">
        <f t="shared" si="6"/>
        <v>334.10666666666668</v>
      </c>
      <c r="K10" s="14">
        <f t="shared" si="7"/>
        <v>27.563333333333333</v>
      </c>
      <c r="L10" s="14">
        <f t="shared" si="8"/>
        <v>759.73734444444437</v>
      </c>
      <c r="M10" s="33">
        <f t="shared" si="9"/>
        <v>7.6211279158717421E-2</v>
      </c>
      <c r="N10" s="27">
        <f t="shared" si="11"/>
        <v>347.125</v>
      </c>
      <c r="O10" s="28">
        <f t="shared" si="12"/>
        <v>14.545000000000016</v>
      </c>
      <c r="P10" s="28">
        <f>O10^2</f>
        <v>211.55702500000046</v>
      </c>
      <c r="Q10" s="32">
        <f t="shared" si="13"/>
        <v>4.0216219205352989E-2</v>
      </c>
      <c r="R10" s="28">
        <f>AVERAGE(B5:B8)</f>
        <v>347.41999999999996</v>
      </c>
      <c r="S10" s="28">
        <f>B10-R10</f>
        <v>14.250000000000057</v>
      </c>
      <c r="T10" s="28">
        <f t="shared" si="14"/>
        <v>203.06250000000162</v>
      </c>
      <c r="U10" s="29">
        <f>ABS(S10/B10)</f>
        <v>3.9400558520198123E-2</v>
      </c>
    </row>
    <row r="11" spans="1:21" ht="17" thickBot="1" x14ac:dyDescent="0.25">
      <c r="A11" s="1">
        <v>9</v>
      </c>
      <c r="B11" s="1">
        <v>371.97</v>
      </c>
      <c r="C11" s="5">
        <f t="shared" si="10"/>
        <v>355.11612505600004</v>
      </c>
      <c r="D11" s="5">
        <f t="shared" si="0"/>
        <v>16.853874943999983</v>
      </c>
      <c r="E11" s="5">
        <f t="shared" si="4"/>
        <v>284.05310062799043</v>
      </c>
      <c r="F11" s="4"/>
      <c r="G11" s="7">
        <f t="shared" si="1"/>
        <v>354.99608440899999</v>
      </c>
      <c r="H11" s="7">
        <f t="shared" si="2"/>
        <v>16.973915591000036</v>
      </c>
      <c r="I11" s="7">
        <f t="shared" si="5"/>
        <v>288.11381049039409</v>
      </c>
      <c r="J11" s="13">
        <f t="shared" si="6"/>
        <v>352.04666666666668</v>
      </c>
      <c r="K11" s="14">
        <f t="shared" si="7"/>
        <v>19.923333333333346</v>
      </c>
      <c r="L11" s="14">
        <f t="shared" si="8"/>
        <v>396.9392111111116</v>
      </c>
      <c r="M11" s="33">
        <f t="shared" si="9"/>
        <v>5.3561667159537987E-2</v>
      </c>
      <c r="N11" s="27">
        <f t="shared" si="11"/>
        <v>340.9975</v>
      </c>
      <c r="O11" s="28">
        <f t="shared" si="12"/>
        <v>30.972500000000025</v>
      </c>
      <c r="P11" s="28">
        <f>O11^2</f>
        <v>959.29575625000155</v>
      </c>
      <c r="Q11" s="32">
        <f t="shared" si="13"/>
        <v>8.3266123612119325E-2</v>
      </c>
      <c r="R11" s="28">
        <f>AVERAGE(B6:B9)</f>
        <v>347.125</v>
      </c>
      <c r="S11" s="28">
        <f>B11-R11</f>
        <v>24.845000000000027</v>
      </c>
      <c r="T11" s="28">
        <f t="shared" si="14"/>
        <v>617.2740250000013</v>
      </c>
      <c r="U11" s="29">
        <f>ABS(S11/B11)</f>
        <v>6.67930209425492E-2</v>
      </c>
    </row>
    <row r="12" spans="1:21" ht="17" thickBot="1" x14ac:dyDescent="0.25">
      <c r="A12" s="1">
        <v>10</v>
      </c>
      <c r="B12" s="1">
        <v>333.55</v>
      </c>
      <c r="C12" s="5">
        <f t="shared" si="10"/>
        <v>358.48690004480005</v>
      </c>
      <c r="D12" s="5">
        <f t="shared" si="0"/>
        <v>-24.936900044800041</v>
      </c>
      <c r="E12" s="5">
        <f t="shared" si="4"/>
        <v>621.84898384434825</v>
      </c>
      <c r="F12" s="4"/>
      <c r="G12" s="7">
        <f t="shared" si="1"/>
        <v>360.08825908630001</v>
      </c>
      <c r="H12" s="7">
        <f t="shared" si="2"/>
        <v>-26.538259086300002</v>
      </c>
      <c r="I12" s="7">
        <f t="shared" si="5"/>
        <v>704.27919533158456</v>
      </c>
      <c r="J12" s="13">
        <f t="shared" si="6"/>
        <v>368.58</v>
      </c>
      <c r="K12" s="14">
        <f t="shared" si="7"/>
        <v>-35.029999999999973</v>
      </c>
      <c r="L12" s="14">
        <f t="shared" si="8"/>
        <v>1227.1008999999981</v>
      </c>
      <c r="M12" s="33">
        <f t="shared" si="9"/>
        <v>0.10502173587168331</v>
      </c>
      <c r="N12" s="27">
        <f t="shared" si="11"/>
        <v>357.02750000000003</v>
      </c>
      <c r="O12" s="28">
        <f t="shared" si="12"/>
        <v>-23.47750000000002</v>
      </c>
      <c r="P12" s="28">
        <f>O12^2</f>
        <v>551.19300625000096</v>
      </c>
      <c r="Q12" s="32">
        <f t="shared" si="13"/>
        <v>7.0386748613401343E-2</v>
      </c>
      <c r="R12" s="28">
        <f>AVERAGE(B7:B10)</f>
        <v>340.9975</v>
      </c>
      <c r="S12" s="28">
        <f>B12-R12</f>
        <v>-7.4474999999999909</v>
      </c>
      <c r="T12" s="28">
        <f t="shared" si="14"/>
        <v>55.465256249999868</v>
      </c>
      <c r="U12" s="29">
        <f>ABS(S12/B12)</f>
        <v>2.2327986808574399E-2</v>
      </c>
    </row>
    <row r="13" spans="1:21" ht="17" thickBot="1" x14ac:dyDescent="0.25">
      <c r="A13" s="1">
        <v>11</v>
      </c>
      <c r="B13" s="1">
        <v>349.12</v>
      </c>
      <c r="C13" s="5">
        <f t="shared" si="10"/>
        <v>353.49952003584008</v>
      </c>
      <c r="D13" s="5">
        <f t="shared" si="0"/>
        <v>-4.3795200358400734</v>
      </c>
      <c r="E13" s="5">
        <f t="shared" si="4"/>
        <v>19.180195744324639</v>
      </c>
      <c r="F13" s="4"/>
      <c r="G13" s="7">
        <f t="shared" si="1"/>
        <v>352.12678136040995</v>
      </c>
      <c r="H13" s="7">
        <f t="shared" si="2"/>
        <v>-3.0067813604099456</v>
      </c>
      <c r="I13" s="7">
        <f t="shared" si="5"/>
        <v>9.0407341493086832</v>
      </c>
      <c r="J13" s="13">
        <f t="shared" si="6"/>
        <v>355.73</v>
      </c>
      <c r="K13" s="14">
        <f t="shared" si="7"/>
        <v>-6.6100000000000136</v>
      </c>
      <c r="L13" s="14">
        <f t="shared" si="8"/>
        <v>43.692100000000181</v>
      </c>
      <c r="M13" s="33">
        <f t="shared" si="9"/>
        <v>1.8933318056828637E-2</v>
      </c>
      <c r="N13" s="27">
        <f t="shared" si="11"/>
        <v>359.82249999999999</v>
      </c>
      <c r="O13" s="28">
        <f t="shared" si="12"/>
        <v>-10.702499999999986</v>
      </c>
      <c r="P13" s="28">
        <f>O13^2</f>
        <v>114.54350624999971</v>
      </c>
      <c r="Q13" s="32">
        <f t="shared" si="13"/>
        <v>3.0655648487625992E-2</v>
      </c>
      <c r="R13" s="28">
        <f>AVERAGE(B8:B11)</f>
        <v>357.02750000000003</v>
      </c>
      <c r="S13" s="28">
        <f>B13-R13</f>
        <v>-7.9075000000000273</v>
      </c>
      <c r="T13" s="28">
        <f t="shared" si="14"/>
        <v>62.528556250000435</v>
      </c>
      <c r="U13" s="29">
        <f>ABS(S13/B13)</f>
        <v>2.2649805224564699E-2</v>
      </c>
    </row>
    <row r="14" spans="1:21" ht="17" thickBot="1" x14ac:dyDescent="0.25">
      <c r="A14" s="1">
        <v>12</v>
      </c>
      <c r="B14" s="1">
        <v>337</v>
      </c>
      <c r="C14" s="5">
        <f t="shared" si="10"/>
        <v>352.62361602867207</v>
      </c>
      <c r="D14" s="5">
        <f t="shared" si="0"/>
        <v>-15.623616028672075</v>
      </c>
      <c r="E14" s="5">
        <f t="shared" si="4"/>
        <v>244.09737781137898</v>
      </c>
      <c r="F14" s="4"/>
      <c r="G14" s="7">
        <f t="shared" si="1"/>
        <v>351.22474695228698</v>
      </c>
      <c r="H14" s="7">
        <f t="shared" si="2"/>
        <v>-14.224746952286978</v>
      </c>
      <c r="I14" s="7">
        <f t="shared" si="5"/>
        <v>202.34342585659766</v>
      </c>
      <c r="J14" s="13">
        <f t="shared" si="6"/>
        <v>351.54666666666662</v>
      </c>
      <c r="K14" s="14">
        <f t="shared" si="7"/>
        <v>-14.546666666666624</v>
      </c>
      <c r="L14" s="14">
        <f t="shared" si="8"/>
        <v>211.60551111110988</v>
      </c>
      <c r="M14" s="33">
        <f t="shared" si="9"/>
        <v>4.3165182987141316E-2</v>
      </c>
      <c r="N14" s="27">
        <f t="shared" si="11"/>
        <v>354.07749999999999</v>
      </c>
      <c r="O14" s="28">
        <f t="shared" si="12"/>
        <v>-17.077499999999986</v>
      </c>
      <c r="P14" s="28">
        <f>O14^2</f>
        <v>291.64100624999952</v>
      </c>
      <c r="Q14" s="32">
        <f t="shared" si="13"/>
        <v>5.0675074183976224E-2</v>
      </c>
      <c r="R14" s="28">
        <f>AVERAGE(B9:B12)</f>
        <v>359.82249999999999</v>
      </c>
      <c r="S14" s="28">
        <f>B14-R14</f>
        <v>-22.822499999999991</v>
      </c>
      <c r="T14" s="28">
        <f t="shared" si="14"/>
        <v>520.86650624999959</v>
      </c>
      <c r="U14" s="29">
        <f>ABS(S14/B14)</f>
        <v>6.7722551928783362E-2</v>
      </c>
    </row>
    <row r="15" spans="1:21" ht="17" thickBot="1" x14ac:dyDescent="0.25">
      <c r="A15" s="1">
        <v>13</v>
      </c>
      <c r="B15" s="1">
        <v>362.26</v>
      </c>
      <c r="C15" s="5">
        <f t="shared" si="10"/>
        <v>349.49889282293771</v>
      </c>
      <c r="D15" s="5">
        <f t="shared" si="0"/>
        <v>12.761107177062286</v>
      </c>
      <c r="E15" s="5">
        <f t="shared" si="4"/>
        <v>162.84585638447058</v>
      </c>
      <c r="F15" s="4"/>
      <c r="G15" s="7">
        <f t="shared" si="1"/>
        <v>346.95732286660086</v>
      </c>
      <c r="H15" s="7">
        <f t="shared" si="2"/>
        <v>15.302677133399129</v>
      </c>
      <c r="I15" s="7">
        <f t="shared" si="5"/>
        <v>234.1719274490566</v>
      </c>
      <c r="J15" s="13">
        <f t="shared" si="6"/>
        <v>339.89000000000004</v>
      </c>
      <c r="K15" s="14">
        <f t="shared" si="7"/>
        <v>22.369999999999948</v>
      </c>
      <c r="L15" s="14">
        <f t="shared" si="8"/>
        <v>500.41689999999767</v>
      </c>
      <c r="M15" s="33">
        <f t="shared" si="9"/>
        <v>6.1751228399491938E-2</v>
      </c>
      <c r="N15" s="27">
        <f t="shared" si="11"/>
        <v>347.90999999999997</v>
      </c>
      <c r="O15" s="28">
        <f t="shared" si="12"/>
        <v>14.350000000000023</v>
      </c>
      <c r="P15" s="28">
        <f>O15^2</f>
        <v>205.92250000000064</v>
      </c>
      <c r="Q15" s="32">
        <f t="shared" si="13"/>
        <v>3.9612433059128864E-2</v>
      </c>
      <c r="R15" s="28">
        <f>AVERAGE(B10:B13)</f>
        <v>354.07749999999999</v>
      </c>
      <c r="S15" s="28">
        <f>B15-R15</f>
        <v>8.1825000000000045</v>
      </c>
      <c r="T15" s="28">
        <f t="shared" si="14"/>
        <v>66.953306250000068</v>
      </c>
      <c r="U15" s="29">
        <f>ABS(S15/B15)</f>
        <v>2.2587368188593842E-2</v>
      </c>
    </row>
    <row r="16" spans="1:21" ht="17" thickBot="1" x14ac:dyDescent="0.25">
      <c r="A16" s="1">
        <v>14</v>
      </c>
      <c r="B16" s="1">
        <v>365.08</v>
      </c>
      <c r="C16" s="5">
        <f t="shared" si="10"/>
        <v>352.0511142583502</v>
      </c>
      <c r="D16" s="5">
        <f t="shared" si="0"/>
        <v>13.028885741649788</v>
      </c>
      <c r="E16" s="5">
        <f t="shared" si="4"/>
        <v>169.75186366896514</v>
      </c>
      <c r="F16" s="4"/>
      <c r="G16" s="7">
        <f t="shared" si="1"/>
        <v>351.54812600662058</v>
      </c>
      <c r="H16" s="7">
        <f t="shared" si="2"/>
        <v>13.531873993379406</v>
      </c>
      <c r="I16" s="7">
        <f t="shared" si="5"/>
        <v>183.11161377269792</v>
      </c>
      <c r="J16" s="13">
        <f t="shared" si="6"/>
        <v>349.46000000000004</v>
      </c>
      <c r="K16" s="14">
        <f t="shared" si="7"/>
        <v>15.619999999999948</v>
      </c>
      <c r="L16" s="14">
        <f t="shared" si="8"/>
        <v>243.98439999999837</v>
      </c>
      <c r="M16" s="33">
        <f t="shared" si="9"/>
        <v>4.2785142982359886E-2</v>
      </c>
      <c r="N16" s="27">
        <f t="shared" si="11"/>
        <v>345.48250000000002</v>
      </c>
      <c r="O16" s="28">
        <f t="shared" si="12"/>
        <v>19.597499999999968</v>
      </c>
      <c r="P16" s="28">
        <f>O16^2</f>
        <v>384.06200624999877</v>
      </c>
      <c r="Q16" s="32">
        <f t="shared" si="13"/>
        <v>5.3680015339103673E-2</v>
      </c>
      <c r="R16" s="28">
        <f>AVERAGE(B11:B14)</f>
        <v>347.90999999999997</v>
      </c>
      <c r="S16" s="28">
        <f>B16-R16</f>
        <v>17.170000000000016</v>
      </c>
      <c r="T16" s="28">
        <f t="shared" si="14"/>
        <v>294.80890000000056</v>
      </c>
      <c r="U16" s="29">
        <f>ABS(S16/B16)</f>
        <v>4.7030787772543048E-2</v>
      </c>
    </row>
    <row r="17" spans="1:26" x14ac:dyDescent="0.2">
      <c r="A17" s="18">
        <v>15</v>
      </c>
      <c r="B17" s="17"/>
      <c r="C17" s="19">
        <f t="shared" si="10"/>
        <v>354.65689140668019</v>
      </c>
      <c r="D17" s="19">
        <f>AVERAGE(D4:D16)</f>
        <v>-6.2734074353863009E-2</v>
      </c>
      <c r="E17" s="19">
        <f>AVERAGE(E3:E16)</f>
        <v>580.98061314661516</v>
      </c>
      <c r="F17" s="20"/>
      <c r="G17" s="19">
        <f t="shared" si="1"/>
        <v>355.60768820463437</v>
      </c>
      <c r="H17" s="19">
        <f>AVERAGE(H3:H16)</f>
        <v>0.18754481062728701</v>
      </c>
      <c r="I17" s="19">
        <f>AVERAGE(I3:I16)</f>
        <v>623.94098251564719</v>
      </c>
      <c r="J17" s="21">
        <f t="shared" si="6"/>
        <v>354.78</v>
      </c>
      <c r="K17" s="22">
        <f>AVERAGE(K6:K16)</f>
        <v>-2.3903030303030266</v>
      </c>
      <c r="L17" s="22">
        <f>AVERAGE(L6:L16)</f>
        <v>1008.0333313131305</v>
      </c>
      <c r="M17" s="34">
        <f>AVERAGE(M6:M16)</f>
        <v>7.9268830909086541E-2</v>
      </c>
      <c r="N17" s="21">
        <f t="shared" si="11"/>
        <v>353.36500000000001</v>
      </c>
      <c r="O17" s="22">
        <f>AVERAGE(O7:O16)</f>
        <v>-5.253499999999991</v>
      </c>
      <c r="P17" s="22">
        <f>AVERAGE(P7:P16)</f>
        <v>922.91284125000061</v>
      </c>
      <c r="Q17" s="35">
        <f>AVERAGE(Q7:Q16)</f>
        <v>7.7147520529358554E-2</v>
      </c>
      <c r="R17" s="22">
        <f>AVERAGE(B12:B15)</f>
        <v>345.48250000000002</v>
      </c>
      <c r="S17" s="22">
        <f>AVERAGE(S8:S16)</f>
        <v>-1.6558333333333242</v>
      </c>
      <c r="T17" s="22">
        <f>AVERAGE(T8:T16)</f>
        <v>506.44228402777816</v>
      </c>
      <c r="U17" s="23">
        <f>AVERAGE(U8:U16)</f>
        <v>5.277704477257749E-2</v>
      </c>
      <c r="V17" s="17"/>
      <c r="W17" s="17"/>
      <c r="X17" s="17"/>
      <c r="Y17" s="17"/>
      <c r="Z17" s="17"/>
    </row>
    <row r="19" spans="1:26" x14ac:dyDescent="0.2">
      <c r="C19" s="2" t="s">
        <v>12</v>
      </c>
      <c r="J19" s="80">
        <v>354.8</v>
      </c>
    </row>
    <row r="20" spans="1:26" x14ac:dyDescent="0.2">
      <c r="C20" s="2" t="s">
        <v>13</v>
      </c>
      <c r="J20" s="80">
        <v>353.4</v>
      </c>
    </row>
    <row r="21" spans="1:26" x14ac:dyDescent="0.2">
      <c r="C21" s="2" t="s">
        <v>14</v>
      </c>
      <c r="J21" s="80">
        <v>345.5</v>
      </c>
    </row>
    <row r="22" spans="1:26" x14ac:dyDescent="0.2">
      <c r="C22" s="2" t="s">
        <v>2</v>
      </c>
    </row>
    <row r="23" spans="1:26" x14ac:dyDescent="0.2">
      <c r="C23" s="2" t="s">
        <v>3</v>
      </c>
      <c r="H23" s="80">
        <v>354.66</v>
      </c>
    </row>
    <row r="24" spans="1:26" x14ac:dyDescent="0.2">
      <c r="C24" s="2" t="s">
        <v>4</v>
      </c>
      <c r="H24" s="80">
        <v>355.61</v>
      </c>
    </row>
    <row r="25" spans="1:26" x14ac:dyDescent="0.2">
      <c r="C25" s="2" t="s">
        <v>3</v>
      </c>
    </row>
    <row r="26" spans="1:26" x14ac:dyDescent="0.2">
      <c r="C26" s="2" t="s">
        <v>15</v>
      </c>
      <c r="K26" t="s">
        <v>39</v>
      </c>
    </row>
    <row r="27" spans="1:26" x14ac:dyDescent="0.2">
      <c r="C27" s="2" t="s">
        <v>5</v>
      </c>
      <c r="G27" t="s">
        <v>40</v>
      </c>
    </row>
    <row r="31" spans="1:26" ht="17" thickBot="1" x14ac:dyDescent="0.25"/>
    <row r="32" spans="1:26" ht="29" thickBot="1" x14ac:dyDescent="0.25">
      <c r="A32" s="1" t="s">
        <v>0</v>
      </c>
      <c r="B32" s="1" t="s">
        <v>1</v>
      </c>
    </row>
    <row r="33" spans="1:2" ht="17" thickBot="1" x14ac:dyDescent="0.25">
      <c r="A33" s="1">
        <v>1</v>
      </c>
      <c r="B33" s="1">
        <v>354.82</v>
      </c>
    </row>
    <row r="34" spans="1:2" ht="17" thickBot="1" x14ac:dyDescent="0.25">
      <c r="A34" s="1">
        <v>2</v>
      </c>
      <c r="B34" s="1">
        <v>380.49</v>
      </c>
    </row>
    <row r="35" spans="1:2" ht="17" thickBot="1" x14ac:dyDescent="0.25">
      <c r="A35" s="1">
        <v>3</v>
      </c>
      <c r="B35" s="1">
        <v>373.28</v>
      </c>
    </row>
    <row r="36" spans="1:2" ht="17" thickBot="1" x14ac:dyDescent="0.25">
      <c r="A36" s="1">
        <v>4</v>
      </c>
      <c r="B36" s="1">
        <v>386.18</v>
      </c>
    </row>
    <row r="37" spans="1:2" ht="17" thickBot="1" x14ac:dyDescent="0.25">
      <c r="A37" s="1">
        <v>5</v>
      </c>
      <c r="B37" s="1">
        <v>307.85000000000002</v>
      </c>
    </row>
    <row r="38" spans="1:2" ht="17" thickBot="1" x14ac:dyDescent="0.25">
      <c r="A38" s="1">
        <v>6</v>
      </c>
      <c r="B38" s="1">
        <v>322.37</v>
      </c>
    </row>
    <row r="39" spans="1:2" ht="17" thickBot="1" x14ac:dyDescent="0.25">
      <c r="A39" s="1">
        <v>7</v>
      </c>
      <c r="B39" s="1">
        <v>372.1</v>
      </c>
    </row>
    <row r="40" spans="1:2" ht="17" thickBot="1" x14ac:dyDescent="0.25">
      <c r="A40" s="1">
        <v>8</v>
      </c>
      <c r="B40" s="1">
        <v>361.67</v>
      </c>
    </row>
    <row r="41" spans="1:2" ht="17" thickBot="1" x14ac:dyDescent="0.25">
      <c r="A41" s="1">
        <v>9</v>
      </c>
      <c r="B41" s="1">
        <v>371.97</v>
      </c>
    </row>
    <row r="42" spans="1:2" ht="17" thickBot="1" x14ac:dyDescent="0.25">
      <c r="A42" s="1">
        <v>10</v>
      </c>
      <c r="B42" s="1">
        <v>333.55</v>
      </c>
    </row>
    <row r="43" spans="1:2" ht="17" thickBot="1" x14ac:dyDescent="0.25">
      <c r="A43" s="1">
        <v>11</v>
      </c>
      <c r="B43" s="1">
        <v>349.12</v>
      </c>
    </row>
    <row r="44" spans="1:2" ht="17" thickBot="1" x14ac:dyDescent="0.25">
      <c r="A44" s="1">
        <v>12</v>
      </c>
      <c r="B44" s="1">
        <v>337</v>
      </c>
    </row>
    <row r="45" spans="1:2" ht="17" thickBot="1" x14ac:dyDescent="0.25">
      <c r="A45" s="1">
        <v>13</v>
      </c>
      <c r="B45" s="1">
        <v>362.26</v>
      </c>
    </row>
    <row r="46" spans="1:2" ht="17" thickBot="1" x14ac:dyDescent="0.25">
      <c r="A46" s="1">
        <v>14</v>
      </c>
      <c r="B46" s="1">
        <v>365.08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8EC9-0EA6-8844-B289-A00382E6629C}">
  <dimension ref="A1:V27"/>
  <sheetViews>
    <sheetView tabSelected="1" zoomScale="62" workbookViewId="0">
      <selection activeCell="I28" sqref="I28"/>
    </sheetView>
  </sheetViews>
  <sheetFormatPr baseColWidth="10" defaultRowHeight="16" x14ac:dyDescent="0.2"/>
  <cols>
    <col min="2" max="2" width="15.1640625" customWidth="1"/>
  </cols>
  <sheetData>
    <row r="1" spans="1:22" ht="28" x14ac:dyDescent="0.2">
      <c r="A1" s="30" t="s">
        <v>20</v>
      </c>
      <c r="B1" s="36" t="s">
        <v>21</v>
      </c>
      <c r="C1" s="38" t="s">
        <v>16</v>
      </c>
      <c r="D1" s="39"/>
      <c r="E1" s="39"/>
      <c r="F1" s="40"/>
      <c r="G1" s="38" t="s">
        <v>17</v>
      </c>
      <c r="H1" s="39"/>
      <c r="I1" s="39"/>
      <c r="J1" s="40"/>
      <c r="K1" s="38" t="s">
        <v>18</v>
      </c>
      <c r="L1" s="39"/>
      <c r="M1" s="39"/>
      <c r="N1" s="40"/>
      <c r="O1" s="55" t="s">
        <v>7</v>
      </c>
      <c r="P1" s="55"/>
      <c r="Q1" s="55"/>
      <c r="R1" s="55"/>
      <c r="S1" s="46" t="s">
        <v>8</v>
      </c>
      <c r="T1" s="47"/>
      <c r="U1" s="47"/>
      <c r="V1" s="48"/>
    </row>
    <row r="2" spans="1:22" x14ac:dyDescent="0.2">
      <c r="A2" s="30"/>
      <c r="B2" s="36" t="s">
        <v>22</v>
      </c>
      <c r="C2" s="24"/>
      <c r="D2" s="25" t="s">
        <v>9</v>
      </c>
      <c r="E2" s="25" t="s">
        <v>19</v>
      </c>
      <c r="F2" s="26" t="s">
        <v>11</v>
      </c>
      <c r="G2" s="24"/>
      <c r="H2" s="25" t="s">
        <v>9</v>
      </c>
      <c r="I2" s="25" t="s">
        <v>19</v>
      </c>
      <c r="J2" s="26" t="s">
        <v>11</v>
      </c>
      <c r="K2" s="24"/>
      <c r="L2" s="25" t="s">
        <v>9</v>
      </c>
      <c r="M2" s="25" t="s">
        <v>19</v>
      </c>
      <c r="N2" s="26" t="s">
        <v>11</v>
      </c>
      <c r="O2" s="55" t="s">
        <v>6</v>
      </c>
      <c r="P2" s="55" t="s">
        <v>19</v>
      </c>
      <c r="Q2" s="55" t="s">
        <v>9</v>
      </c>
      <c r="R2" s="55" t="s">
        <v>11</v>
      </c>
      <c r="S2" s="49" t="s">
        <v>6</v>
      </c>
      <c r="T2" s="50" t="s">
        <v>9</v>
      </c>
      <c r="U2" s="50" t="s">
        <v>19</v>
      </c>
      <c r="V2" s="51" t="s">
        <v>11</v>
      </c>
    </row>
    <row r="3" spans="1:22" x14ac:dyDescent="0.2">
      <c r="A3" s="15">
        <v>1</v>
      </c>
      <c r="B3" s="37">
        <v>9</v>
      </c>
      <c r="C3" s="24"/>
      <c r="D3" s="25"/>
      <c r="E3" s="25"/>
      <c r="F3" s="26"/>
      <c r="G3" s="24"/>
      <c r="H3" s="25"/>
      <c r="I3" s="25"/>
      <c r="J3" s="26"/>
      <c r="K3" s="24"/>
      <c r="L3" s="25"/>
      <c r="M3" s="25"/>
      <c r="N3" s="26"/>
      <c r="O3" s="55">
        <f>B3</f>
        <v>9</v>
      </c>
      <c r="P3" s="55">
        <f>0</f>
        <v>0</v>
      </c>
      <c r="Q3" s="55">
        <f>0</f>
        <v>0</v>
      </c>
      <c r="R3" s="56">
        <f>0</f>
        <v>0</v>
      </c>
      <c r="S3" s="49">
        <f>B3</f>
        <v>9</v>
      </c>
      <c r="T3" s="50">
        <f>0</f>
        <v>0</v>
      </c>
      <c r="U3" s="50">
        <f>0</f>
        <v>0</v>
      </c>
      <c r="V3" s="52">
        <f>0</f>
        <v>0</v>
      </c>
    </row>
    <row r="4" spans="1:22" x14ac:dyDescent="0.2">
      <c r="A4" s="15">
        <v>2</v>
      </c>
      <c r="B4" s="37">
        <v>10</v>
      </c>
      <c r="C4" s="24"/>
      <c r="D4" s="25"/>
      <c r="E4" s="25"/>
      <c r="F4" s="26"/>
      <c r="G4" s="24"/>
      <c r="H4" s="25"/>
      <c r="I4" s="25"/>
      <c r="J4" s="26"/>
      <c r="K4" s="24"/>
      <c r="L4" s="25"/>
      <c r="M4" s="25"/>
      <c r="N4" s="26"/>
      <c r="O4" s="57">
        <f>(0.2*B3)+(0.8*O3)</f>
        <v>9</v>
      </c>
      <c r="P4" s="57">
        <f>Q4^2</f>
        <v>1</v>
      </c>
      <c r="Q4" s="57">
        <f>B4-O4</f>
        <v>1</v>
      </c>
      <c r="R4" s="56">
        <f>ABS(Q4/B4)</f>
        <v>0.1</v>
      </c>
      <c r="S4" s="53">
        <f>(0.3*B3)+(0.7*S3)</f>
        <v>9</v>
      </c>
      <c r="T4" s="54">
        <f>B4-S4</f>
        <v>1</v>
      </c>
      <c r="U4" s="54">
        <f>T4^2</f>
        <v>1</v>
      </c>
      <c r="V4" s="52">
        <f>ABS(T4/B4)</f>
        <v>0.1</v>
      </c>
    </row>
    <row r="5" spans="1:22" x14ac:dyDescent="0.2">
      <c r="A5" s="15">
        <v>3</v>
      </c>
      <c r="B5" s="37">
        <v>11</v>
      </c>
      <c r="C5" s="24"/>
      <c r="D5" s="25"/>
      <c r="E5" s="25"/>
      <c r="F5" s="26"/>
      <c r="G5" s="24"/>
      <c r="H5" s="25"/>
      <c r="I5" s="25"/>
      <c r="J5" s="26"/>
      <c r="K5" s="24"/>
      <c r="L5" s="25"/>
      <c r="M5" s="25"/>
      <c r="N5" s="26"/>
      <c r="O5" s="57">
        <f t="shared" ref="O5:O15" si="0">(0.2*B4)+(0.8*O4)</f>
        <v>9.1999999999999993</v>
      </c>
      <c r="P5" s="57">
        <f t="shared" ref="P5:P14" si="1">Q5^2</f>
        <v>3.2400000000000024</v>
      </c>
      <c r="Q5" s="57">
        <f t="shared" ref="P5:Q14" si="2">B5-O5</f>
        <v>1.8000000000000007</v>
      </c>
      <c r="R5" s="56">
        <f t="shared" ref="R5:R14" si="3">ABS(Q5/B5)</f>
        <v>0.16363636363636369</v>
      </c>
      <c r="S5" s="53">
        <f t="shared" ref="S5:S15" si="4">(0.3*B4)+(0.7*S4)</f>
        <v>9.3000000000000007</v>
      </c>
      <c r="T5" s="54">
        <f t="shared" ref="T5:T14" si="5">B5-S5</f>
        <v>1.6999999999999993</v>
      </c>
      <c r="U5" s="54">
        <f t="shared" ref="U5:U14" si="6">T5^2</f>
        <v>2.8899999999999975</v>
      </c>
      <c r="V5" s="52">
        <f t="shared" ref="V5:V14" si="7">ABS(T5/B5)</f>
        <v>0.15454545454545449</v>
      </c>
    </row>
    <row r="6" spans="1:22" x14ac:dyDescent="0.2">
      <c r="A6" s="15">
        <v>4</v>
      </c>
      <c r="B6" s="37">
        <v>7</v>
      </c>
      <c r="C6" s="41">
        <f>AVERAGE(B3:B5)</f>
        <v>10</v>
      </c>
      <c r="D6" s="33">
        <f>B6-C6</f>
        <v>-3</v>
      </c>
      <c r="E6" s="33">
        <f>D6^2</f>
        <v>9</v>
      </c>
      <c r="F6" s="32">
        <f>ABS(D6/B6)</f>
        <v>0.42857142857142855</v>
      </c>
      <c r="G6" s="24"/>
      <c r="H6" s="25"/>
      <c r="I6" s="25"/>
      <c r="J6" s="26"/>
      <c r="K6" s="24"/>
      <c r="L6" s="25"/>
      <c r="M6" s="25"/>
      <c r="N6" s="26"/>
      <c r="O6" s="57">
        <f t="shared" si="0"/>
        <v>9.5599999999999987</v>
      </c>
      <c r="P6" s="57">
        <f t="shared" si="1"/>
        <v>6.5535999999999932</v>
      </c>
      <c r="Q6" s="57">
        <f t="shared" si="2"/>
        <v>-2.5599999999999987</v>
      </c>
      <c r="R6" s="56">
        <f t="shared" si="3"/>
        <v>0.36571428571428555</v>
      </c>
      <c r="S6" s="53">
        <f t="shared" si="4"/>
        <v>9.8099999999999987</v>
      </c>
      <c r="T6" s="54">
        <f t="shared" si="5"/>
        <v>-2.8099999999999987</v>
      </c>
      <c r="U6" s="54">
        <f t="shared" si="6"/>
        <v>7.8960999999999926</v>
      </c>
      <c r="V6" s="52">
        <f t="shared" si="7"/>
        <v>0.40142857142857125</v>
      </c>
    </row>
    <row r="7" spans="1:22" x14ac:dyDescent="0.2">
      <c r="A7" s="15">
        <v>5</v>
      </c>
      <c r="B7" s="37">
        <v>10</v>
      </c>
      <c r="C7" s="41">
        <f t="shared" ref="C7:C15" si="8">AVERAGE(B4:B6)</f>
        <v>9.3333333333333339</v>
      </c>
      <c r="D7" s="33">
        <f t="shared" ref="D7:D14" si="9">B7-C7</f>
        <v>0.66666666666666607</v>
      </c>
      <c r="E7" s="33">
        <f t="shared" ref="E7:E14" si="10">D7^2</f>
        <v>0.44444444444444364</v>
      </c>
      <c r="F7" s="32">
        <f t="shared" ref="F7:F14" si="11">ABS(D7/B7)</f>
        <v>6.666666666666661E-2</v>
      </c>
      <c r="G7" s="27">
        <f>AVERAGE(B3:B6)</f>
        <v>9.25</v>
      </c>
      <c r="H7" s="28">
        <f>B7-G7</f>
        <v>0.75</v>
      </c>
      <c r="I7" s="28">
        <f>H7^2</f>
        <v>0.5625</v>
      </c>
      <c r="J7" s="29">
        <f>ABS(H7/B7)</f>
        <v>7.4999999999999997E-2</v>
      </c>
      <c r="K7" s="24"/>
      <c r="L7" s="25"/>
      <c r="M7" s="25"/>
      <c r="N7" s="26"/>
      <c r="O7" s="57">
        <f t="shared" si="0"/>
        <v>9.048</v>
      </c>
      <c r="P7" s="57">
        <f t="shared" si="1"/>
        <v>0.90630399999999989</v>
      </c>
      <c r="Q7" s="57">
        <f t="shared" si="2"/>
        <v>0.95199999999999996</v>
      </c>
      <c r="R7" s="56">
        <f t="shared" si="3"/>
        <v>9.5199999999999993E-2</v>
      </c>
      <c r="S7" s="53">
        <f t="shared" si="4"/>
        <v>8.9669999999999987</v>
      </c>
      <c r="T7" s="54">
        <f t="shared" si="5"/>
        <v>1.0330000000000013</v>
      </c>
      <c r="U7" s="54">
        <f t="shared" si="6"/>
        <v>1.0670890000000026</v>
      </c>
      <c r="V7" s="52">
        <f t="shared" si="7"/>
        <v>0.10330000000000013</v>
      </c>
    </row>
    <row r="8" spans="1:22" x14ac:dyDescent="0.2">
      <c r="A8" s="15">
        <v>6</v>
      </c>
      <c r="B8" s="37">
        <v>8</v>
      </c>
      <c r="C8" s="41">
        <f t="shared" si="8"/>
        <v>9.3333333333333339</v>
      </c>
      <c r="D8" s="33">
        <f t="shared" si="9"/>
        <v>-1.3333333333333339</v>
      </c>
      <c r="E8" s="33">
        <f t="shared" si="10"/>
        <v>1.7777777777777795</v>
      </c>
      <c r="F8" s="32">
        <f t="shared" si="11"/>
        <v>0.16666666666666674</v>
      </c>
      <c r="G8" s="27">
        <f t="shared" ref="G8:G15" si="12">AVERAGE(B4:B7)</f>
        <v>9.5</v>
      </c>
      <c r="H8" s="28">
        <f t="shared" ref="H8:H14" si="13">B8-G8</f>
        <v>-1.5</v>
      </c>
      <c r="I8" s="28">
        <f t="shared" ref="I8:I14" si="14">H8^2</f>
        <v>2.25</v>
      </c>
      <c r="J8" s="29">
        <f t="shared" ref="J8:J14" si="15">ABS(H8/B8)</f>
        <v>0.1875</v>
      </c>
      <c r="K8" s="24">
        <f>AVERAGE(B3:B7)</f>
        <v>9.4</v>
      </c>
      <c r="L8" s="28">
        <f>B8-K8</f>
        <v>-1.4000000000000004</v>
      </c>
      <c r="M8" s="28">
        <f>L8^2</f>
        <v>1.9600000000000011</v>
      </c>
      <c r="N8" s="29">
        <f>ABS(L8/B8)</f>
        <v>0.17500000000000004</v>
      </c>
      <c r="O8" s="57">
        <f t="shared" si="0"/>
        <v>9.2384000000000004</v>
      </c>
      <c r="P8" s="57">
        <f t="shared" si="1"/>
        <v>1.533634560000001</v>
      </c>
      <c r="Q8" s="57">
        <f t="shared" si="2"/>
        <v>-1.2384000000000004</v>
      </c>
      <c r="R8" s="56">
        <f t="shared" si="3"/>
        <v>0.15480000000000005</v>
      </c>
      <c r="S8" s="53">
        <f t="shared" si="4"/>
        <v>9.2768999999999977</v>
      </c>
      <c r="T8" s="54">
        <f t="shared" si="5"/>
        <v>-1.2768999999999977</v>
      </c>
      <c r="U8" s="54">
        <f t="shared" si="6"/>
        <v>1.6304736099999941</v>
      </c>
      <c r="V8" s="52">
        <f t="shared" si="7"/>
        <v>0.15961249999999971</v>
      </c>
    </row>
    <row r="9" spans="1:22" x14ac:dyDescent="0.2">
      <c r="A9" s="15">
        <v>7</v>
      </c>
      <c r="B9" s="37">
        <v>7</v>
      </c>
      <c r="C9" s="41">
        <f t="shared" si="8"/>
        <v>8.3333333333333339</v>
      </c>
      <c r="D9" s="33">
        <f t="shared" si="9"/>
        <v>-1.3333333333333339</v>
      </c>
      <c r="E9" s="33">
        <f t="shared" si="10"/>
        <v>1.7777777777777795</v>
      </c>
      <c r="F9" s="32">
        <f t="shared" si="11"/>
        <v>0.19047619047619055</v>
      </c>
      <c r="G9" s="27">
        <f t="shared" si="12"/>
        <v>9</v>
      </c>
      <c r="H9" s="28">
        <f t="shared" si="13"/>
        <v>-2</v>
      </c>
      <c r="I9" s="28">
        <f t="shared" si="14"/>
        <v>4</v>
      </c>
      <c r="J9" s="29">
        <f t="shared" si="15"/>
        <v>0.2857142857142857</v>
      </c>
      <c r="K9" s="24">
        <f t="shared" ref="K9:K15" si="16">AVERAGE(B4:B8)</f>
        <v>9.1999999999999993</v>
      </c>
      <c r="L9" s="28">
        <f t="shared" ref="L9:L14" si="17">B9-K9</f>
        <v>-2.1999999999999993</v>
      </c>
      <c r="M9" s="28">
        <f t="shared" ref="M9:M14" si="18">L9^2</f>
        <v>4.8399999999999972</v>
      </c>
      <c r="N9" s="29">
        <f t="shared" ref="N9:N14" si="19">ABS(L9/B9)</f>
        <v>0.31428571428571417</v>
      </c>
      <c r="O9" s="57">
        <f t="shared" si="0"/>
        <v>8.9907200000000014</v>
      </c>
      <c r="P9" s="57">
        <f t="shared" si="1"/>
        <v>3.9629661184000056</v>
      </c>
      <c r="Q9" s="57">
        <f t="shared" si="2"/>
        <v>-1.9907200000000014</v>
      </c>
      <c r="R9" s="56">
        <f t="shared" si="3"/>
        <v>0.2843885714285716</v>
      </c>
      <c r="S9" s="53">
        <f t="shared" si="4"/>
        <v>8.8938299999999977</v>
      </c>
      <c r="T9" s="54">
        <f t="shared" si="5"/>
        <v>-1.8938299999999977</v>
      </c>
      <c r="U9" s="54">
        <f t="shared" si="6"/>
        <v>3.586592068899991</v>
      </c>
      <c r="V9" s="52">
        <f t="shared" si="7"/>
        <v>0.27054714285714254</v>
      </c>
    </row>
    <row r="10" spans="1:22" x14ac:dyDescent="0.2">
      <c r="A10" s="15">
        <v>8</v>
      </c>
      <c r="B10" s="37">
        <v>9</v>
      </c>
      <c r="C10" s="41">
        <f t="shared" si="8"/>
        <v>8.3333333333333339</v>
      </c>
      <c r="D10" s="33">
        <f t="shared" si="9"/>
        <v>0.66666666666666607</v>
      </c>
      <c r="E10" s="33">
        <f t="shared" si="10"/>
        <v>0.44444444444444364</v>
      </c>
      <c r="F10" s="32">
        <f t="shared" si="11"/>
        <v>7.4074074074074014E-2</v>
      </c>
      <c r="G10" s="27">
        <f t="shared" si="12"/>
        <v>8</v>
      </c>
      <c r="H10" s="28">
        <f t="shared" si="13"/>
        <v>1</v>
      </c>
      <c r="I10" s="28">
        <f t="shared" si="14"/>
        <v>1</v>
      </c>
      <c r="J10" s="29">
        <f t="shared" si="15"/>
        <v>0.1111111111111111</v>
      </c>
      <c r="K10" s="24">
        <f t="shared" si="16"/>
        <v>8.6</v>
      </c>
      <c r="L10" s="28">
        <f t="shared" si="17"/>
        <v>0.40000000000000036</v>
      </c>
      <c r="M10" s="28">
        <f t="shared" si="18"/>
        <v>0.16000000000000028</v>
      </c>
      <c r="N10" s="29">
        <f t="shared" si="19"/>
        <v>4.4444444444444481E-2</v>
      </c>
      <c r="O10" s="57">
        <f t="shared" si="0"/>
        <v>8.5925760000000011</v>
      </c>
      <c r="P10" s="57">
        <f t="shared" si="1"/>
        <v>0.1659943157759991</v>
      </c>
      <c r="Q10" s="57">
        <f t="shared" si="2"/>
        <v>0.4074239999999989</v>
      </c>
      <c r="R10" s="56">
        <f t="shared" si="3"/>
        <v>4.526933333333321E-2</v>
      </c>
      <c r="S10" s="53">
        <f t="shared" si="4"/>
        <v>8.3256809999999977</v>
      </c>
      <c r="T10" s="54">
        <f t="shared" si="5"/>
        <v>0.67431900000000233</v>
      </c>
      <c r="U10" s="54">
        <f t="shared" si="6"/>
        <v>0.45470611376100317</v>
      </c>
      <c r="V10" s="52">
        <f t="shared" si="7"/>
        <v>7.4924333333333593E-2</v>
      </c>
    </row>
    <row r="11" spans="1:22" x14ac:dyDescent="0.2">
      <c r="A11" s="15">
        <v>9</v>
      </c>
      <c r="B11" s="37">
        <v>12</v>
      </c>
      <c r="C11" s="41">
        <f t="shared" si="8"/>
        <v>8</v>
      </c>
      <c r="D11" s="33">
        <f t="shared" si="9"/>
        <v>4</v>
      </c>
      <c r="E11" s="33">
        <f t="shared" si="10"/>
        <v>16</v>
      </c>
      <c r="F11" s="32">
        <f t="shared" si="11"/>
        <v>0.33333333333333331</v>
      </c>
      <c r="G11" s="27">
        <f t="shared" si="12"/>
        <v>8.5</v>
      </c>
      <c r="H11" s="28">
        <f t="shared" si="13"/>
        <v>3.5</v>
      </c>
      <c r="I11" s="28">
        <f t="shared" si="14"/>
        <v>12.25</v>
      </c>
      <c r="J11" s="29">
        <f t="shared" si="15"/>
        <v>0.29166666666666669</v>
      </c>
      <c r="K11" s="24">
        <f t="shared" si="16"/>
        <v>8.1999999999999993</v>
      </c>
      <c r="L11" s="28">
        <f t="shared" si="17"/>
        <v>3.8000000000000007</v>
      </c>
      <c r="M11" s="28">
        <f t="shared" si="18"/>
        <v>14.440000000000005</v>
      </c>
      <c r="N11" s="29">
        <f t="shared" si="19"/>
        <v>0.31666666666666671</v>
      </c>
      <c r="O11" s="57">
        <f t="shared" si="0"/>
        <v>8.6740608000000012</v>
      </c>
      <c r="P11" s="57">
        <f t="shared" si="1"/>
        <v>11.061871562096632</v>
      </c>
      <c r="Q11" s="57">
        <f t="shared" si="2"/>
        <v>3.3259391999999988</v>
      </c>
      <c r="R11" s="56">
        <f t="shared" si="3"/>
        <v>0.2771615999999999</v>
      </c>
      <c r="S11" s="53">
        <f t="shared" si="4"/>
        <v>8.5279766999999982</v>
      </c>
      <c r="T11" s="54">
        <f t="shared" si="5"/>
        <v>3.4720233000000018</v>
      </c>
      <c r="U11" s="54">
        <f t="shared" si="6"/>
        <v>12.054945795742903</v>
      </c>
      <c r="V11" s="52">
        <f t="shared" si="7"/>
        <v>0.28933527500000017</v>
      </c>
    </row>
    <row r="12" spans="1:22" x14ac:dyDescent="0.2">
      <c r="A12" s="15">
        <v>10</v>
      </c>
      <c r="B12" s="37">
        <v>12</v>
      </c>
      <c r="C12" s="41">
        <f t="shared" si="8"/>
        <v>9.3333333333333339</v>
      </c>
      <c r="D12" s="33">
        <f t="shared" si="9"/>
        <v>2.6666666666666661</v>
      </c>
      <c r="E12" s="33">
        <f t="shared" si="10"/>
        <v>7.1111111111111081</v>
      </c>
      <c r="F12" s="32">
        <f t="shared" si="11"/>
        <v>0.22222222222222218</v>
      </c>
      <c r="G12" s="27">
        <f t="shared" si="12"/>
        <v>9</v>
      </c>
      <c r="H12" s="28">
        <f t="shared" si="13"/>
        <v>3</v>
      </c>
      <c r="I12" s="28">
        <f t="shared" si="14"/>
        <v>9</v>
      </c>
      <c r="J12" s="29">
        <f t="shared" si="15"/>
        <v>0.25</v>
      </c>
      <c r="K12" s="24">
        <f t="shared" si="16"/>
        <v>9.1999999999999993</v>
      </c>
      <c r="L12" s="28">
        <f t="shared" si="17"/>
        <v>2.8000000000000007</v>
      </c>
      <c r="M12" s="28">
        <f t="shared" si="18"/>
        <v>7.8400000000000043</v>
      </c>
      <c r="N12" s="29">
        <f t="shared" si="19"/>
        <v>0.23333333333333339</v>
      </c>
      <c r="O12" s="57">
        <f t="shared" si="0"/>
        <v>9.339248640000001</v>
      </c>
      <c r="P12" s="57">
        <f t="shared" si="1"/>
        <v>7.079597799741844</v>
      </c>
      <c r="Q12" s="57">
        <f t="shared" si="2"/>
        <v>2.660751359999999</v>
      </c>
      <c r="R12" s="56">
        <f t="shared" si="3"/>
        <v>0.22172927999999992</v>
      </c>
      <c r="S12" s="53">
        <f t="shared" si="4"/>
        <v>9.5695836899999982</v>
      </c>
      <c r="T12" s="54">
        <f t="shared" si="5"/>
        <v>2.4304163100000018</v>
      </c>
      <c r="U12" s="54">
        <f t="shared" si="6"/>
        <v>5.9069234399140251</v>
      </c>
      <c r="V12" s="52">
        <f t="shared" si="7"/>
        <v>0.20253469250000014</v>
      </c>
    </row>
    <row r="13" spans="1:22" x14ac:dyDescent="0.2">
      <c r="A13" s="15">
        <v>11</v>
      </c>
      <c r="B13" s="37">
        <v>9</v>
      </c>
      <c r="C13" s="41">
        <f t="shared" si="8"/>
        <v>11</v>
      </c>
      <c r="D13" s="33">
        <f t="shared" si="9"/>
        <v>-2</v>
      </c>
      <c r="E13" s="33">
        <f t="shared" si="10"/>
        <v>4</v>
      </c>
      <c r="F13" s="32">
        <f t="shared" si="11"/>
        <v>0.22222222222222221</v>
      </c>
      <c r="G13" s="27">
        <f t="shared" si="12"/>
        <v>10</v>
      </c>
      <c r="H13" s="28">
        <f t="shared" si="13"/>
        <v>-1</v>
      </c>
      <c r="I13" s="28">
        <f t="shared" si="14"/>
        <v>1</v>
      </c>
      <c r="J13" s="29">
        <f t="shared" si="15"/>
        <v>0.1111111111111111</v>
      </c>
      <c r="K13" s="24">
        <f t="shared" si="16"/>
        <v>9.6</v>
      </c>
      <c r="L13" s="28">
        <f t="shared" si="17"/>
        <v>-0.59999999999999964</v>
      </c>
      <c r="M13" s="28">
        <f t="shared" si="18"/>
        <v>0.3599999999999996</v>
      </c>
      <c r="N13" s="29">
        <f t="shared" si="19"/>
        <v>6.6666666666666624E-2</v>
      </c>
      <c r="O13" s="57">
        <f t="shared" si="0"/>
        <v>9.8713989120000019</v>
      </c>
      <c r="P13" s="57">
        <f t="shared" si="1"/>
        <v>0.75933606383478702</v>
      </c>
      <c r="Q13" s="57">
        <f t="shared" si="2"/>
        <v>-0.87139891200000186</v>
      </c>
      <c r="R13" s="56">
        <f t="shared" si="3"/>
        <v>9.6822101333333535E-2</v>
      </c>
      <c r="S13" s="53">
        <f t="shared" si="4"/>
        <v>10.298708582999998</v>
      </c>
      <c r="T13" s="54">
        <f t="shared" si="5"/>
        <v>-1.298708582999998</v>
      </c>
      <c r="U13" s="54">
        <f t="shared" si="6"/>
        <v>1.6866439835578628</v>
      </c>
      <c r="V13" s="52">
        <f t="shared" si="7"/>
        <v>0.14430095366666645</v>
      </c>
    </row>
    <row r="14" spans="1:22" x14ac:dyDescent="0.2">
      <c r="A14" s="15">
        <v>12</v>
      </c>
      <c r="B14" s="37">
        <v>11</v>
      </c>
      <c r="C14" s="41">
        <f t="shared" si="8"/>
        <v>11</v>
      </c>
      <c r="D14" s="33">
        <f t="shared" si="9"/>
        <v>0</v>
      </c>
      <c r="E14" s="33">
        <f t="shared" si="10"/>
        <v>0</v>
      </c>
      <c r="F14" s="32">
        <f t="shared" si="11"/>
        <v>0</v>
      </c>
      <c r="G14" s="27">
        <f t="shared" si="12"/>
        <v>10.5</v>
      </c>
      <c r="H14" s="28">
        <f t="shared" si="13"/>
        <v>0.5</v>
      </c>
      <c r="I14" s="28">
        <f t="shared" si="14"/>
        <v>0.25</v>
      </c>
      <c r="J14" s="29">
        <f t="shared" si="15"/>
        <v>4.5454545454545456E-2</v>
      </c>
      <c r="K14" s="24">
        <f t="shared" si="16"/>
        <v>9.8000000000000007</v>
      </c>
      <c r="L14" s="28">
        <f t="shared" si="17"/>
        <v>1.1999999999999993</v>
      </c>
      <c r="M14" s="28">
        <f t="shared" si="18"/>
        <v>1.4399999999999984</v>
      </c>
      <c r="N14" s="29">
        <f t="shared" si="19"/>
        <v>0.10909090909090903</v>
      </c>
      <c r="O14" s="57">
        <f t="shared" si="0"/>
        <v>9.6971191296000026</v>
      </c>
      <c r="P14" s="57">
        <f t="shared" si="1"/>
        <v>1.6974985624542549</v>
      </c>
      <c r="Q14" s="57">
        <f t="shared" si="2"/>
        <v>1.3028808703999974</v>
      </c>
      <c r="R14" s="56">
        <f t="shared" si="3"/>
        <v>0.11844371549090886</v>
      </c>
      <c r="S14" s="53">
        <f t="shared" si="4"/>
        <v>9.909096008099997</v>
      </c>
      <c r="T14" s="54">
        <f t="shared" si="5"/>
        <v>1.090903991900003</v>
      </c>
      <c r="U14" s="54">
        <f t="shared" si="6"/>
        <v>1.1900715195433618</v>
      </c>
      <c r="V14" s="52">
        <f t="shared" si="7"/>
        <v>9.9173090172727546E-2</v>
      </c>
    </row>
    <row r="15" spans="1:22" x14ac:dyDescent="0.2">
      <c r="A15" s="16">
        <v>13</v>
      </c>
      <c r="B15" s="17"/>
      <c r="C15" s="42">
        <f t="shared" si="8"/>
        <v>10.666666666666666</v>
      </c>
      <c r="D15" s="34">
        <f>AVERAGE(D6:D14)</f>
        <v>3.7037037037036709E-2</v>
      </c>
      <c r="E15" s="34">
        <f>AVERAGE(E6:E14)</f>
        <v>4.5061728395061724</v>
      </c>
      <c r="F15" s="35">
        <f>AVERAGE(F6:F14)</f>
        <v>0.18935920047031157</v>
      </c>
      <c r="G15" s="21">
        <f t="shared" si="12"/>
        <v>11</v>
      </c>
      <c r="H15" s="22">
        <f>AVERAGE(H7:H14)</f>
        <v>0.53125</v>
      </c>
      <c r="I15" s="22">
        <f>AVERAGE(I7:I14)</f>
        <v>3.7890625</v>
      </c>
      <c r="J15" s="23">
        <f>AVERAGE(J7:J14)</f>
        <v>0.16969471500721503</v>
      </c>
      <c r="K15" s="43">
        <f t="shared" si="16"/>
        <v>10.6</v>
      </c>
      <c r="L15" s="22">
        <f>AVERAGE(L8:L14)</f>
        <v>0.57142857142857173</v>
      </c>
      <c r="M15" s="22">
        <f>AVERAGE(M8:M14)</f>
        <v>4.4342857142857151</v>
      </c>
      <c r="N15" s="23">
        <f>AVERAGE(N8:N14)</f>
        <v>0.17992681921253353</v>
      </c>
      <c r="O15" s="82">
        <f t="shared" si="0"/>
        <v>9.9576953036800013</v>
      </c>
      <c r="P15" s="82">
        <f>AVERAGE(P3:P14)</f>
        <v>3.1634002485252939</v>
      </c>
      <c r="Q15" s="82">
        <f>AVERAGE(Q3:Q14)</f>
        <v>0.39903970986666604</v>
      </c>
      <c r="R15" s="82">
        <f>AVERAGE(R3:R14)</f>
        <v>0.16026377091139968</v>
      </c>
      <c r="S15" s="42">
        <f t="shared" si="4"/>
        <v>10.236367205669996</v>
      </c>
      <c r="T15" s="34">
        <f>AVERAGE(T3:T14)</f>
        <v>0.34343533490833478</v>
      </c>
      <c r="U15" s="34">
        <f>AVERAGE(U3:U14)</f>
        <v>3.2802954609515944</v>
      </c>
      <c r="V15" s="35">
        <f>AVERAGE(V3:V14)</f>
        <v>0.16664183445865802</v>
      </c>
    </row>
    <row r="16" spans="1:22" x14ac:dyDescent="0.2">
      <c r="A16" s="2"/>
      <c r="O16" s="44"/>
      <c r="P16" s="44"/>
      <c r="Q16" s="44"/>
      <c r="R16" s="45"/>
      <c r="S16" s="44"/>
      <c r="T16" s="44"/>
      <c r="U16" s="44"/>
      <c r="V16" s="44"/>
    </row>
    <row r="17" spans="1:22" x14ac:dyDescent="0.2">
      <c r="A17" s="2"/>
      <c r="O17" s="44"/>
      <c r="P17" s="44"/>
      <c r="Q17" s="44"/>
      <c r="R17" s="45"/>
      <c r="S17" s="44"/>
      <c r="T17" s="44"/>
      <c r="U17" s="44"/>
      <c r="V17" s="44"/>
    </row>
    <row r="18" spans="1:22" x14ac:dyDescent="0.2">
      <c r="A18" s="2"/>
    </row>
    <row r="19" spans="1:22" x14ac:dyDescent="0.2">
      <c r="A19" s="2"/>
      <c r="B19" s="2" t="s">
        <v>23</v>
      </c>
      <c r="J19" s="31">
        <f>C15</f>
        <v>10.666666666666666</v>
      </c>
    </row>
    <row r="20" spans="1:22" x14ac:dyDescent="0.2">
      <c r="B20" s="2" t="s">
        <v>24</v>
      </c>
      <c r="J20" s="81">
        <f>G15</f>
        <v>11</v>
      </c>
    </row>
    <row r="21" spans="1:22" x14ac:dyDescent="0.2">
      <c r="B21" s="2" t="s">
        <v>25</v>
      </c>
      <c r="J21">
        <f>K15</f>
        <v>10.6</v>
      </c>
    </row>
    <row r="22" spans="1:22" x14ac:dyDescent="0.2">
      <c r="B22" s="2" t="s">
        <v>2</v>
      </c>
    </row>
    <row r="23" spans="1:22" x14ac:dyDescent="0.2">
      <c r="B23" s="2" t="s">
        <v>26</v>
      </c>
      <c r="G23" s="31">
        <f>O15</f>
        <v>9.9576953036800013</v>
      </c>
    </row>
    <row r="24" spans="1:22" x14ac:dyDescent="0.2">
      <c r="B24" s="2" t="s">
        <v>4</v>
      </c>
    </row>
    <row r="25" spans="1:22" x14ac:dyDescent="0.2">
      <c r="B25" s="2" t="s">
        <v>26</v>
      </c>
      <c r="G25" s="31">
        <f>S15</f>
        <v>10.236367205669996</v>
      </c>
    </row>
    <row r="26" spans="1:22" x14ac:dyDescent="0.2">
      <c r="B26" s="2" t="s">
        <v>27</v>
      </c>
      <c r="L26" t="s">
        <v>41</v>
      </c>
    </row>
    <row r="27" spans="1:22" x14ac:dyDescent="0.2">
      <c r="B27" s="2" t="s">
        <v>5</v>
      </c>
      <c r="E27" t="s">
        <v>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A97B-2EDB-AC45-9A20-3BBCD37B7175}">
  <dimension ref="A1:H25"/>
  <sheetViews>
    <sheetView zoomScale="81" zoomScaleNormal="100" workbookViewId="0">
      <selection activeCell="J8" sqref="J8"/>
    </sheetView>
  </sheetViews>
  <sheetFormatPr baseColWidth="10" defaultRowHeight="16" x14ac:dyDescent="0.2"/>
  <cols>
    <col min="1" max="1" width="9.6640625" customWidth="1"/>
    <col min="2" max="2" width="23.1640625" customWidth="1"/>
    <col min="5" max="5" width="14.5" customWidth="1"/>
  </cols>
  <sheetData>
    <row r="1" spans="1:8" x14ac:dyDescent="0.2">
      <c r="A1" s="60" t="s">
        <v>28</v>
      </c>
      <c r="B1" s="60" t="s">
        <v>29</v>
      </c>
      <c r="C1" s="66" t="s">
        <v>6</v>
      </c>
      <c r="D1" s="67" t="s">
        <v>30</v>
      </c>
      <c r="E1" s="68" t="s">
        <v>31</v>
      </c>
      <c r="F1" s="83" t="s">
        <v>9</v>
      </c>
      <c r="G1" s="83" t="s">
        <v>19</v>
      </c>
      <c r="H1" s="84" t="s">
        <v>11</v>
      </c>
    </row>
    <row r="2" spans="1:8" x14ac:dyDescent="0.2">
      <c r="A2" s="60">
        <v>1991</v>
      </c>
      <c r="B2" s="60">
        <v>31.1</v>
      </c>
      <c r="C2" s="69">
        <f>B2</f>
        <v>31.1</v>
      </c>
      <c r="D2" s="70">
        <f>0</f>
        <v>0</v>
      </c>
      <c r="E2" s="71"/>
      <c r="F2" s="85"/>
      <c r="G2" s="85"/>
      <c r="H2" s="86"/>
    </row>
    <row r="3" spans="1:8" x14ac:dyDescent="0.2">
      <c r="A3" s="60">
        <v>1992</v>
      </c>
      <c r="B3" s="60">
        <v>35.6</v>
      </c>
      <c r="C3" s="69">
        <f>0.2*(B3)+0.8*(C2+D2)</f>
        <v>32</v>
      </c>
      <c r="D3" s="70">
        <f>0.3*(C3-C2)+(0.7)*D2</f>
        <v>0.26999999999999957</v>
      </c>
      <c r="E3" s="71">
        <f>C2+D2*1</f>
        <v>31.1</v>
      </c>
      <c r="F3" s="85">
        <f>B3-E3</f>
        <v>4.5</v>
      </c>
      <c r="G3" s="85">
        <f>F3^2</f>
        <v>20.25</v>
      </c>
      <c r="H3" s="87">
        <f>ABS(F3/B3)</f>
        <v>0.12640449438202248</v>
      </c>
    </row>
    <row r="4" spans="1:8" x14ac:dyDescent="0.2">
      <c r="A4" s="60">
        <v>1993</v>
      </c>
      <c r="B4" s="60">
        <v>42.8</v>
      </c>
      <c r="C4" s="69">
        <f t="shared" ref="C4:C13" si="0">0.2*(B4)+0.8*(C3+D3)</f>
        <v>34.375999999999998</v>
      </c>
      <c r="D4" s="70">
        <f t="shared" ref="D4:D13" si="1">0.3*(C4-C3)+(0.7)*D3</f>
        <v>0.90179999999999905</v>
      </c>
      <c r="E4" s="71">
        <f t="shared" ref="E4:E12" si="2">C3+D3*1</f>
        <v>32.269999999999996</v>
      </c>
      <c r="F4" s="85">
        <f t="shared" ref="F4:F13" si="3">B4-E4</f>
        <v>10.530000000000001</v>
      </c>
      <c r="G4" s="85">
        <f t="shared" ref="G4:G13" si="4">F4^2</f>
        <v>110.88090000000003</v>
      </c>
      <c r="H4" s="87">
        <f t="shared" ref="H4:H13" si="5">ABS(F4/B4)</f>
        <v>0.24602803738317761</v>
      </c>
    </row>
    <row r="5" spans="1:8" x14ac:dyDescent="0.2">
      <c r="A5" s="60">
        <v>1994</v>
      </c>
      <c r="B5" s="60">
        <v>50.3</v>
      </c>
      <c r="C5" s="69">
        <f t="shared" si="0"/>
        <v>38.282240000000002</v>
      </c>
      <c r="D5" s="70">
        <f t="shared" si="1"/>
        <v>1.8031320000000004</v>
      </c>
      <c r="E5" s="71">
        <f t="shared" si="2"/>
        <v>35.277799999999999</v>
      </c>
      <c r="F5" s="85">
        <f t="shared" si="3"/>
        <v>15.022199999999998</v>
      </c>
      <c r="G5" s="85">
        <f t="shared" si="4"/>
        <v>225.66649283999993</v>
      </c>
      <c r="H5" s="87">
        <f t="shared" si="5"/>
        <v>0.2986520874751491</v>
      </c>
    </row>
    <row r="6" spans="1:8" x14ac:dyDescent="0.2">
      <c r="A6" s="60">
        <v>1995</v>
      </c>
      <c r="B6" s="60">
        <v>49.2</v>
      </c>
      <c r="C6" s="69">
        <f t="shared" si="0"/>
        <v>41.908297600000004</v>
      </c>
      <c r="D6" s="70">
        <f t="shared" si="1"/>
        <v>2.3500096800000012</v>
      </c>
      <c r="E6" s="71">
        <f t="shared" si="2"/>
        <v>40.085372</v>
      </c>
      <c r="F6" s="85">
        <f t="shared" si="3"/>
        <v>9.1146280000000033</v>
      </c>
      <c r="G6" s="85">
        <f t="shared" si="4"/>
        <v>83.076443578384058</v>
      </c>
      <c r="H6" s="87">
        <f t="shared" si="5"/>
        <v>0.18525666666666674</v>
      </c>
    </row>
    <row r="7" spans="1:8" x14ac:dyDescent="0.2">
      <c r="A7" s="60">
        <v>1996</v>
      </c>
      <c r="B7" s="60">
        <v>62</v>
      </c>
      <c r="C7" s="69">
        <f t="shared" si="0"/>
        <v>47.806645824</v>
      </c>
      <c r="D7" s="70">
        <f t="shared" si="1"/>
        <v>3.4145112431999993</v>
      </c>
      <c r="E7" s="71">
        <f t="shared" si="2"/>
        <v>44.258307280000004</v>
      </c>
      <c r="F7" s="85">
        <f t="shared" si="3"/>
        <v>17.741692719999996</v>
      </c>
      <c r="G7" s="85">
        <f t="shared" si="4"/>
        <v>314.76766057090089</v>
      </c>
      <c r="H7" s="87">
        <f t="shared" si="5"/>
        <v>0.2861563341935483</v>
      </c>
    </row>
    <row r="8" spans="1:8" x14ac:dyDescent="0.2">
      <c r="A8" s="60">
        <v>1997</v>
      </c>
      <c r="B8" s="60">
        <v>61.8</v>
      </c>
      <c r="C8" s="69">
        <f t="shared" si="0"/>
        <v>53.336925653759998</v>
      </c>
      <c r="D8" s="70">
        <f t="shared" si="1"/>
        <v>4.0492418191679986</v>
      </c>
      <c r="E8" s="71">
        <f t="shared" si="2"/>
        <v>51.221157067199997</v>
      </c>
      <c r="F8" s="85">
        <f t="shared" si="3"/>
        <v>10.578842932800001</v>
      </c>
      <c r="G8" s="85">
        <f t="shared" si="4"/>
        <v>111.91191779685252</v>
      </c>
      <c r="H8" s="87">
        <f t="shared" si="5"/>
        <v>0.17117868823300972</v>
      </c>
    </row>
    <row r="9" spans="1:8" x14ac:dyDescent="0.2">
      <c r="A9" s="60">
        <v>1998</v>
      </c>
      <c r="B9" s="60">
        <v>75.900000000000006</v>
      </c>
      <c r="C9" s="69">
        <f t="shared" si="0"/>
        <v>61.088933978342396</v>
      </c>
      <c r="D9" s="70">
        <f t="shared" si="1"/>
        <v>5.1600717707923183</v>
      </c>
      <c r="E9" s="71">
        <f t="shared" si="2"/>
        <v>57.386167472927994</v>
      </c>
      <c r="F9" s="85">
        <f t="shared" si="3"/>
        <v>18.513832527072012</v>
      </c>
      <c r="G9" s="85">
        <f t="shared" si="4"/>
        <v>342.76199484046964</v>
      </c>
      <c r="H9" s="87">
        <f t="shared" si="5"/>
        <v>0.24392401221438748</v>
      </c>
    </row>
    <row r="10" spans="1:8" x14ac:dyDescent="0.2">
      <c r="A10" s="60">
        <v>1999</v>
      </c>
      <c r="B10" s="60">
        <v>74.099999999999994</v>
      </c>
      <c r="C10" s="69">
        <f t="shared" si="0"/>
        <v>67.819204599307767</v>
      </c>
      <c r="D10" s="70">
        <f t="shared" si="1"/>
        <v>5.6311314258442335</v>
      </c>
      <c r="E10" s="71">
        <f t="shared" si="2"/>
        <v>66.24900574913471</v>
      </c>
      <c r="F10" s="85">
        <f t="shared" si="3"/>
        <v>7.8509942508652841</v>
      </c>
      <c r="G10" s="85">
        <f t="shared" si="4"/>
        <v>61.638110727119745</v>
      </c>
      <c r="H10" s="87">
        <f t="shared" si="5"/>
        <v>0.10595133941788508</v>
      </c>
    </row>
    <row r="11" spans="1:8" x14ac:dyDescent="0.2">
      <c r="A11" s="60">
        <v>2000</v>
      </c>
      <c r="B11" s="60">
        <v>88.7</v>
      </c>
      <c r="C11" s="69">
        <f t="shared" si="0"/>
        <v>76.500268820121605</v>
      </c>
      <c r="D11" s="70">
        <f t="shared" si="1"/>
        <v>6.5461112643351136</v>
      </c>
      <c r="E11" s="71">
        <f t="shared" si="2"/>
        <v>73.450336025151998</v>
      </c>
      <c r="F11" s="85">
        <f t="shared" si="3"/>
        <v>15.249663974848005</v>
      </c>
      <c r="G11" s="85">
        <f t="shared" si="4"/>
        <v>232.55225134577705</v>
      </c>
      <c r="H11" s="87">
        <f t="shared" si="5"/>
        <v>0.17192405834101471</v>
      </c>
    </row>
    <row r="12" spans="1:8" x14ac:dyDescent="0.2">
      <c r="A12" s="60">
        <v>2001</v>
      </c>
      <c r="B12" s="60">
        <v>79.099999999999994</v>
      </c>
      <c r="C12" s="69">
        <f t="shared" si="0"/>
        <v>82.257104067565365</v>
      </c>
      <c r="D12" s="70">
        <f t="shared" si="1"/>
        <v>6.3093284592677072</v>
      </c>
      <c r="E12" s="71">
        <f t="shared" si="2"/>
        <v>83.046380084456715</v>
      </c>
      <c r="F12" s="85">
        <f t="shared" si="3"/>
        <v>-3.9463800844567203</v>
      </c>
      <c r="G12" s="85">
        <f t="shared" si="4"/>
        <v>15.573915770996631</v>
      </c>
      <c r="H12" s="87">
        <f t="shared" si="5"/>
        <v>4.9891025087948425E-2</v>
      </c>
    </row>
    <row r="13" spans="1:8" x14ac:dyDescent="0.2">
      <c r="A13" s="60">
        <v>2002</v>
      </c>
      <c r="B13" s="60">
        <v>92.5</v>
      </c>
      <c r="C13" s="69">
        <f t="shared" si="0"/>
        <v>89.353146021466458</v>
      </c>
      <c r="D13" s="70">
        <f t="shared" si="1"/>
        <v>6.5453425076577219</v>
      </c>
      <c r="E13" s="71">
        <f>C12+D12*1</f>
        <v>88.566432526833069</v>
      </c>
      <c r="F13" s="85">
        <f t="shared" si="3"/>
        <v>3.9335674731669314</v>
      </c>
      <c r="G13" s="85">
        <f t="shared" si="4"/>
        <v>15.472953065956878</v>
      </c>
      <c r="H13" s="87">
        <f t="shared" si="5"/>
        <v>4.2525053763966827E-2</v>
      </c>
    </row>
    <row r="14" spans="1:8" x14ac:dyDescent="0.2">
      <c r="A14" s="64">
        <v>2004</v>
      </c>
      <c r="B14" s="64"/>
      <c r="C14" s="74"/>
      <c r="D14" s="75"/>
      <c r="E14" s="78">
        <f>C13+D13*2</f>
        <v>102.4438310367819</v>
      </c>
      <c r="F14" s="72">
        <f>AVERAGE(F3:F13)</f>
        <v>9.9171856176632289</v>
      </c>
      <c r="G14" s="72">
        <f>AVERAGE(G3:G13)</f>
        <v>139.50478550331431</v>
      </c>
      <c r="H14" s="73">
        <f>AVERAGE(H3:H13)</f>
        <v>0.17526289065079786</v>
      </c>
    </row>
    <row r="15" spans="1:8" x14ac:dyDescent="0.2">
      <c r="A15" s="65">
        <v>2006</v>
      </c>
      <c r="B15" s="65"/>
      <c r="C15" s="76"/>
      <c r="D15" s="77"/>
      <c r="E15" s="79">
        <f>C13+D13*4</f>
        <v>115.53451605209735</v>
      </c>
      <c r="F15" s="61"/>
      <c r="G15" s="61"/>
      <c r="H15" s="62"/>
    </row>
    <row r="16" spans="1:8" x14ac:dyDescent="0.2">
      <c r="A16" s="63"/>
      <c r="B16" s="63"/>
      <c r="C16" s="62"/>
      <c r="D16" s="62"/>
      <c r="E16" s="62"/>
      <c r="F16" s="61"/>
      <c r="G16" s="61"/>
      <c r="H16" s="62"/>
    </row>
    <row r="19" spans="2:6" x14ac:dyDescent="0.2">
      <c r="B19" s="58" t="s">
        <v>32</v>
      </c>
    </row>
    <row r="20" spans="2:6" x14ac:dyDescent="0.2">
      <c r="B20" s="59" t="s">
        <v>33</v>
      </c>
    </row>
    <row r="21" spans="2:6" x14ac:dyDescent="0.2">
      <c r="B21" s="2" t="s">
        <v>34</v>
      </c>
    </row>
    <row r="22" spans="2:6" x14ac:dyDescent="0.2">
      <c r="B22" s="2" t="s">
        <v>35</v>
      </c>
      <c r="E22" t="s">
        <v>44</v>
      </c>
    </row>
    <row r="23" spans="2:6" x14ac:dyDescent="0.2">
      <c r="B23" s="2" t="s">
        <v>36</v>
      </c>
      <c r="E23" t="s">
        <v>43</v>
      </c>
      <c r="F23" s="31">
        <f>E14</f>
        <v>102.4438310367819</v>
      </c>
    </row>
    <row r="24" spans="2:6" x14ac:dyDescent="0.2">
      <c r="B24" s="2" t="s">
        <v>37</v>
      </c>
      <c r="E24" t="s">
        <v>43</v>
      </c>
      <c r="F24" s="31">
        <f>E15</f>
        <v>115.53451605209735</v>
      </c>
    </row>
    <row r="25" spans="2:6" x14ac:dyDescent="0.2">
      <c r="B25" s="2" t="s">
        <v>38</v>
      </c>
      <c r="E25" s="31">
        <f>G14</f>
        <v>139.50478550331431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Ej.1</vt:lpstr>
      <vt:lpstr>Ej.2</vt:lpstr>
      <vt:lpstr>Ej.3</vt:lpstr>
      <vt:lpstr>Ej.2!_Hlk42003360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2020-06-06T17:43:48Z</dcterms:created>
  <dcterms:modified xsi:type="dcterms:W3CDTF">2020-06-09T19:20:22Z</dcterms:modified>
</cp:coreProperties>
</file>