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319_C13/"/>
    </mc:Choice>
  </mc:AlternateContent>
  <xr:revisionPtr revIDLastSave="0" documentId="13_ncr:1_{436C88D5-7866-9242-8A3A-C2A8E1E684B3}" xr6:coauthVersionLast="47" xr6:coauthVersionMax="47" xr10:uidLastSave="{00000000-0000-0000-0000-000000000000}"/>
  <bookViews>
    <workbookView xWindow="160" yWindow="74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  <c r="J22" i="1"/>
  <c r="J20" i="1"/>
  <c r="P24" i="1"/>
  <c r="P23" i="1"/>
  <c r="J26" i="1"/>
  <c r="J25" i="1"/>
  <c r="J24" i="1"/>
  <c r="P21" i="1"/>
  <c r="P20" i="1"/>
  <c r="J21" i="1"/>
  <c r="G17" i="1"/>
  <c r="H17" i="1" s="1"/>
  <c r="J15" i="1"/>
  <c r="H13" i="1"/>
  <c r="J7" i="1"/>
  <c r="J8" i="1"/>
  <c r="J9" i="1"/>
  <c r="J10" i="1"/>
  <c r="G4" i="1"/>
  <c r="J11" i="1" s="1"/>
  <c r="B10" i="1"/>
  <c r="E5" i="1"/>
  <c r="I17" i="1" l="1"/>
  <c r="J6" i="1"/>
  <c r="J12" i="1" s="1"/>
  <c r="K13" i="1" s="1"/>
  <c r="E6" i="1"/>
  <c r="E9" i="1" s="1"/>
</calcChain>
</file>

<file path=xl/sharedStrings.xml><?xml version="1.0" encoding="utf-8"?>
<sst xmlns="http://schemas.openxmlformats.org/spreadsheetml/2006/main" count="33" uniqueCount="27">
  <si>
    <t>ATP</t>
  </si>
  <si>
    <t>NADH</t>
  </si>
  <si>
    <t>PLP</t>
  </si>
  <si>
    <t>HCT</t>
  </si>
  <si>
    <t>HCO3</t>
  </si>
  <si>
    <t>acetyl-CoA</t>
  </si>
  <si>
    <t>sds</t>
  </si>
  <si>
    <t>Stock</t>
  </si>
  <si>
    <t>Conc</t>
  </si>
  <si>
    <t>Vol / rxn</t>
  </si>
  <si>
    <t>MM</t>
  </si>
  <si>
    <t>Formate</t>
  </si>
  <si>
    <t>Mg-act</t>
  </si>
  <si>
    <t>HEPES</t>
  </si>
  <si>
    <t>C13 Serine</t>
  </si>
  <si>
    <t>6 rxns of 30ul each</t>
  </si>
  <si>
    <t>27 buffer, 3 txtl</t>
  </si>
  <si>
    <t>10 rxns * 3 reps * 30ul</t>
  </si>
  <si>
    <t>Vol in MM</t>
  </si>
  <si>
    <t>pyr</t>
  </si>
  <si>
    <t>HCO3 C13</t>
  </si>
  <si>
    <t>vol HEPES:</t>
  </si>
  <si>
    <t>total</t>
  </si>
  <si>
    <t>w/ ser</t>
  </si>
  <si>
    <t>w/ pyr</t>
  </si>
  <si>
    <t>set aside 360 for no HCT</t>
  </si>
  <si>
    <t>C13 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</si>
</sst>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2" borderId="0" xfId="0" quotePrefix="1" applyFill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B3:P41"/>
  <sheetViews>
    <sheetView tabSelected="1" zoomScale="125" workbookViewId="0">
      <pane xSplit="1" topLeftCell="B1" activePane="topRight" state="frozen"/>
      <selection pane="topRight" activeCell="E9" sqref="E9"/>
    </sheetView>
  </sheetViews>
  <sheetFormatPr baseColWidth="10" defaultRowHeight="16" x14ac:dyDescent="0.2"/>
  <cols>
    <col min="1" max="1" width="15.83203125" customWidth="1"/>
    <col min="2" max="2" width="13.1640625" customWidth="1"/>
    <col min="4" max="6" width="12.6640625" customWidth="1"/>
  </cols>
  <sheetData>
    <row r="3" spans="2:12" x14ac:dyDescent="0.2">
      <c r="B3" s="5" t="s">
        <v>6</v>
      </c>
      <c r="C3" s="5"/>
      <c r="D3" s="5"/>
      <c r="E3" s="5"/>
      <c r="G3" s="10" t="s">
        <v>17</v>
      </c>
      <c r="H3" s="10"/>
      <c r="I3" s="10"/>
      <c r="J3" s="10"/>
    </row>
    <row r="4" spans="2:12" x14ac:dyDescent="0.2">
      <c r="C4" t="s">
        <v>7</v>
      </c>
      <c r="D4" t="s">
        <v>8</v>
      </c>
      <c r="E4" t="s">
        <v>9</v>
      </c>
      <c r="G4" s="2">
        <f>10*3*30</f>
        <v>900</v>
      </c>
    </row>
    <row r="5" spans="2:12" x14ac:dyDescent="0.2">
      <c r="B5" s="3" t="s">
        <v>14</v>
      </c>
      <c r="C5">
        <v>25</v>
      </c>
      <c r="D5">
        <v>1</v>
      </c>
      <c r="E5">
        <f>$B$10*D5/C5</f>
        <v>6.72</v>
      </c>
      <c r="H5" t="s">
        <v>7</v>
      </c>
      <c r="I5" t="s">
        <v>8</v>
      </c>
      <c r="J5" t="s">
        <v>18</v>
      </c>
    </row>
    <row r="6" spans="2:12" x14ac:dyDescent="0.2">
      <c r="B6" t="s">
        <v>2</v>
      </c>
      <c r="C6">
        <v>50</v>
      </c>
      <c r="D6">
        <v>1</v>
      </c>
      <c r="E6">
        <f t="shared" ref="E6" si="0">$B$10*D6/C6</f>
        <v>3.36</v>
      </c>
      <c r="G6" t="s">
        <v>11</v>
      </c>
      <c r="H6">
        <v>1000</v>
      </c>
      <c r="I6">
        <v>15</v>
      </c>
      <c r="J6">
        <f>$G$4*I6/H6</f>
        <v>13.5</v>
      </c>
    </row>
    <row r="7" spans="2:12" x14ac:dyDescent="0.2">
      <c r="G7" t="s">
        <v>1</v>
      </c>
      <c r="H7">
        <v>50</v>
      </c>
      <c r="I7">
        <v>1</v>
      </c>
      <c r="J7">
        <f>$G$4*I7/H7</f>
        <v>18</v>
      </c>
    </row>
    <row r="8" spans="2:12" x14ac:dyDescent="0.2">
      <c r="G8" t="s">
        <v>5</v>
      </c>
      <c r="H8">
        <v>100</v>
      </c>
      <c r="I8">
        <v>1</v>
      </c>
      <c r="J8">
        <f>$G$4*I8/H8</f>
        <v>9</v>
      </c>
    </row>
    <row r="9" spans="2:12" x14ac:dyDescent="0.2">
      <c r="B9" s="2" t="s">
        <v>15</v>
      </c>
      <c r="C9" s="2" t="s">
        <v>16</v>
      </c>
      <c r="D9" s="2"/>
      <c r="E9" s="2">
        <f>B10-SUM(E5:E8)</f>
        <v>157.91999999999999</v>
      </c>
      <c r="G9" t="s">
        <v>0</v>
      </c>
      <c r="H9">
        <v>50</v>
      </c>
      <c r="I9">
        <v>1</v>
      </c>
      <c r="J9">
        <f>$G$4*I9/H9</f>
        <v>18</v>
      </c>
    </row>
    <row r="10" spans="2:12" x14ac:dyDescent="0.2">
      <c r="B10" s="2">
        <f>6*28</f>
        <v>168</v>
      </c>
      <c r="C10" s="2" t="s">
        <v>10</v>
      </c>
      <c r="D10" s="2"/>
      <c r="E10" s="2"/>
      <c r="G10" t="s">
        <v>12</v>
      </c>
      <c r="H10">
        <v>100</v>
      </c>
      <c r="I10">
        <v>1</v>
      </c>
      <c r="J10">
        <f>$G$4*I10/H10</f>
        <v>9</v>
      </c>
    </row>
    <row r="11" spans="2:12" x14ac:dyDescent="0.2">
      <c r="B11" s="6"/>
      <c r="C11" s="6"/>
      <c r="D11" s="6"/>
      <c r="E11" s="6"/>
      <c r="G11" t="s">
        <v>2</v>
      </c>
      <c r="H11">
        <v>50</v>
      </c>
      <c r="I11">
        <v>1</v>
      </c>
      <c r="J11">
        <f>$G$4*I11/H11</f>
        <v>18</v>
      </c>
    </row>
    <row r="12" spans="2:12" x14ac:dyDescent="0.2">
      <c r="B12" s="9"/>
      <c r="C12" s="9"/>
      <c r="D12" s="9"/>
      <c r="E12" s="9"/>
      <c r="G12" s="2"/>
      <c r="H12" s="2"/>
      <c r="I12" s="2"/>
      <c r="J12" s="2">
        <f>SUM(J6:J11)</f>
        <v>85.5</v>
      </c>
    </row>
    <row r="13" spans="2:12" x14ac:dyDescent="0.2">
      <c r="B13" s="8"/>
      <c r="C13" s="8"/>
      <c r="D13" s="8"/>
      <c r="E13" s="8"/>
      <c r="G13" t="s">
        <v>21</v>
      </c>
      <c r="H13" s="2">
        <f>900-45-30-85.5</f>
        <v>739.5</v>
      </c>
      <c r="K13">
        <f>H13+J12</f>
        <v>825</v>
      </c>
    </row>
    <row r="14" spans="2:12" x14ac:dyDescent="0.2">
      <c r="B14" s="6"/>
      <c r="C14" s="8"/>
      <c r="D14" s="8"/>
      <c r="E14" s="8"/>
      <c r="H14" s="2" t="s">
        <v>25</v>
      </c>
      <c r="L14" s="8"/>
    </row>
    <row r="15" spans="2:12" x14ac:dyDescent="0.2">
      <c r="B15" s="8"/>
      <c r="C15" s="8"/>
      <c r="D15" s="8"/>
      <c r="E15" s="8"/>
      <c r="G15" s="1" t="s">
        <v>3</v>
      </c>
      <c r="H15">
        <v>100</v>
      </c>
      <c r="I15">
        <v>10</v>
      </c>
      <c r="J15">
        <f>540*I15/H15</f>
        <v>54</v>
      </c>
      <c r="L15" s="8"/>
    </row>
    <row r="16" spans="2:12" x14ac:dyDescent="0.2">
      <c r="B16" s="8"/>
      <c r="C16" s="8"/>
      <c r="D16" s="8"/>
      <c r="E16" s="8"/>
      <c r="G16" t="s">
        <v>22</v>
      </c>
      <c r="H16" t="s">
        <v>23</v>
      </c>
      <c r="I16" t="s">
        <v>24</v>
      </c>
    </row>
    <row r="17" spans="2:16" x14ac:dyDescent="0.2">
      <c r="B17" s="8"/>
      <c r="C17" s="8"/>
      <c r="D17" s="8"/>
      <c r="E17" s="8"/>
      <c r="G17">
        <f>540+54</f>
        <v>594</v>
      </c>
      <c r="H17" s="2">
        <f>G17*0.8</f>
        <v>475.20000000000005</v>
      </c>
      <c r="I17">
        <f>G17*0.2</f>
        <v>118.80000000000001</v>
      </c>
    </row>
    <row r="18" spans="2:16" x14ac:dyDescent="0.2">
      <c r="B18" s="6"/>
      <c r="C18" s="6"/>
      <c r="D18" s="6"/>
      <c r="E18" s="6"/>
    </row>
    <row r="19" spans="2:16" x14ac:dyDescent="0.2">
      <c r="B19" s="6"/>
      <c r="C19" s="6"/>
      <c r="D19" s="6"/>
      <c r="E19" s="6"/>
      <c r="G19" s="1"/>
    </row>
    <row r="20" spans="2:16" x14ac:dyDescent="0.2">
      <c r="B20" s="8"/>
      <c r="C20" s="8"/>
      <c r="D20" s="8"/>
      <c r="E20" s="8"/>
      <c r="G20" s="1" t="s">
        <v>26</v>
      </c>
      <c r="H20">
        <v>25</v>
      </c>
      <c r="I20">
        <v>1</v>
      </c>
      <c r="J20">
        <f>475.2*I20/H20</f>
        <v>19.007999999999999</v>
      </c>
      <c r="L20" s="8"/>
      <c r="M20" t="s">
        <v>19</v>
      </c>
      <c r="N20">
        <v>25</v>
      </c>
      <c r="O20">
        <v>1</v>
      </c>
      <c r="P20">
        <f>118.8*O20/N20</f>
        <v>4.7519999999999998</v>
      </c>
    </row>
    <row r="21" spans="2:16" x14ac:dyDescent="0.2">
      <c r="B21" s="8"/>
      <c r="C21" s="8"/>
      <c r="D21" s="8"/>
      <c r="E21" s="8"/>
      <c r="G21" s="1" t="s">
        <v>4</v>
      </c>
      <c r="H21">
        <v>250</v>
      </c>
      <c r="I21">
        <v>10</v>
      </c>
      <c r="J21">
        <f>475.2*I21/H21</f>
        <v>19.007999999999999</v>
      </c>
      <c r="M21" s="8" t="s">
        <v>20</v>
      </c>
      <c r="N21" s="8">
        <v>100</v>
      </c>
      <c r="O21" s="8">
        <v>10</v>
      </c>
      <c r="P21">
        <f>118.8*O21/N21</f>
        <v>11.88</v>
      </c>
    </row>
    <row r="22" spans="2:16" x14ac:dyDescent="0.2">
      <c r="B22" s="8"/>
      <c r="C22" s="8"/>
      <c r="D22" s="8"/>
      <c r="E22" s="8"/>
      <c r="J22">
        <f>H17+J20+J21</f>
        <v>513.21600000000001</v>
      </c>
      <c r="M22" t="s">
        <v>13</v>
      </c>
    </row>
    <row r="23" spans="2:16" x14ac:dyDescent="0.2">
      <c r="B23" s="8"/>
      <c r="C23" s="8"/>
      <c r="D23" s="8"/>
      <c r="E23" s="8"/>
      <c r="J23">
        <f>12*30</f>
        <v>360</v>
      </c>
      <c r="P23">
        <f>I17+P20+P21</f>
        <v>135.43200000000002</v>
      </c>
    </row>
    <row r="24" spans="2:16" x14ac:dyDescent="0.2">
      <c r="B24" s="7"/>
      <c r="C24" s="7"/>
      <c r="D24" s="7"/>
      <c r="E24" s="7"/>
      <c r="G24" s="1" t="s">
        <v>13</v>
      </c>
      <c r="H24">
        <v>100</v>
      </c>
      <c r="I24">
        <v>10</v>
      </c>
      <c r="J24">
        <f>360*I24/H24</f>
        <v>36</v>
      </c>
      <c r="P24">
        <f>28*6</f>
        <v>168</v>
      </c>
    </row>
    <row r="25" spans="2:16" x14ac:dyDescent="0.2">
      <c r="B25" s="8"/>
      <c r="C25" s="8"/>
      <c r="D25" s="8"/>
      <c r="E25" s="8"/>
      <c r="G25" s="1" t="s">
        <v>26</v>
      </c>
      <c r="H25">
        <v>25</v>
      </c>
      <c r="I25">
        <v>1</v>
      </c>
      <c r="J25">
        <f>396*I25/H25</f>
        <v>15.84</v>
      </c>
    </row>
    <row r="26" spans="2:16" x14ac:dyDescent="0.2">
      <c r="B26" s="6"/>
      <c r="C26" s="8"/>
      <c r="D26" s="8"/>
      <c r="E26" s="8"/>
      <c r="G26" s="1" t="s">
        <v>4</v>
      </c>
      <c r="H26">
        <v>250</v>
      </c>
      <c r="I26">
        <v>10</v>
      </c>
      <c r="J26">
        <f>396*I26/H26</f>
        <v>15.84</v>
      </c>
    </row>
    <row r="27" spans="2:16" x14ac:dyDescent="0.2">
      <c r="B27" s="8"/>
      <c r="C27" s="8"/>
      <c r="D27" s="8"/>
      <c r="E27" s="8"/>
    </row>
    <row r="28" spans="2:16" x14ac:dyDescent="0.2">
      <c r="B28" s="8"/>
      <c r="C28" s="8"/>
      <c r="D28" s="8"/>
      <c r="E28" s="8"/>
    </row>
    <row r="29" spans="2:16" x14ac:dyDescent="0.2">
      <c r="B29" s="8"/>
      <c r="C29" s="8"/>
      <c r="D29" s="8"/>
      <c r="E29" s="8"/>
    </row>
    <row r="30" spans="2:16" x14ac:dyDescent="0.2">
      <c r="B30" s="6"/>
      <c r="C30" s="6"/>
      <c r="D30" s="6"/>
      <c r="E30" s="6"/>
    </row>
    <row r="31" spans="2:16" x14ac:dyDescent="0.2">
      <c r="B31" s="6"/>
      <c r="C31" s="6"/>
      <c r="D31" s="6"/>
      <c r="E31" s="6"/>
    </row>
    <row r="32" spans="2:16" x14ac:dyDescent="0.2">
      <c r="B32" s="6"/>
      <c r="C32" s="6"/>
      <c r="D32" s="6"/>
      <c r="E32" s="6"/>
    </row>
    <row r="33" spans="2:15" x14ac:dyDescent="0.2">
      <c r="B33" s="7"/>
      <c r="C33" s="7"/>
      <c r="D33" s="7"/>
      <c r="E33" s="7"/>
    </row>
    <row r="34" spans="2:15" x14ac:dyDescent="0.2">
      <c r="B34" s="8"/>
      <c r="C34" s="8"/>
      <c r="D34" s="8"/>
      <c r="E34" s="8"/>
    </row>
    <row r="35" spans="2:15" x14ac:dyDescent="0.2">
      <c r="B35" s="6"/>
      <c r="C35" s="8"/>
      <c r="D35" s="8"/>
      <c r="E35" s="8"/>
      <c r="M35" s="1"/>
      <c r="N35" s="1"/>
      <c r="O35" s="1"/>
    </row>
    <row r="36" spans="2:15" x14ac:dyDescent="0.2">
      <c r="B36" s="8"/>
      <c r="C36" s="8"/>
      <c r="D36" s="8"/>
      <c r="E36" s="8"/>
      <c r="M36" s="1"/>
      <c r="N36" s="1"/>
      <c r="O36" s="4"/>
    </row>
    <row r="37" spans="2:15" x14ac:dyDescent="0.2">
      <c r="B37" s="8"/>
      <c r="C37" s="8"/>
      <c r="D37" s="8"/>
      <c r="E37" s="8"/>
      <c r="M37" s="1"/>
      <c r="N37" s="1"/>
      <c r="O37" s="1"/>
    </row>
    <row r="38" spans="2:15" x14ac:dyDescent="0.2">
      <c r="B38" s="8"/>
      <c r="C38" s="8"/>
      <c r="D38" s="8"/>
      <c r="E38" s="8"/>
      <c r="M38" s="1"/>
      <c r="N38" s="1"/>
      <c r="O38" s="4"/>
    </row>
    <row r="39" spans="2:15" x14ac:dyDescent="0.2">
      <c r="B39" s="6"/>
      <c r="C39" s="6"/>
      <c r="D39" s="6"/>
      <c r="E39" s="6"/>
      <c r="G39" s="1"/>
    </row>
    <row r="40" spans="2:15" x14ac:dyDescent="0.2">
      <c r="B40" s="6"/>
      <c r="C40" s="6"/>
      <c r="D40" s="6"/>
      <c r="E40" s="6"/>
    </row>
    <row r="41" spans="2:15" x14ac:dyDescent="0.2">
      <c r="B41" s="8"/>
      <c r="C41" s="8"/>
      <c r="D41" s="8"/>
      <c r="E41" s="8"/>
      <c r="G41" s="2"/>
    </row>
  </sheetData>
  <mergeCells count="3">
    <mergeCell ref="B33:E33"/>
    <mergeCell ref="B3:E3"/>
    <mergeCell ref="B24:E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2024-03-20T18:10:22Z</dcterms:modified>
</cp:coreProperties>
</file>