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esktop\UW\Carothers\ARPA-E\220919_TdcB\"/>
    </mc:Choice>
  </mc:AlternateContent>
  <xr:revisionPtr revIDLastSave="0" documentId="13_ncr:1_{E967E295-6670-4293-A5C4-B3001CA6EB9E}" xr6:coauthVersionLast="47" xr6:coauthVersionMax="47" xr10:uidLastSave="{00000000-0000-0000-0000-000000000000}"/>
  <bookViews>
    <workbookView xWindow="-96" yWindow="-96" windowWidth="23232" windowHeight="12432" xr2:uid="{4959901C-AE65-4A38-B994-3473665C00AE}"/>
  </bookViews>
  <sheets>
    <sheet name="Sheet1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B17" i="2"/>
  <c r="C8" i="2"/>
  <c r="D8" i="2"/>
  <c r="E8" i="2"/>
  <c r="F8" i="2"/>
  <c r="G8" i="2"/>
  <c r="H8" i="2"/>
  <c r="I8" i="2"/>
  <c r="J8" i="2"/>
  <c r="B8" i="2"/>
  <c r="B24" i="2"/>
  <c r="C24" i="2"/>
  <c r="D24" i="2"/>
  <c r="E24" i="2"/>
  <c r="F24" i="2"/>
  <c r="G24" i="2"/>
  <c r="H24" i="2"/>
  <c r="I24" i="2"/>
  <c r="C23" i="2"/>
  <c r="D23" i="2"/>
  <c r="E23" i="2"/>
  <c r="F23" i="2"/>
  <c r="G23" i="2"/>
  <c r="H23" i="2"/>
  <c r="I23" i="2"/>
  <c r="B23" i="2"/>
  <c r="B16" i="2"/>
  <c r="C15" i="2"/>
  <c r="D15" i="2"/>
  <c r="E15" i="2"/>
  <c r="F15" i="2"/>
  <c r="G15" i="2"/>
  <c r="I15" i="2"/>
  <c r="J15" i="2"/>
  <c r="B15" i="2"/>
  <c r="B7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B6" i="2"/>
  <c r="K20" i="1"/>
  <c r="K21" i="1"/>
  <c r="K19" i="1"/>
  <c r="J21" i="1"/>
  <c r="J20" i="1"/>
  <c r="J19" i="1"/>
  <c r="E24" i="1"/>
  <c r="E28" i="1"/>
  <c r="E29" i="1"/>
  <c r="E30" i="1"/>
  <c r="E31" i="1"/>
  <c r="E32" i="1"/>
  <c r="E33" i="1"/>
  <c r="E34" i="1"/>
  <c r="E35" i="1"/>
  <c r="E36" i="1"/>
  <c r="E37" i="1"/>
  <c r="E38" i="1"/>
  <c r="E27" i="1"/>
  <c r="E21" i="1"/>
  <c r="E22" i="1"/>
  <c r="E23" i="1"/>
  <c r="E20" i="1"/>
  <c r="C18" i="1"/>
  <c r="D38" i="1"/>
  <c r="D37" i="1"/>
  <c r="D36" i="1"/>
  <c r="D35" i="1"/>
  <c r="D34" i="1"/>
  <c r="D33" i="1"/>
  <c r="D32" i="1"/>
  <c r="D31" i="1"/>
  <c r="D30" i="1"/>
  <c r="D29" i="1"/>
  <c r="D28" i="1"/>
  <c r="D27" i="1"/>
  <c r="E40" i="1" l="1"/>
  <c r="D23" i="1" l="1"/>
  <c r="D22" i="1"/>
  <c r="D21" i="1"/>
  <c r="D20" i="1"/>
  <c r="D11" i="1" l="1"/>
  <c r="D12" i="1"/>
  <c r="D10" i="1"/>
  <c r="D15" i="1" l="1"/>
</calcChain>
</file>

<file path=xl/sharedStrings.xml><?xml version="1.0" encoding="utf-8"?>
<sst xmlns="http://schemas.openxmlformats.org/spreadsheetml/2006/main" count="161" uniqueCount="91">
  <si>
    <t>Base buffer</t>
  </si>
  <si>
    <t>Advanced buffer</t>
  </si>
  <si>
    <t>0, 2, 4, 8 hr</t>
  </si>
  <si>
    <t>20x TXTL</t>
  </si>
  <si>
    <t>TdcB+GFP</t>
  </si>
  <si>
    <t>GFP only</t>
  </si>
  <si>
    <t>Triplicate</t>
  </si>
  <si>
    <t>3/9</t>
  </si>
  <si>
    <t>TdcB</t>
  </si>
  <si>
    <t>72 reactions</t>
  </si>
  <si>
    <t>GFP</t>
  </si>
  <si>
    <t>nM</t>
  </si>
  <si>
    <t>PLP</t>
  </si>
  <si>
    <t>Final</t>
  </si>
  <si>
    <t>Add</t>
  </si>
  <si>
    <t>TOTAL</t>
  </si>
  <si>
    <t>Water</t>
  </si>
  <si>
    <t>Stock (mM)</t>
  </si>
  <si>
    <t>Buffer</t>
  </si>
  <si>
    <t>50ug/ml Kan</t>
  </si>
  <si>
    <t>500 uM serine</t>
  </si>
  <si>
    <t>1mM PLP</t>
  </si>
  <si>
    <t>1mM AMP</t>
  </si>
  <si>
    <t>Prep fresh</t>
  </si>
  <si>
    <t>1mM Biotin</t>
  </si>
  <si>
    <t>1mM ATP</t>
  </si>
  <si>
    <t>1mM Mg-acetate</t>
  </si>
  <si>
    <t>1mM NADH</t>
  </si>
  <si>
    <t>1mM acetyl-CoA</t>
  </si>
  <si>
    <t>.5M KOH</t>
  </si>
  <si>
    <t>sum</t>
  </si>
  <si>
    <t>HEPES</t>
  </si>
  <si>
    <t>10mM HCO3-</t>
  </si>
  <si>
    <t>20mM formate</t>
  </si>
  <si>
    <t>5mM Hydroxycitrate</t>
  </si>
  <si>
    <t>A</t>
  </si>
  <si>
    <t>B</t>
  </si>
  <si>
    <t>C</t>
  </si>
  <si>
    <t>D</t>
  </si>
  <si>
    <t>E</t>
  </si>
  <si>
    <t>F</t>
  </si>
  <si>
    <t>G</t>
  </si>
  <si>
    <t>H</t>
  </si>
  <si>
    <t>TG_A_0</t>
  </si>
  <si>
    <t>TG_B_0</t>
  </si>
  <si>
    <t>TG_A_2</t>
  </si>
  <si>
    <t>TG_A_4</t>
  </si>
  <si>
    <t>TG_A_8</t>
  </si>
  <si>
    <t>0G_A_0</t>
  </si>
  <si>
    <t>0G_A_2</t>
  </si>
  <si>
    <t>0G_A_4</t>
  </si>
  <si>
    <t>0G_A_8</t>
  </si>
  <si>
    <t>T0_A_0</t>
  </si>
  <si>
    <t>T0_A_2</t>
  </si>
  <si>
    <t>T0_A_4</t>
  </si>
  <si>
    <t>T0_A_8</t>
  </si>
  <si>
    <t>0G_B_0</t>
  </si>
  <si>
    <t>T0_B_0</t>
  </si>
  <si>
    <t>TG_B_2</t>
  </si>
  <si>
    <t>0G_B_2</t>
  </si>
  <si>
    <t>T0_B_2</t>
  </si>
  <si>
    <t>TG_B_4</t>
  </si>
  <si>
    <t>0G_B_4</t>
  </si>
  <si>
    <t>T0_B_4</t>
  </si>
  <si>
    <t>TG_B_8</t>
  </si>
  <si>
    <t>0G_B_8</t>
  </si>
  <si>
    <t>T0_B_8</t>
  </si>
  <si>
    <t>STD-1</t>
  </si>
  <si>
    <t>STD-2</t>
  </si>
  <si>
    <t>STD-3</t>
  </si>
  <si>
    <t>STD-4</t>
  </si>
  <si>
    <t>Standard</t>
  </si>
  <si>
    <t xml:space="preserve"> serine</t>
  </si>
  <si>
    <t>pyruvate</t>
  </si>
  <si>
    <t>malate</t>
  </si>
  <si>
    <t>300ul</t>
  </si>
  <si>
    <t>TdcB, GFP</t>
  </si>
  <si>
    <t>Y = 291.2X - 11953</t>
  </si>
  <si>
    <t>R2 = .9932</t>
  </si>
  <si>
    <t>PYRUVATE</t>
  </si>
  <si>
    <t>SERINE</t>
  </si>
  <si>
    <t>Y = 2010X - 117507</t>
  </si>
  <si>
    <t>R2 = .9974</t>
  </si>
  <si>
    <t>2009.59*</t>
  </si>
  <si>
    <t>61154.07*</t>
  </si>
  <si>
    <t>MALATE</t>
  </si>
  <si>
    <t>Y = 8515X - 212594</t>
  </si>
  <si>
    <t>R2 = .9960</t>
  </si>
  <si>
    <t>4hr - advanced</t>
  </si>
  <si>
    <t>8hr - advanced</t>
  </si>
  <si>
    <t>4hr -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</si>
</sst>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0"/>
      <name val="Arial"/>
    </font>
    <font>
      <i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4657-6916-489E-8643-A62423C7D4AF}">
  <dimension ref="A2:R41"/>
  <sheetViews>
    <sheetView tabSelected="1" zoomScale="102" workbookViewId="0">
      <selection activeCell="D15" sqref="A9:D15"/>
    </sheetView>
  </sheetViews>
  <sheetFormatPr defaultRowHeight="14.4" x14ac:dyDescent="0.55000000000000004"/>
  <cols>
    <col min="1" max="1" width="15.83984375" customWidth="1"/>
    <col min="2" max="2" width="13.62890625" customWidth="1"/>
  </cols>
  <sheetData>
    <row r="2" spans="1:18" x14ac:dyDescent="0.55000000000000004">
      <c r="A2" t="s">
        <v>1</v>
      </c>
      <c r="B2" t="s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</row>
    <row r="3" spans="1:18" x14ac:dyDescent="0.55000000000000004">
      <c r="A3" t="s">
        <v>2</v>
      </c>
      <c r="F3" s="3" t="s">
        <v>35</v>
      </c>
      <c r="G3" t="s">
        <v>43</v>
      </c>
      <c r="H3" t="s">
        <v>43</v>
      </c>
      <c r="I3" t="s">
        <v>43</v>
      </c>
      <c r="J3" t="s">
        <v>48</v>
      </c>
      <c r="K3" t="s">
        <v>48</v>
      </c>
      <c r="L3" t="s">
        <v>48</v>
      </c>
      <c r="M3" t="s">
        <v>52</v>
      </c>
      <c r="N3" t="s">
        <v>52</v>
      </c>
      <c r="O3" t="s">
        <v>52</v>
      </c>
      <c r="P3" t="s">
        <v>67</v>
      </c>
    </row>
    <row r="4" spans="1:18" x14ac:dyDescent="0.55000000000000004">
      <c r="A4" t="s">
        <v>3</v>
      </c>
      <c r="F4" s="3" t="s">
        <v>36</v>
      </c>
      <c r="G4" t="s">
        <v>45</v>
      </c>
      <c r="H4" t="s">
        <v>45</v>
      </c>
      <c r="I4" t="s">
        <v>45</v>
      </c>
      <c r="J4" t="s">
        <v>49</v>
      </c>
      <c r="K4" t="s">
        <v>49</v>
      </c>
      <c r="L4" t="s">
        <v>49</v>
      </c>
      <c r="M4" t="s">
        <v>53</v>
      </c>
      <c r="N4" t="s">
        <v>53</v>
      </c>
      <c r="O4" t="s">
        <v>53</v>
      </c>
      <c r="P4" t="s">
        <v>68</v>
      </c>
    </row>
    <row r="5" spans="1:18" x14ac:dyDescent="0.55000000000000004">
      <c r="A5" t="s">
        <v>4</v>
      </c>
      <c r="B5" t="s">
        <v>5</v>
      </c>
      <c r="C5" t="s">
        <v>8</v>
      </c>
      <c r="D5" s="2" t="s">
        <v>7</v>
      </c>
      <c r="F5" s="3" t="s">
        <v>37</v>
      </c>
      <c r="G5" t="s">
        <v>46</v>
      </c>
      <c r="H5" t="s">
        <v>46</v>
      </c>
      <c r="I5" t="s">
        <v>46</v>
      </c>
      <c r="J5" t="s">
        <v>50</v>
      </c>
      <c r="K5" t="s">
        <v>50</v>
      </c>
      <c r="L5" t="s">
        <v>50</v>
      </c>
      <c r="M5" t="s">
        <v>54</v>
      </c>
      <c r="N5" t="s">
        <v>54</v>
      </c>
      <c r="O5" t="s">
        <v>54</v>
      </c>
      <c r="P5" t="s">
        <v>69</v>
      </c>
    </row>
    <row r="6" spans="1:18" x14ac:dyDescent="0.55000000000000004">
      <c r="A6" t="s">
        <v>6</v>
      </c>
      <c r="F6" s="3" t="s">
        <v>38</v>
      </c>
      <c r="G6" t="s">
        <v>47</v>
      </c>
      <c r="H6" t="s">
        <v>47</v>
      </c>
      <c r="I6" t="s">
        <v>47</v>
      </c>
      <c r="J6" t="s">
        <v>51</v>
      </c>
      <c r="K6" t="s">
        <v>51</v>
      </c>
      <c r="L6" t="s">
        <v>51</v>
      </c>
      <c r="M6" t="s">
        <v>55</v>
      </c>
      <c r="N6" t="s">
        <v>55</v>
      </c>
      <c r="O6" t="s">
        <v>55</v>
      </c>
      <c r="P6" t="s">
        <v>70</v>
      </c>
    </row>
    <row r="7" spans="1:18" x14ac:dyDescent="0.55000000000000004">
      <c r="A7" s="1" t="s">
        <v>9</v>
      </c>
      <c r="F7" s="3" t="s">
        <v>39</v>
      </c>
      <c r="G7" t="s">
        <v>44</v>
      </c>
      <c r="H7" t="s">
        <v>44</v>
      </c>
      <c r="I7" t="s">
        <v>44</v>
      </c>
      <c r="J7" t="s">
        <v>56</v>
      </c>
      <c r="K7" t="s">
        <v>56</v>
      </c>
      <c r="L7" t="s">
        <v>56</v>
      </c>
      <c r="M7" t="s">
        <v>57</v>
      </c>
      <c r="N7" t="s">
        <v>57</v>
      </c>
      <c r="O7" t="s">
        <v>57</v>
      </c>
    </row>
    <row r="8" spans="1:18" x14ac:dyDescent="0.55000000000000004">
      <c r="F8" s="3" t="s">
        <v>40</v>
      </c>
      <c r="G8" t="s">
        <v>58</v>
      </c>
      <c r="H8" t="s">
        <v>58</v>
      </c>
      <c r="I8" t="s">
        <v>58</v>
      </c>
      <c r="J8" t="s">
        <v>59</v>
      </c>
      <c r="K8" t="s">
        <v>59</v>
      </c>
      <c r="L8" t="s">
        <v>59</v>
      </c>
      <c r="M8" t="s">
        <v>60</v>
      </c>
      <c r="N8" t="s">
        <v>60</v>
      </c>
      <c r="O8" t="s">
        <v>60</v>
      </c>
    </row>
    <row r="9" spans="1:18" x14ac:dyDescent="0.55000000000000004">
      <c r="B9" t="s">
        <v>11</v>
      </c>
      <c r="C9" t="s">
        <v>13</v>
      </c>
      <c r="D9" t="s">
        <v>14</v>
      </c>
      <c r="F9" s="3" t="s">
        <v>41</v>
      </c>
      <c r="G9" t="s">
        <v>61</v>
      </c>
      <c r="H9" t="s">
        <v>61</v>
      </c>
      <c r="I9" t="s">
        <v>61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1:18" x14ac:dyDescent="0.55000000000000004">
      <c r="A10" t="s">
        <v>10</v>
      </c>
      <c r="B10">
        <v>108</v>
      </c>
      <c r="C10">
        <v>9</v>
      </c>
      <c r="D10">
        <f>10*C10/B10</f>
        <v>0.83333333333333337</v>
      </c>
      <c r="F10" s="3" t="s">
        <v>42</v>
      </c>
      <c r="G10" t="s">
        <v>64</v>
      </c>
      <c r="H10" t="s">
        <v>64</v>
      </c>
      <c r="I10" t="s">
        <v>64</v>
      </c>
      <c r="J10" t="s">
        <v>65</v>
      </c>
      <c r="K10" t="s">
        <v>65</v>
      </c>
      <c r="L10" t="s">
        <v>65</v>
      </c>
      <c r="M10" t="s">
        <v>66</v>
      </c>
      <c r="N10" t="s">
        <v>66</v>
      </c>
      <c r="O10" t="s">
        <v>66</v>
      </c>
    </row>
    <row r="11" spans="1:18" x14ac:dyDescent="0.55000000000000004">
      <c r="A11" t="s">
        <v>8</v>
      </c>
      <c r="B11">
        <v>75</v>
      </c>
      <c r="C11">
        <v>3</v>
      </c>
      <c r="D11">
        <f t="shared" ref="D11:D12" si="0">10*C11/B11</f>
        <v>0.4</v>
      </c>
    </row>
    <row r="12" spans="1:18" x14ac:dyDescent="0.55000000000000004">
      <c r="A12" t="s">
        <v>12</v>
      </c>
      <c r="B12">
        <v>50</v>
      </c>
      <c r="C12">
        <v>1</v>
      </c>
      <c r="D12">
        <f t="shared" si="0"/>
        <v>0.2</v>
      </c>
    </row>
    <row r="13" spans="1:18" x14ac:dyDescent="0.55000000000000004">
      <c r="A13" t="s">
        <v>16</v>
      </c>
      <c r="D13">
        <v>1.07</v>
      </c>
    </row>
    <row r="15" spans="1:18" x14ac:dyDescent="0.55000000000000004">
      <c r="C15" t="s">
        <v>15</v>
      </c>
      <c r="D15">
        <f>SUM(D10:D13)</f>
        <v>2.5033333333333334</v>
      </c>
    </row>
    <row r="18" spans="1:11" x14ac:dyDescent="0.55000000000000004">
      <c r="A18" s="1" t="s">
        <v>0</v>
      </c>
      <c r="B18" s="5" t="s">
        <v>23</v>
      </c>
      <c r="C18">
        <f>25*36</f>
        <v>900</v>
      </c>
      <c r="G18" s="1" t="s">
        <v>71</v>
      </c>
      <c r="K18" t="s">
        <v>75</v>
      </c>
    </row>
    <row r="19" spans="1:11" x14ac:dyDescent="0.55000000000000004">
      <c r="B19" s="3" t="s">
        <v>17</v>
      </c>
      <c r="C19" s="3" t="s">
        <v>13</v>
      </c>
      <c r="D19" s="3" t="s">
        <v>18</v>
      </c>
      <c r="E19" s="3" t="s">
        <v>14</v>
      </c>
      <c r="G19" t="s">
        <v>72</v>
      </c>
      <c r="H19">
        <v>100</v>
      </c>
      <c r="I19">
        <v>1</v>
      </c>
      <c r="J19">
        <f>I19*25/22.5</f>
        <v>1.1111111111111112</v>
      </c>
      <c r="K19">
        <f>300*J19/H19</f>
        <v>3.3333333333333339</v>
      </c>
    </row>
    <row r="20" spans="1:11" x14ac:dyDescent="0.55000000000000004">
      <c r="A20" t="s">
        <v>19</v>
      </c>
      <c r="B20">
        <v>1000</v>
      </c>
      <c r="C20">
        <v>1</v>
      </c>
      <c r="D20">
        <f>1*25/22.5</f>
        <v>1.1111111111111112</v>
      </c>
      <c r="E20">
        <f>900*D20/B20</f>
        <v>1</v>
      </c>
      <c r="G20" t="s">
        <v>73</v>
      </c>
      <c r="H20">
        <v>100</v>
      </c>
      <c r="I20">
        <v>1</v>
      </c>
      <c r="J20">
        <f>I20*25/22.5</f>
        <v>1.1111111111111112</v>
      </c>
      <c r="K20">
        <f t="shared" ref="K20:K21" si="1">300*J20/H20</f>
        <v>3.3333333333333339</v>
      </c>
    </row>
    <row r="21" spans="1:11" x14ac:dyDescent="0.55000000000000004">
      <c r="A21" t="s">
        <v>20</v>
      </c>
      <c r="B21">
        <v>100</v>
      </c>
      <c r="C21">
        <v>0.5</v>
      </c>
      <c r="D21">
        <f>C21*25/22.5</f>
        <v>0.55555555555555558</v>
      </c>
      <c r="E21">
        <f t="shared" ref="E21:E23" si="2">900*D21/B21</f>
        <v>5</v>
      </c>
      <c r="G21" t="s">
        <v>74</v>
      </c>
      <c r="H21">
        <v>100</v>
      </c>
      <c r="I21">
        <v>1</v>
      </c>
      <c r="J21">
        <f>I21*25/22.5</f>
        <v>1.1111111111111112</v>
      </c>
      <c r="K21">
        <f t="shared" si="1"/>
        <v>3.3333333333333339</v>
      </c>
    </row>
    <row r="22" spans="1:11" x14ac:dyDescent="0.55000000000000004">
      <c r="A22" s="5" t="s">
        <v>21</v>
      </c>
      <c r="B22">
        <v>50</v>
      </c>
      <c r="C22">
        <v>1</v>
      </c>
      <c r="D22">
        <f>C22*25/22.5</f>
        <v>1.1111111111111112</v>
      </c>
      <c r="E22">
        <f t="shared" si="2"/>
        <v>20</v>
      </c>
      <c r="G22" t="s">
        <v>31</v>
      </c>
      <c r="K22">
        <v>290</v>
      </c>
    </row>
    <row r="23" spans="1:11" x14ac:dyDescent="0.55000000000000004">
      <c r="A23" s="5" t="s">
        <v>22</v>
      </c>
      <c r="B23" s="4">
        <v>1000</v>
      </c>
      <c r="C23" s="4">
        <v>1</v>
      </c>
      <c r="D23">
        <f>C23*25/22.5</f>
        <v>1.1111111111111112</v>
      </c>
      <c r="E23">
        <f t="shared" si="2"/>
        <v>1</v>
      </c>
    </row>
    <row r="24" spans="1:11" x14ac:dyDescent="0.55000000000000004">
      <c r="E24">
        <f>900-SUM(E20:E23)</f>
        <v>873</v>
      </c>
    </row>
    <row r="25" spans="1:11" x14ac:dyDescent="0.55000000000000004">
      <c r="A25" s="1" t="s">
        <v>1</v>
      </c>
      <c r="C25">
        <v>900</v>
      </c>
    </row>
    <row r="26" spans="1:11" x14ac:dyDescent="0.55000000000000004">
      <c r="B26" s="3" t="s">
        <v>17</v>
      </c>
      <c r="C26" s="3" t="s">
        <v>13</v>
      </c>
      <c r="D26" s="3" t="s">
        <v>18</v>
      </c>
      <c r="E26" s="3" t="s">
        <v>14</v>
      </c>
    </row>
    <row r="27" spans="1:11" x14ac:dyDescent="0.55000000000000004">
      <c r="A27" t="s">
        <v>19</v>
      </c>
      <c r="B27">
        <v>1000</v>
      </c>
      <c r="C27">
        <v>1</v>
      </c>
      <c r="D27">
        <f>1*25/22.5</f>
        <v>1.1111111111111112</v>
      </c>
      <c r="E27">
        <f>900*D27/B27</f>
        <v>1</v>
      </c>
    </row>
    <row r="28" spans="1:11" x14ac:dyDescent="0.55000000000000004">
      <c r="A28" t="s">
        <v>24</v>
      </c>
      <c r="B28">
        <v>81.900000000000006</v>
      </c>
      <c r="C28">
        <v>1</v>
      </c>
      <c r="D28">
        <f>C28*25/22.5</f>
        <v>1.1111111111111112</v>
      </c>
      <c r="E28">
        <f t="shared" ref="E28:E38" si="3">900*D28/B28</f>
        <v>12.210012210012209</v>
      </c>
    </row>
    <row r="29" spans="1:11" x14ac:dyDescent="0.55000000000000004">
      <c r="A29" t="s">
        <v>25</v>
      </c>
      <c r="B29" s="6">
        <v>50</v>
      </c>
      <c r="C29" s="6">
        <v>1</v>
      </c>
      <c r="D29">
        <f>C29*25/22.5</f>
        <v>1.1111111111111112</v>
      </c>
      <c r="E29">
        <f t="shared" si="3"/>
        <v>20</v>
      </c>
    </row>
    <row r="30" spans="1:11" x14ac:dyDescent="0.55000000000000004">
      <c r="A30" t="s">
        <v>26</v>
      </c>
      <c r="B30" s="6">
        <v>100</v>
      </c>
      <c r="C30" s="6">
        <v>2</v>
      </c>
      <c r="D30">
        <f t="shared" ref="D30:D35" si="4">C30*25/22.5</f>
        <v>2.2222222222222223</v>
      </c>
      <c r="E30">
        <f t="shared" si="3"/>
        <v>20</v>
      </c>
    </row>
    <row r="31" spans="1:11" x14ac:dyDescent="0.55000000000000004">
      <c r="A31" t="s">
        <v>32</v>
      </c>
      <c r="B31" s="6">
        <v>100</v>
      </c>
      <c r="C31" s="6">
        <v>10</v>
      </c>
      <c r="D31">
        <f t="shared" si="4"/>
        <v>11.111111111111111</v>
      </c>
      <c r="E31">
        <f t="shared" si="3"/>
        <v>100</v>
      </c>
    </row>
    <row r="32" spans="1:11" x14ac:dyDescent="0.55000000000000004">
      <c r="A32" t="s">
        <v>27</v>
      </c>
      <c r="B32" s="6">
        <v>500</v>
      </c>
      <c r="C32" s="6">
        <v>1</v>
      </c>
      <c r="D32">
        <f t="shared" si="4"/>
        <v>1.1111111111111112</v>
      </c>
      <c r="E32">
        <f t="shared" si="3"/>
        <v>2</v>
      </c>
    </row>
    <row r="33" spans="1:5" x14ac:dyDescent="0.55000000000000004">
      <c r="A33" t="s">
        <v>33</v>
      </c>
      <c r="B33">
        <v>23323.919000000002</v>
      </c>
      <c r="C33" s="6">
        <v>20</v>
      </c>
      <c r="D33">
        <f t="shared" si="4"/>
        <v>22.222222222222221</v>
      </c>
      <c r="E33">
        <f t="shared" si="3"/>
        <v>0.85748882938583337</v>
      </c>
    </row>
    <row r="34" spans="1:5" x14ac:dyDescent="0.55000000000000004">
      <c r="A34" t="s">
        <v>28</v>
      </c>
      <c r="B34" s="6">
        <v>100</v>
      </c>
      <c r="C34" s="6">
        <v>1</v>
      </c>
      <c r="D34">
        <f t="shared" si="4"/>
        <v>1.1111111111111112</v>
      </c>
      <c r="E34">
        <f t="shared" si="3"/>
        <v>10</v>
      </c>
    </row>
    <row r="35" spans="1:5" x14ac:dyDescent="0.55000000000000004">
      <c r="A35" t="s">
        <v>34</v>
      </c>
      <c r="B35" s="6">
        <v>100</v>
      </c>
      <c r="C35" s="6">
        <v>5</v>
      </c>
      <c r="D35">
        <f t="shared" si="4"/>
        <v>5.5555555555555554</v>
      </c>
      <c r="E35">
        <f t="shared" si="3"/>
        <v>50</v>
      </c>
    </row>
    <row r="36" spans="1:5" x14ac:dyDescent="0.55000000000000004">
      <c r="A36" t="s">
        <v>20</v>
      </c>
      <c r="B36">
        <v>100</v>
      </c>
      <c r="C36">
        <v>0.5</v>
      </c>
      <c r="D36">
        <f>C36*25/22.5</f>
        <v>0.55555555555555558</v>
      </c>
      <c r="E36">
        <f t="shared" si="3"/>
        <v>5</v>
      </c>
    </row>
    <row r="37" spans="1:5" x14ac:dyDescent="0.55000000000000004">
      <c r="A37" s="5" t="s">
        <v>21</v>
      </c>
      <c r="B37">
        <v>50</v>
      </c>
      <c r="C37">
        <v>1</v>
      </c>
      <c r="D37">
        <f>C37*25/22.5</f>
        <v>1.1111111111111112</v>
      </c>
      <c r="E37">
        <f t="shared" si="3"/>
        <v>20</v>
      </c>
    </row>
    <row r="38" spans="1:5" x14ac:dyDescent="0.55000000000000004">
      <c r="A38" s="5" t="s">
        <v>22</v>
      </c>
      <c r="B38" s="6">
        <v>1000</v>
      </c>
      <c r="C38" s="6">
        <v>1</v>
      </c>
      <c r="D38">
        <f>C38*25/22.5</f>
        <v>1.1111111111111112</v>
      </c>
      <c r="E38">
        <f t="shared" si="3"/>
        <v>1</v>
      </c>
    </row>
    <row r="39" spans="1:5" x14ac:dyDescent="0.55000000000000004">
      <c r="A39" s="7" t="s">
        <v>29</v>
      </c>
      <c r="E39" s="8">
        <v>100</v>
      </c>
    </row>
    <row r="40" spans="1:5" x14ac:dyDescent="0.55000000000000004">
      <c r="A40" s="1"/>
      <c r="D40" t="s">
        <v>30</v>
      </c>
      <c r="E40">
        <f>SUM(E27:E39)</f>
        <v>342.06750103939805</v>
      </c>
    </row>
    <row r="41" spans="1:5" x14ac:dyDescent="0.55000000000000004">
      <c r="A41" t="s">
        <v>31</v>
      </c>
      <c r="E41">
        <v>528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9457-FA85-4A7B-B680-576EA4259AE0}">
  <dimension ref="A1:L24"/>
  <sheetViews>
    <sheetView workbookViewId="0">
      <selection activeCell="J17" sqref="B15:J17"/>
    </sheetView>
  </sheetViews>
  <sheetFormatPr defaultRowHeight="14.4" x14ac:dyDescent="0.55000000000000004"/>
  <sheetData>
    <row r="1" spans="1:12" x14ac:dyDescent="0.55000000000000004">
      <c r="B1" s="11" t="s">
        <v>76</v>
      </c>
      <c r="C1" s="11"/>
      <c r="D1" s="11"/>
      <c r="E1" s="11" t="s">
        <v>10</v>
      </c>
      <c r="F1" s="11"/>
      <c r="G1" s="11"/>
      <c r="H1" s="11" t="s">
        <v>8</v>
      </c>
      <c r="I1" s="11"/>
      <c r="J1" s="11"/>
      <c r="L1" t="s">
        <v>79</v>
      </c>
    </row>
    <row r="2" spans="1:12" x14ac:dyDescent="0.55000000000000004">
      <c r="A2" t="s">
        <v>88</v>
      </c>
      <c r="B2" s="9">
        <v>16561.189999999999</v>
      </c>
      <c r="C2" s="9">
        <v>22681.4</v>
      </c>
      <c r="D2" s="9">
        <v>20666.25</v>
      </c>
      <c r="E2" s="9">
        <v>19474.259999999998</v>
      </c>
      <c r="F2" s="9">
        <v>19057.66</v>
      </c>
      <c r="G2" s="9">
        <v>29285.74</v>
      </c>
      <c r="H2" s="9">
        <v>1526.71</v>
      </c>
      <c r="I2" s="9">
        <v>29251.75</v>
      </c>
      <c r="J2" s="9">
        <v>47346.85</v>
      </c>
      <c r="L2" t="s">
        <v>77</v>
      </c>
    </row>
    <row r="3" spans="1:12" x14ac:dyDescent="0.55000000000000004">
      <c r="A3" t="s">
        <v>89</v>
      </c>
      <c r="B3" s="9">
        <v>53409.08</v>
      </c>
      <c r="C3" s="9">
        <v>38072.03</v>
      </c>
      <c r="D3" s="9">
        <v>17281.150000000001</v>
      </c>
      <c r="E3" s="9">
        <v>18646.38</v>
      </c>
      <c r="F3" s="9">
        <v>19529.099999999999</v>
      </c>
      <c r="G3" s="9">
        <v>16915.37</v>
      </c>
      <c r="H3" s="9">
        <v>43496.9</v>
      </c>
      <c r="I3" s="9">
        <v>18372.21</v>
      </c>
      <c r="J3" s="9">
        <v>29364.26</v>
      </c>
      <c r="L3" t="s">
        <v>78</v>
      </c>
    </row>
    <row r="4" spans="1:12" x14ac:dyDescent="0.55000000000000004">
      <c r="A4" t="s">
        <v>90</v>
      </c>
      <c r="B4" s="9">
        <v>40364.21</v>
      </c>
      <c r="C4" s="9">
        <v>39440.68</v>
      </c>
      <c r="D4" s="9">
        <v>24889.91</v>
      </c>
      <c r="E4" s="9">
        <v>16071.86</v>
      </c>
      <c r="F4" s="9">
        <v>23120.67</v>
      </c>
      <c r="G4" s="9">
        <v>22917.09</v>
      </c>
      <c r="H4" s="9">
        <v>180137.8</v>
      </c>
      <c r="I4" s="9">
        <v>221936</v>
      </c>
      <c r="J4" s="9">
        <v>220066</v>
      </c>
    </row>
    <row r="6" spans="1:12" x14ac:dyDescent="0.55000000000000004">
      <c r="B6">
        <f t="shared" ref="B6:J6" si="0">(B2+11953)/291.2</f>
        <v>97.919608516483521</v>
      </c>
      <c r="C6">
        <f t="shared" si="0"/>
        <v>118.9368131868132</v>
      </c>
      <c r="D6">
        <f t="shared" si="0"/>
        <v>112.01665521978022</v>
      </c>
      <c r="E6">
        <f t="shared" si="0"/>
        <v>107.92328296703296</v>
      </c>
      <c r="F6">
        <f t="shared" si="0"/>
        <v>106.49265109890111</v>
      </c>
      <c r="G6">
        <f t="shared" si="0"/>
        <v>141.61655219780224</v>
      </c>
      <c r="H6">
        <f t="shared" si="0"/>
        <v>46.29021291208791</v>
      </c>
      <c r="I6">
        <f t="shared" si="0"/>
        <v>141.4998282967033</v>
      </c>
      <c r="J6">
        <f t="shared" si="0"/>
        <v>203.6395947802198</v>
      </c>
    </row>
    <row r="7" spans="1:12" x14ac:dyDescent="0.55000000000000004">
      <c r="B7">
        <f t="shared" ref="B7:J7" si="1">(B3+11953)/291.2</f>
        <v>224.45769230769233</v>
      </c>
      <c r="C7">
        <f t="shared" si="1"/>
        <v>171.78925137362637</v>
      </c>
      <c r="D7">
        <f t="shared" si="1"/>
        <v>100.39199862637363</v>
      </c>
      <c r="E7">
        <f t="shared" si="1"/>
        <v>105.08028846153847</v>
      </c>
      <c r="F7">
        <f t="shared" si="1"/>
        <v>108.11160714285714</v>
      </c>
      <c r="G7">
        <f t="shared" si="1"/>
        <v>99.135885989010987</v>
      </c>
      <c r="H7">
        <f t="shared" si="1"/>
        <v>190.41861263736266</v>
      </c>
      <c r="I7">
        <f t="shared" si="1"/>
        <v>104.1387706043956</v>
      </c>
      <c r="J7">
        <f t="shared" si="1"/>
        <v>141.88619505494503</v>
      </c>
    </row>
    <row r="8" spans="1:12" x14ac:dyDescent="0.55000000000000004">
      <c r="B8">
        <f>(B4+11953)/291.2</f>
        <v>179.66074862637362</v>
      </c>
      <c r="C8">
        <f t="shared" ref="C8:J8" si="2">(C4+11953)/291.2</f>
        <v>176.48928571428573</v>
      </c>
      <c r="D8">
        <f t="shared" si="2"/>
        <v>126.52098214285716</v>
      </c>
      <c r="E8">
        <f t="shared" si="2"/>
        <v>96.239217032967034</v>
      </c>
      <c r="F8">
        <f t="shared" si="2"/>
        <v>120.44529532967033</v>
      </c>
      <c r="G8">
        <f t="shared" si="2"/>
        <v>119.74618818681319</v>
      </c>
      <c r="H8">
        <f t="shared" si="2"/>
        <v>659.65247252747247</v>
      </c>
      <c r="I8">
        <f t="shared" si="2"/>
        <v>803.19024725274733</v>
      </c>
      <c r="J8">
        <f t="shared" si="2"/>
        <v>796.76854395604403</v>
      </c>
      <c r="L8" t="s">
        <v>80</v>
      </c>
    </row>
    <row r="10" spans="1:12" x14ac:dyDescent="0.55000000000000004">
      <c r="B10" s="11" t="s">
        <v>76</v>
      </c>
      <c r="C10" s="11"/>
      <c r="D10" s="11"/>
      <c r="E10" s="11" t="s">
        <v>10</v>
      </c>
      <c r="F10" s="11"/>
      <c r="G10" s="11"/>
      <c r="H10" s="11" t="s">
        <v>8</v>
      </c>
      <c r="I10" s="11"/>
      <c r="J10" s="11"/>
      <c r="L10" t="s">
        <v>81</v>
      </c>
    </row>
    <row r="11" spans="1:12" x14ac:dyDescent="0.55000000000000004">
      <c r="B11" s="9">
        <v>1742153</v>
      </c>
      <c r="C11" s="9">
        <v>1569132</v>
      </c>
      <c r="D11" s="9">
        <v>1454561</v>
      </c>
      <c r="E11" s="9">
        <v>257715.4</v>
      </c>
      <c r="F11" s="9">
        <v>408814.2</v>
      </c>
      <c r="G11" s="9">
        <v>966677.1</v>
      </c>
      <c r="H11" s="10" t="s">
        <v>83</v>
      </c>
      <c r="I11" s="9">
        <v>1234428</v>
      </c>
      <c r="J11" s="9">
        <v>1314330</v>
      </c>
      <c r="L11" t="s">
        <v>82</v>
      </c>
    </row>
    <row r="12" spans="1:12" x14ac:dyDescent="0.55000000000000004">
      <c r="B12" s="9">
        <v>928437.7</v>
      </c>
      <c r="C12" s="9">
        <v>1128214</v>
      </c>
      <c r="D12" s="9">
        <v>1073751</v>
      </c>
      <c r="E12" s="9">
        <v>1089814</v>
      </c>
      <c r="F12" s="9">
        <v>1078496</v>
      </c>
      <c r="G12" s="9">
        <v>1359136</v>
      </c>
      <c r="H12" s="9">
        <v>987955.6</v>
      </c>
      <c r="I12" s="9">
        <v>887927.4</v>
      </c>
      <c r="J12" s="10" t="s">
        <v>84</v>
      </c>
    </row>
    <row r="13" spans="1:12" x14ac:dyDescent="0.55000000000000004">
      <c r="B13" s="9">
        <v>431593.2</v>
      </c>
      <c r="C13" s="9">
        <v>410378.1</v>
      </c>
      <c r="D13" s="9">
        <v>574393.1</v>
      </c>
      <c r="E13" s="9">
        <v>495784.8</v>
      </c>
      <c r="F13" s="9">
        <v>533181.1</v>
      </c>
      <c r="G13" s="9">
        <v>622865.69999999995</v>
      </c>
      <c r="H13" s="9">
        <v>580218</v>
      </c>
      <c r="I13" s="9">
        <v>698705.9</v>
      </c>
      <c r="J13" s="9">
        <v>683059.4</v>
      </c>
    </row>
    <row r="15" spans="1:12" x14ac:dyDescent="0.55000000000000004">
      <c r="B15">
        <f t="shared" ref="B15:G15" si="3">(B11+117507)/2010</f>
        <v>925.20398009950247</v>
      </c>
      <c r="C15">
        <f t="shared" si="3"/>
        <v>839.12388059701493</v>
      </c>
      <c r="D15">
        <f t="shared" si="3"/>
        <v>782.12338308457709</v>
      </c>
      <c r="E15">
        <f t="shared" si="3"/>
        <v>186.67781094527365</v>
      </c>
      <c r="F15">
        <f t="shared" si="3"/>
        <v>261.85134328358208</v>
      </c>
      <c r="G15">
        <f t="shared" si="3"/>
        <v>539.39507462686572</v>
      </c>
      <c r="I15">
        <f>(I11+117507)/2010</f>
        <v>672.6044776119403</v>
      </c>
      <c r="J15">
        <f>(J11+117507)/2010</f>
        <v>712.35671641791043</v>
      </c>
    </row>
    <row r="16" spans="1:12" x14ac:dyDescent="0.55000000000000004">
      <c r="B16">
        <f>(B12+117507)/2010</f>
        <v>520.37049751243774</v>
      </c>
      <c r="C16">
        <f t="shared" ref="C16:I16" si="4">(C12+117507)/2010</f>
        <v>619.76169154228853</v>
      </c>
      <c r="D16">
        <f t="shared" si="4"/>
        <v>592.66567164179105</v>
      </c>
      <c r="E16">
        <f t="shared" si="4"/>
        <v>600.65721393034823</v>
      </c>
      <c r="F16">
        <f t="shared" si="4"/>
        <v>595.02636815920403</v>
      </c>
      <c r="G16">
        <f t="shared" si="4"/>
        <v>734.64825870646769</v>
      </c>
      <c r="H16">
        <f t="shared" si="4"/>
        <v>549.98139303482594</v>
      </c>
      <c r="I16">
        <f t="shared" si="4"/>
        <v>500.2161194029851</v>
      </c>
    </row>
    <row r="17" spans="2:12" x14ac:dyDescent="0.55000000000000004">
      <c r="B17">
        <f>(B13+117507)/2010</f>
        <v>273.18417910447761</v>
      </c>
      <c r="C17">
        <f t="shared" ref="C17:J17" si="5">(C13+117507)/2010</f>
        <v>262.62940298507459</v>
      </c>
      <c r="D17">
        <f t="shared" si="5"/>
        <v>344.22890547263682</v>
      </c>
      <c r="E17">
        <f t="shared" si="5"/>
        <v>305.12029850746273</v>
      </c>
      <c r="F17">
        <f t="shared" si="5"/>
        <v>323.72542288557213</v>
      </c>
      <c r="G17">
        <f t="shared" si="5"/>
        <v>368.34462686567161</v>
      </c>
      <c r="H17">
        <f t="shared" si="5"/>
        <v>347.12686567164178</v>
      </c>
      <c r="I17">
        <f t="shared" si="5"/>
        <v>406.07606965174131</v>
      </c>
      <c r="J17">
        <f t="shared" si="5"/>
        <v>398.29174129353237</v>
      </c>
    </row>
    <row r="18" spans="2:12" x14ac:dyDescent="0.55000000000000004">
      <c r="L18" s="4" t="s">
        <v>85</v>
      </c>
    </row>
    <row r="19" spans="2:12" x14ac:dyDescent="0.55000000000000004">
      <c r="B19" s="11" t="s">
        <v>76</v>
      </c>
      <c r="C19" s="11"/>
      <c r="D19" s="11"/>
      <c r="E19" s="11" t="s">
        <v>10</v>
      </c>
      <c r="F19" s="11"/>
      <c r="G19" s="11"/>
      <c r="H19" s="11" t="s">
        <v>8</v>
      </c>
      <c r="I19" s="11"/>
      <c r="J19" s="11"/>
      <c r="L19" t="s">
        <v>86</v>
      </c>
    </row>
    <row r="20" spans="2:12" x14ac:dyDescent="0.55000000000000004">
      <c r="B20" s="9">
        <v>552720.1</v>
      </c>
      <c r="C20" s="9">
        <v>614506.69999999995</v>
      </c>
      <c r="D20" s="9">
        <v>532530.19999999995</v>
      </c>
      <c r="E20" s="9">
        <v>181176.7</v>
      </c>
      <c r="F20" s="9">
        <v>214260</v>
      </c>
      <c r="G20" s="9">
        <v>538263.30000000005</v>
      </c>
      <c r="H20" s="9">
        <v>451233.2</v>
      </c>
      <c r="I20" s="9">
        <v>646268.30000000005</v>
      </c>
      <c r="J20" s="9"/>
      <c r="L20" t="s">
        <v>87</v>
      </c>
    </row>
    <row r="21" spans="2:12" x14ac:dyDescent="0.55000000000000004">
      <c r="B21" s="9">
        <v>474506.3</v>
      </c>
      <c r="C21" s="9">
        <v>401115.6</v>
      </c>
      <c r="D21" s="9">
        <v>519420.9</v>
      </c>
      <c r="E21" s="9">
        <v>412242.4</v>
      </c>
      <c r="F21" s="9">
        <v>418985</v>
      </c>
      <c r="G21" s="9">
        <v>484979.5</v>
      </c>
      <c r="H21" s="9">
        <v>370443.3</v>
      </c>
      <c r="I21" s="9">
        <v>327324.90000000002</v>
      </c>
      <c r="J21" s="9"/>
    </row>
    <row r="23" spans="2:12" x14ac:dyDescent="0.55000000000000004">
      <c r="B23">
        <f>(B20+212594)/8515</f>
        <v>89.878344098649436</v>
      </c>
      <c r="C23">
        <f t="shared" ref="C23:I24" si="6">(C20+212594)/8515</f>
        <v>97.134550792718727</v>
      </c>
      <c r="D23">
        <f t="shared" si="6"/>
        <v>87.507246036406343</v>
      </c>
      <c r="E23">
        <f t="shared" si="6"/>
        <v>46.244357017028776</v>
      </c>
      <c r="F23">
        <f t="shared" si="6"/>
        <v>50.129653552554316</v>
      </c>
      <c r="G23">
        <f t="shared" si="6"/>
        <v>88.180540223135651</v>
      </c>
      <c r="H23">
        <f t="shared" si="6"/>
        <v>77.959741632413383</v>
      </c>
      <c r="I23">
        <f t="shared" si="6"/>
        <v>100.8646271285966</v>
      </c>
    </row>
    <row r="24" spans="2:12" x14ac:dyDescent="0.55000000000000004">
      <c r="B24">
        <f>(B21+212594)/8515</f>
        <v>80.692930123311811</v>
      </c>
      <c r="C24">
        <f t="shared" si="6"/>
        <v>72.073940105695826</v>
      </c>
      <c r="D24">
        <f t="shared" si="6"/>
        <v>85.967692307692317</v>
      </c>
      <c r="E24">
        <f t="shared" si="6"/>
        <v>73.380669406928945</v>
      </c>
      <c r="F24">
        <f t="shared" si="6"/>
        <v>74.172519083969462</v>
      </c>
      <c r="G24">
        <f t="shared" si="6"/>
        <v>81.922900763358783</v>
      </c>
      <c r="H24">
        <f t="shared" si="6"/>
        <v>68.471790957134473</v>
      </c>
      <c r="I24">
        <f t="shared" si="6"/>
        <v>63.407974163241342</v>
      </c>
    </row>
  </sheetData>
  <mergeCells count="9">
    <mergeCell ref="B19:D19"/>
    <mergeCell ref="E19:G19"/>
    <mergeCell ref="H19:J19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2022-09-15T22:17:23Z</dcterms:created>
  <dcterms:modified xsi:type="dcterms:W3CDTF">2022-09-22T17:07:50Z</dcterms:modified>
</cp:coreProperties>
</file>