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D:\Github\Outchat\hardware\"/>
    </mc:Choice>
  </mc:AlternateContent>
  <xr:revisionPtr revIDLastSave="0" documentId="13_ncr:1_{101DD089-9C95-44F8-899C-439C78ADCF64}" xr6:coauthVersionLast="47" xr6:coauthVersionMax="47" xr10:uidLastSave="{00000000-0000-0000-0000-000000000000}"/>
  <bookViews>
    <workbookView xWindow="-108" yWindow="-108" windowWidth="23256" windowHeight="12576" activeTab="3" xr2:uid="{00000000-000D-0000-FFFF-FFFF00000000}"/>
  </bookViews>
  <sheets>
    <sheet name="Calculations" sheetId="3" r:id="rId1"/>
    <sheet name="Launchpad" sheetId="4" r:id="rId2"/>
    <sheet name="BOM" sheetId="5" r:id="rId3"/>
    <sheet name="RF transceivers" sheetId="1" r:id="rId4"/>
    <sheet name="BTBLE transceivers"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5" l="1"/>
  <c r="B3" i="5" s="1"/>
  <c r="B45" i="3"/>
  <c r="B47" i="3" s="1"/>
  <c r="B50" i="3" s="1"/>
  <c r="D39" i="3"/>
  <c r="B39" i="3"/>
  <c r="D37" i="3"/>
  <c r="D36" i="3"/>
  <c r="D38" i="3" s="1"/>
  <c r="D40" i="3" s="1"/>
  <c r="B32" i="3"/>
  <c r="B25" i="3"/>
  <c r="B29" i="3" s="1"/>
  <c r="B20" i="3"/>
  <c r="B19" i="3"/>
  <c r="D14" i="3"/>
  <c r="D13" i="3"/>
  <c r="B15" i="3" s="1"/>
  <c r="B9" i="3"/>
  <c r="D3" i="3"/>
  <c r="D4" i="3" s="1"/>
  <c r="B4" i="3" s="1"/>
  <c r="B2" i="3"/>
  <c r="I11" i="1"/>
  <c r="H11" i="1"/>
  <c r="G11" i="1"/>
  <c r="F11" i="1"/>
  <c r="E11" i="1"/>
  <c r="D11"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9" authorId="0" shapeId="0" xr:uid="{00000000-0006-0000-0200-000001000000}">
      <text>
        <r>
          <rPr>
            <sz val="10"/>
            <color rgb="FF000000"/>
            <rFont val="Arial"/>
          </rPr>
          <t>Rules of Thumb
--
120dB link budget @433MHz ~ 2000m range
6 dB improvement ~ twice the distance
Double the frequency ~ half the range</t>
        </r>
      </text>
    </comment>
    <comment ref="D48" authorId="0" shapeId="0" xr:uid="{00000000-0006-0000-0200-000002000000}">
      <text>
        <r>
          <rPr>
            <sz val="10"/>
            <color rgb="FF000000"/>
            <rFont val="Arial"/>
          </rPr>
          <t>total accuracy of the crystal including initial tolerance and temperature drift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300-000001000000}">
      <text>
        <r>
          <rPr>
            <sz val="10"/>
            <color rgb="FF000000"/>
            <rFont val="Arial"/>
          </rPr>
          <t>Timer_A is a 16-bit timer/counter with up to seven capture/compare registers. Timer_A can support
multiple capture/compares, PWM outputs, and interval timing. Timer_A also has extensive interrupt
capabilities. Interrupts may be generated from the counter on overflow conditions and from each of the
capture/compare registers.
Timer_A features include:
• Asynchronous 16-bit timer/counter with four operating modes
• Selectable and configurable clock source
• Up to seven configurable capture/compare registers
• Configurable outputs with pulse width modulation (PWM) capability
• Asynchronous input and output latching
• Interrupt vector register for fast decoding of all Timer_A interrupts</t>
        </r>
      </text>
    </comment>
    <comment ref="F5" authorId="0" shapeId="0" xr:uid="{00000000-0006-0000-0300-000002000000}">
      <text>
        <r>
          <rPr>
            <sz val="10"/>
            <color rgb="FF000000"/>
            <rFont val="Arial"/>
          </rPr>
          <t>Oscillator and System Clock
Unified Clock System (UCS) module that includes support for a 32-kHz watch crystal oscillator (XT1 LF mode) (XT1 HF mode
is not supported), an internal very-low-power low-frequency oscillator (VLO), an internal trimmed low-frequency
oscillator (REFO), an integrated internal digitally controlled oscillator (DCO), and a high-frequency crystal
oscillator (XT2). The UCS module is designed to meet the requirements of both low system cost and low power
consumption. The UCS module features digital frequency locked loop (FLL) hardware that, in conjunction with a
digital modulator, stabilizes the DCO frequency to a programmable multiple of the selected FLL reference
frequency. The internal DCO provides a fast turn-on clock source and stabilizes in 3.5 μs (typical). The UCS
module provides the following clock signals:
• Auxiliary clock (ACLK), sourced from a 32-kHz watch crystal (XT1), a high-frequency crystal (XT2), the
internal low-frequency oscillator (VLO), the trimmed low-frequency oscillator (REFO), or the internal digitally
controlled oscillator DCO.
• Main clock (MCLK), the system clock used by the CPU. MCLK can be sourced by same sources made
available to ACLK.
• Sub-Main clock (SMCLK), the subsystem clock used by the peripheral modules. SMCLK can be sourced by
same sources made available to ACLK.
• ACLK/n, the buffered output of ACLK, ACLK/2, ACLK/4, ACLK/8, ACLK/16, ACLK/32.</t>
        </r>
      </text>
    </comment>
    <comment ref="B11" authorId="0" shapeId="0" xr:uid="{00000000-0006-0000-0300-000003000000}">
      <text>
        <r>
          <rPr>
            <sz val="10"/>
            <color rgb="FF000000"/>
            <rFont val="Arial"/>
          </rPr>
          <t>Port Map module which provides additional flexibility for mapping functions to pins. The signals that can be mapped to the port mapping pins are highlighted with a PM_ prefix</t>
        </r>
      </text>
    </comment>
    <comment ref="F14" authorId="0" shapeId="0" xr:uid="{00000000-0006-0000-0300-000004000000}">
      <text>
        <r>
          <rPr>
            <sz val="10"/>
            <color rgb="FF000000"/>
            <rFont val="Arial"/>
          </rPr>
          <t>The 32-kHz crystal allows for lower LPM3 sleep currents than do the other low-frequency clock sources.
Therefore, the presence of the crystal allows the full range of low-power modes to be used.</t>
        </r>
      </text>
    </comment>
    <comment ref="F15" authorId="0" shapeId="0" xr:uid="{00000000-0006-0000-0300-000005000000}">
      <text>
        <r>
          <rPr>
            <sz val="10"/>
            <color rgb="FF000000"/>
            <rFont val="Arial"/>
          </rPr>
          <t>USB operation on the MSP430F5529 requires a high-frequency reference clock for the USB PLL. To meet
this need, the F5529 LaunchPad has a 4-MHz ceramic resonator on the XT2 oscillator. This particular
ceramic resonator operates within ±2500 ppm, which is important for USB operation. If the F5529
application needs a high-frequency precision clock for purposes other than USB, then this clock is
available for this as well.</t>
        </r>
      </text>
    </comment>
    <comment ref="C22" authorId="0" shapeId="0" xr:uid="{00000000-0006-0000-0300-000006000000}">
      <text>
        <r>
          <rPr>
            <sz val="10"/>
            <color rgb="FF000000"/>
            <rFont val="Arial"/>
          </rPr>
          <t>Associated to the RX FIFO. Asserted when the RX FIFO is filled above
FIFO_CFG.FIFO_THR. De-asserted when the RX FIFO is drained below
(or is equal) to the same threshold. This signal is also available in the
MODEM_STATUS1 register</t>
        </r>
      </text>
    </comment>
    <comment ref="F22" authorId="0" shapeId="0" xr:uid="{00000000-0006-0000-0300-000007000000}">
      <text>
        <r>
          <rPr>
            <sz val="10"/>
            <color rgb="FF000000"/>
            <rFont val="Arial"/>
          </rPr>
          <t>RX: Asserted when sync word has been received and de-asserted at the
end of the packet. Will de-assert when the optional address and/or
length check fails or the RX FIFO overflows/underflows.
TX: Asserted when sync word has been sent, and de-asserted at the end
of the packet. Will de-assert if the TX FIFO underflows/overflows</t>
        </r>
      </text>
    </comment>
    <comment ref="F27" authorId="0" shapeId="0" xr:uid="{00000000-0006-0000-0300-000008000000}">
      <text>
        <r>
          <rPr>
            <sz val="10"/>
            <color rgb="FF000000"/>
            <rFont val="Arial"/>
          </rPr>
          <t xml:space="preserve">GPIO1 is shared with the SPI and act as SO when CSn is asserted (active low). The system must ensure pull up/down on this pin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9" authorId="0" shapeId="0" xr:uid="{00000000-0006-0000-0000-000001000000}">
      <text>
        <r>
          <rPr>
            <sz val="10"/>
            <color rgb="FF000000"/>
            <rFont val="Arial"/>
          </rPr>
          <t>&gt; Adjacent Channel Rejection
Interferer injected in the adjacent
channel
&gt; co-channel rejection
How good is the receiver at handling interferers at same frequency</t>
        </r>
      </text>
    </comment>
  </commentList>
</comments>
</file>

<file path=xl/sharedStrings.xml><?xml version="1.0" encoding="utf-8"?>
<sst xmlns="http://schemas.openxmlformats.org/spreadsheetml/2006/main" count="507" uniqueCount="398">
  <si>
    <t>Manufacturer</t>
  </si>
  <si>
    <t>Semtech</t>
  </si>
  <si>
    <t>ST</t>
  </si>
  <si>
    <t>TI</t>
  </si>
  <si>
    <t>Amiccom</t>
  </si>
  <si>
    <t>HopeRF</t>
  </si>
  <si>
    <t>Silabs Si4464</t>
  </si>
  <si>
    <t>Silabs Si4432</t>
  </si>
  <si>
    <t>Part</t>
  </si>
  <si>
    <t>SX1276</t>
  </si>
  <si>
    <t>Spirit1</t>
  </si>
  <si>
    <t>CC1120</t>
  </si>
  <si>
    <t>CC1200</t>
  </si>
  <si>
    <t>A7108</t>
  </si>
  <si>
    <t>A7139</t>
  </si>
  <si>
    <t>RF69W</t>
  </si>
  <si>
    <t>type</t>
  </si>
  <si>
    <t>IC</t>
  </si>
  <si>
    <t>Frequency band</t>
  </si>
  <si>
    <t>137 MHz to 1020 MHz</t>
  </si>
  <si>
    <t>150-174 MHz
300-348 MHz
387-470 MHz
779-956 MHz</t>
  </si>
  <si>
    <t xml:space="preserve">169 
433 
470 
868 
915 
920   </t>
  </si>
  <si>
    <t>ISM/SRD Bands
169
433
868
915 
920</t>
  </si>
  <si>
    <t>ISM
433MHz
868MHz
915 MHz</t>
  </si>
  <si>
    <t>315
433
470
510
868
915 MHz.</t>
  </si>
  <si>
    <t>290-340
431-510
862-1020</t>
  </si>
  <si>
    <t>705–960 MHz
470–639 MHz
353–479 MHz
235–319 MHz
177–239 MHz
119–159 MHz</t>
  </si>
  <si>
    <t>TX power</t>
  </si>
  <si>
    <t>20dBm</t>
  </si>
  <si>
    <t>16dBm</t>
  </si>
  <si>
    <t>up to +16dBm</t>
  </si>
  <si>
    <t>20 to +20dBm</t>
  </si>
  <si>
    <t>Modulation</t>
  </si>
  <si>
    <t>FSK, GFSK
MSK, GMSK, 
LoRa
OOK</t>
  </si>
  <si>
    <t xml:space="preserve"> 2-FSK, GFSK
MSK, GMSK, OOK, and ASK</t>
  </si>
  <si>
    <t>2-FSK
2-GFSK
4-FSK
4-GFSK
MSK
OOK</t>
  </si>
  <si>
    <t>FSK
GFSK</t>
  </si>
  <si>
    <t>FSK, GFSK
MSK, GMSK and OOK</t>
  </si>
  <si>
    <t>(G)FSK
4(G)FSK
(G)MSK
OOK</t>
  </si>
  <si>
    <t>bitrate</t>
  </si>
  <si>
    <t>up to 300 kbps</t>
  </si>
  <si>
    <t>1 to 500 kbps</t>
  </si>
  <si>
    <t>0 to 200 kbps</t>
  </si>
  <si>
    <t>1250kbps</t>
  </si>
  <si>
    <t>2Kbps to 250Kbps.</t>
  </si>
  <si>
    <t>300kbps FSK</t>
  </si>
  <si>
    <t>1000 kbps FSK/GFSK
120 kbps OOK</t>
  </si>
  <si>
    <t>RX sensitivity</t>
  </si>
  <si>
    <t>-148dBm</t>
  </si>
  <si>
    <t>-118dBm</t>
  </si>
  <si>
    <t>–123 dBm at 1.2 kbps
–110 dBm at 50 kbps
–127 dBm w/ Coding Gain</t>
  </si>
  <si>
    <t>–123 dBm at 1.2 kbps
–109 dBm at 50 kbps</t>
  </si>
  <si>
    <t>-117dBm at 2Kbps
-114dBm at 10Kbps
-110dBm at 50Kbps
-107dBm at 100Kbps</t>
  </si>
  <si>
    <t>-118dBm at 2Kbps
-115dBm at 50Kbps
-109dBm at 100Kbps</t>
  </si>
  <si>
    <t xml:space="preserve"> -120 dBm 1.2 kbps</t>
  </si>
  <si>
    <t>-126dBm (BER&lt;0.1%,500bps,GFSK,BT=0.5,df=250Hz)
-106dBm (BER&lt;0.1%,100kbps,GFSK,BT=0.5,df=50kHz)</t>
  </si>
  <si>
    <t>RX selectivity
RX co-channel rejection</t>
  </si>
  <si>
    <t>6dB</t>
  </si>
  <si>
    <t>49dB 12.5 kHz Δf FSK 1.2 kbps</t>
  </si>
  <si>
    <t xml:space="preserve"> 64 dB at 12.5kHz offset</t>
  </si>
  <si>
    <t xml:space="preserve"> 60 dB at 12.5kHz Offset</t>
  </si>
  <si>
    <t>60 dB adjacent channel</t>
  </si>
  <si>
    <t>RX LO phase noise</t>
  </si>
  <si>
    <t>–111 dBc/Hz @10kHz offset</t>
  </si>
  <si>
    <t>–114 dBc/Hz at 10kHz Offset</t>
  </si>
  <si>
    <t>Link budget</t>
  </si>
  <si>
    <t>Tx current</t>
  </si>
  <si>
    <t>87mA RFOP = +17 dBm
20mA RFOP = + 7 dBm</t>
  </si>
  <si>
    <t>21 mA TX at +11 dBm</t>
  </si>
  <si>
    <t>45 mA at +14 dBm</t>
  </si>
  <si>
    <t>46 mA at +14 dBm</t>
  </si>
  <si>
    <t>433MHz
30mA @10dBm
70mA @17dBm</t>
  </si>
  <si>
    <t>433MHz
24mA @ 10.5dBm.</t>
  </si>
  <si>
    <t>33mA @10dBm
95mA @17dBm</t>
  </si>
  <si>
    <t>18 mA TX at +10 dBm
85mA TX +20dBm</t>
  </si>
  <si>
    <t>Rx current</t>
  </si>
  <si>
    <t xml:space="preserve"> 9.9 mA</t>
  </si>
  <si>
    <t>9 mA RX</t>
  </si>
  <si>
    <t>2 mA in RX Sniff Mode
17 mA Peak Low-Power
22 mA Peak High-Perf</t>
  </si>
  <si>
    <t>0.5 mA in RX Sniff Mode
19 mA Peak Low-Power
23 mA Peak High-Perf</t>
  </si>
  <si>
    <t>434MHz:13.5 mA AGC Off
Deep sleep  0.2uA.
Low sleep 2 uA.</t>
  </si>
  <si>
    <t>434MHz:3.8 mA AGC Off
Deep sleep (0.5uA).
Sleep(1.5 uA).</t>
  </si>
  <si>
    <t>RX 16mA
Idle 1.2uA</t>
  </si>
  <si>
    <t>10/13 mA RX</t>
  </si>
  <si>
    <t>RX/TX FIFO</t>
  </si>
  <si>
    <t>256 bytes</t>
  </si>
  <si>
    <t>96 bytes</t>
  </si>
  <si>
    <t>128 bytes</t>
  </si>
  <si>
    <t>64 bytes</t>
  </si>
  <si>
    <t>66 bytes</t>
  </si>
  <si>
    <t>64 byte</t>
  </si>
  <si>
    <t>Supply voltage</t>
  </si>
  <si>
    <t>1.8V-3.7V</t>
  </si>
  <si>
    <t>1.8V to 3.6V</t>
  </si>
  <si>
    <t>2.0V to 3.6V</t>
  </si>
  <si>
    <t>2.0 ~ 3.6 V</t>
  </si>
  <si>
    <t>1.9 ~ 3.6 V</t>
  </si>
  <si>
    <t>1.8-3.6V</t>
  </si>
  <si>
    <t>Rx BP Filters
RF filter (SAW), IF filter</t>
  </si>
  <si>
    <t>prog RX digital filter</t>
  </si>
  <si>
    <t>RF(SAW) integ.
IF filter integ.</t>
  </si>
  <si>
    <t>RF(SAW) integ.
IF filter integ.</t>
  </si>
  <si>
    <t>Prog IF filter BW</t>
  </si>
  <si>
    <t>Prog IF filter BW 
+auto calib.</t>
  </si>
  <si>
    <t>prog FIR filters
no RF SAW filter needed</t>
  </si>
  <si>
    <t>IF filter  468.75 kHz</t>
  </si>
  <si>
    <t>TCXO required</t>
  </si>
  <si>
    <t>no, crystal 32MHz</t>
  </si>
  <si>
    <t>no, comp. for xtal</t>
  </si>
  <si>
    <t>low cost xtal 40MHz comp.</t>
  </si>
  <si>
    <t>low cost xtal 40MHz calib.</t>
  </si>
  <si>
    <t>low cost xtal 12,8M/16M 
comp. caps</t>
  </si>
  <si>
    <t>low cost xtal 
2.8 / 16 / 19.2 MHz
comp. caps</t>
  </si>
  <si>
    <t>no</t>
  </si>
  <si>
    <t>std XTAL 30MHZ ok
+freq calib + temp comp</t>
  </si>
  <si>
    <t>Serial interface</t>
  </si>
  <si>
    <t>SPI</t>
  </si>
  <si>
    <t>HW encryption</t>
  </si>
  <si>
    <t>AES128</t>
  </si>
  <si>
    <t>Functions</t>
  </si>
  <si>
    <t>RSSI
temp sensor
low batt</t>
  </si>
  <si>
    <t>RSSI
AES
CRC/FEC</t>
  </si>
  <si>
    <t>CGA, WakeOnRx
CCA, RSSI
Temp sensor
CRC/FEC</t>
  </si>
  <si>
    <t>IEEE 802.15.4g
Wireless MBUS
AES128
CRC/FEC</t>
  </si>
  <si>
    <t>ADC 8bit
RSSI
WakeOnRx
FEC / CRC-16
Manchester</t>
  </si>
  <si>
    <t>ADC 8bit
low batt
RSSI
WakeOnRx
FEC / CRC
Manchester</t>
  </si>
  <si>
    <t>RSSI
temp sensor
 CRC-16, AES-128</t>
  </si>
  <si>
    <t>Low bat
temp sensor
rssi</t>
  </si>
  <si>
    <t>Package</t>
  </si>
  <si>
    <t>QFN28</t>
  </si>
  <si>
    <t>QFN20</t>
  </si>
  <si>
    <t>QFN32</t>
  </si>
  <si>
    <t>QFN24</t>
  </si>
  <si>
    <t>Price</t>
  </si>
  <si>
    <t>4.2$/1KU</t>
  </si>
  <si>
    <t>2.2$/1K</t>
  </si>
  <si>
    <t>2.2$/1KU</t>
  </si>
  <si>
    <t>22$/1KU</t>
  </si>
  <si>
    <t>Notes</t>
  </si>
  <si>
    <t>LORA = Chirp Spread Spectrum
weak co-existence perf
long range low power</t>
  </si>
  <si>
    <t>CC1120 narrowband
CC1125 ultra narrowband</t>
  </si>
  <si>
    <t>Wideband apps 
Pin CC with CC1120</t>
  </si>
  <si>
    <t>long LineOfSight apps</t>
  </si>
  <si>
    <t>NordicSemi</t>
  </si>
  <si>
    <t>NXP</t>
  </si>
  <si>
    <t>CC2564</t>
  </si>
  <si>
    <t>CC2541</t>
  </si>
  <si>
    <t>nRF8001</t>
  </si>
  <si>
    <t>nRF51822</t>
  </si>
  <si>
    <t>QN9021</t>
  </si>
  <si>
    <t>BT4.0</t>
  </si>
  <si>
    <t>yes</t>
  </si>
  <si>
    <t>Basic Rate (BR/1Mbps)</t>
  </si>
  <si>
    <t>Enhanced Data Rate (EDR/3Mbps)</t>
  </si>
  <si>
    <t>Low Energy (LE/0.27 Mbps)</t>
  </si>
  <si>
    <t>Data rate</t>
  </si>
  <si>
    <t>3 Mbps</t>
  </si>
  <si>
    <t>2MBps</t>
  </si>
  <si>
    <t>1Mbps</t>
  </si>
  <si>
    <t>250kbps, 1Mbps, 2Mbps</t>
  </si>
  <si>
    <t>Sensitivity</t>
  </si>
  <si>
    <t>-95 dBm GFSK, BER 0.1%</t>
  </si>
  <si>
    <t>–94 dBm at 1 Mbps</t>
  </si>
  <si>
    <t>-87dBm @1Mbps</t>
  </si>
  <si>
    <t>-93 dBm</t>
  </si>
  <si>
    <t>-93 dBm (dcdc mode)</t>
  </si>
  <si>
    <t>12 dBm max</t>
  </si>
  <si>
    <t>CC2541: 0dBm
CC2540: 4dBm</t>
  </si>
  <si>
    <t>0/-6/-12/-18dBm prog</t>
  </si>
  <si>
    <t>-20dBm to +4dBm</t>
  </si>
  <si>
    <t>TX current</t>
  </si>
  <si>
    <t>77mA @ GFSK 10dBm
82.5mA @ EDR 8dBm</t>
  </si>
  <si>
    <t>TX (0 dBm): 18.2 mA</t>
  </si>
  <si>
    <t>11mA TX 0dBm</t>
  </si>
  <si>
    <t>10.5 mA peak TX (0 dBm)</t>
  </si>
  <si>
    <t>8.8 mA @0dBm</t>
  </si>
  <si>
    <t>RX current</t>
  </si>
  <si>
    <t>RX active: 17.9 mA</t>
  </si>
  <si>
    <t>12.5mA Active RX peak</t>
  </si>
  <si>
    <t>13 mA peak RX</t>
  </si>
  <si>
    <t>9.25 mA (dcdc mode)</t>
  </si>
  <si>
    <t>STBY current</t>
  </si>
  <si>
    <t>4mA</t>
  </si>
  <si>
    <t>270 µA (mode1)</t>
  </si>
  <si>
    <t>2μA</t>
  </si>
  <si>
    <t>2.6uA idle mode</t>
  </si>
  <si>
    <t>3uA</t>
  </si>
  <si>
    <t>Crystal</t>
  </si>
  <si>
    <t>26 MHz XO
32 kHz XO</t>
  </si>
  <si>
    <t>32MHz XO
32kHz XO</t>
  </si>
  <si>
    <t>16MHz ±40ppm XO
32kHz XO</t>
  </si>
  <si>
    <t>16MHz XO
32kHz XO</t>
  </si>
  <si>
    <t>16/32 MHz XO
32KHz XO</t>
  </si>
  <si>
    <t>2.2V to 4.8V</t>
  </si>
  <si>
    <t>2V to 3.6V</t>
  </si>
  <si>
    <t>1.9V to 3.6V</t>
  </si>
  <si>
    <t>1.8 V to 3.6 V</t>
  </si>
  <si>
    <t>2.4 V to 3.6 V</t>
  </si>
  <si>
    <t>Profiles supported</t>
  </si>
  <si>
    <t>SPP/A2DP/HID</t>
  </si>
  <si>
    <t>HostGAP, ATT / GATT 
SMP L2CAP</t>
  </si>
  <si>
    <t>LL, L2CAP, GAP,
SM, ATT, GATT</t>
  </si>
  <si>
    <t>embedded MCU</t>
  </si>
  <si>
    <t>8051 
8KB RAM 256KB FL</t>
  </si>
  <si>
    <t>ARM Cortex M0
256kB flash + 32kB RAM
SWD debug</t>
  </si>
  <si>
    <t>ARM Cortex M0
64 kB ram
128KB flash</t>
  </si>
  <si>
    <t>BT stack</t>
  </si>
  <si>
    <t>Host MCU (sofware def radio)</t>
  </si>
  <si>
    <t>BLE PHY embedded
Lib need 2KB/4KB on MCU</t>
  </si>
  <si>
    <t>Host MCU Interface</t>
  </si>
  <si>
    <t>UART (named HCI)</t>
  </si>
  <si>
    <t xml:space="preserve">SPI (named ACI) </t>
  </si>
  <si>
    <t>Peripherals</t>
  </si>
  <si>
    <t>Comp, ADC 12bit,
I2C/UART</t>
  </si>
  <si>
    <t>Temp sensor
UART</t>
  </si>
  <si>
    <t>SPI, I2C, UART
Comp, Temp sensor, 
ADC, RTC</t>
  </si>
  <si>
    <t>SPI/UART/i2C slave
/timer/RTC/ADC 10bit</t>
  </si>
  <si>
    <t>VQFN76</t>
  </si>
  <si>
    <t>QFN40</t>
  </si>
  <si>
    <t>QFN48</t>
  </si>
  <si>
    <t>4.6$/1K</t>
  </si>
  <si>
    <t>3.3$/1K</t>
  </si>
  <si>
    <t>2.1$/1K</t>
  </si>
  <si>
    <t>2.31$/1K</t>
  </si>
  <si>
    <t>IAR IDE license to buy</t>
  </si>
  <si>
    <t>for BT slave role</t>
  </si>
  <si>
    <t>compilers
ARM GCC, Eclipse, IAR</t>
  </si>
  <si>
    <t>SDK Keil/IAR</t>
  </si>
  <si>
    <t>RF amplifier</t>
  </si>
  <si>
    <t>dBm</t>
  </si>
  <si>
    <t>W</t>
  </si>
  <si>
    <t>MURS limit</t>
  </si>
  <si>
    <t>transceiver power</t>
  </si>
  <si>
    <t>PA gain</t>
  </si>
  <si>
    <t>dB</t>
  </si>
  <si>
    <t>Message</t>
  </si>
  <si>
    <t>Character length</t>
  </si>
  <si>
    <t>bits</t>
  </si>
  <si>
    <t>Unicode UTF-8</t>
  </si>
  <si>
    <t>Nb characters</t>
  </si>
  <si>
    <t>Gotenna limit</t>
  </si>
  <si>
    <t>Message size</t>
  </si>
  <si>
    <t>Channel capacity w/ gaussian white noise</t>
  </si>
  <si>
    <t>&gt;&gt; RF electronics B.Hagen</t>
  </si>
  <si>
    <t>Bandwidth</t>
  </si>
  <si>
    <t>Hz</t>
  </si>
  <si>
    <t>signal</t>
  </si>
  <si>
    <t>receiver input noise</t>
  </si>
  <si>
    <t>max rate (Shannon–Hartley)</t>
  </si>
  <si>
    <t>bit/sec</t>
  </si>
  <si>
    <t>Antenna</t>
  </si>
  <si>
    <t>frequency</t>
  </si>
  <si>
    <t>MHz</t>
  </si>
  <si>
    <t>lambda/4</t>
  </si>
  <si>
    <t>cm</t>
  </si>
  <si>
    <t>lambda/4  on FR4</t>
  </si>
  <si>
    <t>RF range</t>
  </si>
  <si>
    <t>&gt;&gt; RF basics msp430 advanced conf 2006 TI</t>
  </si>
  <si>
    <t>Tx power</t>
  </si>
  <si>
    <t>Rx power</t>
  </si>
  <si>
    <t>CC1120 sensitvity @1.2kbps</t>
  </si>
  <si>
    <t>Tx antenna gain</t>
  </si>
  <si>
    <t>dBi</t>
  </si>
  <si>
    <t>Rx antenna gain</t>
  </si>
  <si>
    <t>free space range (Friis eq.)</t>
  </si>
  <si>
    <t>km</t>
  </si>
  <si>
    <t>Rule of Thumb</t>
  </si>
  <si>
    <t>Tx Antenna height</t>
  </si>
  <si>
    <t>m</t>
  </si>
  <si>
    <t>Rx antenna height</t>
  </si>
  <si>
    <t>LOS range</t>
  </si>
  <si>
    <t>Sub-GHZ =  LOS propagation only</t>
  </si>
  <si>
    <t>CC1120 packet</t>
  </si>
  <si>
    <t>bit rate</t>
  </si>
  <si>
    <t>bit/s</t>
  </si>
  <si>
    <t>preamble word (4 byte)</t>
  </si>
  <si>
    <t>bit</t>
  </si>
  <si>
    <t>ms</t>
  </si>
  <si>
    <t>sync word (2 byte)</t>
  </si>
  <si>
    <t>PKT_SYNC_RXTX assert</t>
  </si>
  <si>
    <t>data payload</t>
  </si>
  <si>
    <t>PKT_SYNC_RXTX deassert</t>
  </si>
  <si>
    <t>CC1120 Rx filter BW</t>
  </si>
  <si>
    <t>&gt;&gt; http://processors.wiki.ti.com/index.php/Category:Sub-1GHz</t>
  </si>
  <si>
    <t>kbps</t>
  </si>
  <si>
    <t>symbol per bit</t>
  </si>
  <si>
    <t xml:space="preserve"> 2GFSK=1,  4GFSK=2</t>
  </si>
  <si>
    <t>symbol rate</t>
  </si>
  <si>
    <t>ksps</t>
  </si>
  <si>
    <t>frequency deviation max</t>
  </si>
  <si>
    <t>kHz</t>
  </si>
  <si>
    <t>GFSK OBW (Occupied BW)</t>
  </si>
  <si>
    <t>Carson's bw rule</t>
  </si>
  <si>
    <t>XTAL tolerance (TCXO preferred)</t>
  </si>
  <si>
    <t>ppm</t>
  </si>
  <si>
    <t>FB2PLL on</t>
  </si>
  <si>
    <t>frequency RF</t>
  </si>
  <si>
    <t>RX filter BW min</t>
  </si>
  <si>
    <t>Launchpad F5529</t>
  </si>
  <si>
    <t>pin</t>
  </si>
  <si>
    <t>name</t>
  </si>
  <si>
    <t>function</t>
  </si>
  <si>
    <t>+3.3V</t>
  </si>
  <si>
    <t>3.3V power output</t>
  </si>
  <si>
    <t>GND</t>
  </si>
  <si>
    <t>P6.5/CB5/A5</t>
  </si>
  <si>
    <t>GPIO/COMPB_IN/ADC</t>
  </si>
  <si>
    <t>P2.0/TA1.1</t>
  </si>
  <si>
    <t>GPIO+INT/TA1_TIMER_CCR1</t>
  </si>
  <si>
    <t>P3.4/UCA0RXD/UCA0SOMI</t>
  </si>
  <si>
    <t>GPIO/A0_UART_RX/A0_SPI_MISO</t>
  </si>
  <si>
    <t>P2.2/TA2CLK/SMCLK</t>
  </si>
  <si>
    <t>GPIO+INT/TA2_TIMER_CLK/SubMain CLK</t>
  </si>
  <si>
    <t>P3.3/UCA0TXD/UCA0SIMO</t>
  </si>
  <si>
    <t>GPIO/A0_UART_TX/A0_SPI_MOSI</t>
  </si>
  <si>
    <t>P7.4/TB0.2</t>
  </si>
  <si>
    <t>GPIO/TB0_TIMER_CCR2</t>
  </si>
  <si>
    <t xml:space="preserve">P1.6/TA1CLK/CBOUT(!) </t>
  </si>
  <si>
    <t>GPIO+INT/TA1_TIMER_CLK /COMPB_OUT</t>
  </si>
  <si>
    <t>RST/SBWTDIO</t>
  </si>
  <si>
    <t>RESET_IN/SPIbyWIRE data</t>
  </si>
  <si>
    <t>P6.6/CB6/A6</t>
  </si>
  <si>
    <t>P3.0/UCB0SIMO/UCB0SDA</t>
  </si>
  <si>
    <t>GPIO/B0_SPI_MOSI/B0_I2C_SDA</t>
  </si>
  <si>
    <t>P3.2/UCB0CLK/UCA0STE</t>
  </si>
  <si>
    <t>GPIO/B0_SPI_SCLK/A0_SPI_CS</t>
  </si>
  <si>
    <t>P3.1/UCB0SOMI/UCB0SCL</t>
  </si>
  <si>
    <t>GPIO/B0_SPI_MISO/B0_I2C_SCL</t>
  </si>
  <si>
    <t>P2.7/UCB0STE/UCA0CLK</t>
  </si>
  <si>
    <t>GPIO+INT/B0_SPI_CS/A0_SPI_SCLK</t>
  </si>
  <si>
    <t>P2.6/RTCCLK/DMAE0</t>
  </si>
  <si>
    <t>GPIO+INT/RTC_CLK_OUT/DMA_TRIG</t>
  </si>
  <si>
    <t>P4.2/PM_UCB1SOMI/PM_UCB1SCL</t>
  </si>
  <si>
    <t>GPIO/B1_SPI_MISO/B1_I2C_SCL</t>
  </si>
  <si>
    <t>P2.3/TA2.0</t>
  </si>
  <si>
    <t>GPIO+INT/TA2_TIMER_CCR0</t>
  </si>
  <si>
    <t>P4.1/PM_UCB1SIMO/PM_UCB1SDA</t>
  </si>
  <si>
    <t>GPIO/B1_SPI_MOSI/B1_I2C_SDA</t>
  </si>
  <si>
    <t>P8.1</t>
  </si>
  <si>
    <t>GPIO</t>
  </si>
  <si>
    <t>P2.1</t>
  </si>
  <si>
    <t>button S1 connected to GND</t>
  </si>
  <si>
    <t>LFXT1</t>
  </si>
  <si>
    <t>Low Freq CLK 32.768KHz</t>
  </si>
  <si>
    <t>P1.1</t>
  </si>
  <si>
    <t>button S2 connected to GND</t>
  </si>
  <si>
    <t>XT2</t>
  </si>
  <si>
    <t>USBCLK 4MHZ +/-2500ppm</t>
  </si>
  <si>
    <t>P1.0</t>
  </si>
  <si>
    <t>LED1 connected to GND</t>
  </si>
  <si>
    <t>P4.7</t>
  </si>
  <si>
    <t>LED2 connected to GND</t>
  </si>
  <si>
    <t>Boosterpack CC1120</t>
  </si>
  <si>
    <t>VDD</t>
  </si>
  <si>
    <t>GPIO2</t>
  </si>
  <si>
    <t>RXFIFO_THR active high</t>
  </si>
  <si>
    <t>GPIO0</t>
  </si>
  <si>
    <t>PKT_SYNC_RXTX active high</t>
  </si>
  <si>
    <t>interrupt MCU</t>
  </si>
  <si>
    <t>SPI_CS</t>
  </si>
  <si>
    <t>SPI_MOSI</t>
  </si>
  <si>
    <t>SPI_SCLK</t>
  </si>
  <si>
    <t>SPI_MISO/GPIO1</t>
  </si>
  <si>
    <t>SPI_MISO active when SPI_CS is high</t>
  </si>
  <si>
    <t>RESET</t>
  </si>
  <si>
    <t>RESET input</t>
  </si>
  <si>
    <t>GPIO3</t>
  </si>
  <si>
    <t>HiZ</t>
  </si>
  <si>
    <t>BOM /device</t>
  </si>
  <si>
    <t>Nb devices</t>
  </si>
  <si>
    <t>BOM total</t>
  </si>
  <si>
    <t>manufacturer</t>
  </si>
  <si>
    <t>partno</t>
  </si>
  <si>
    <t>details</t>
  </si>
  <si>
    <t>price $/1K</t>
  </si>
  <si>
    <t>MSP430F5529IPNR</t>
  </si>
  <si>
    <t>MCU USB/128KB Flash/8KB RAM</t>
  </si>
  <si>
    <t>CC1120RHBR</t>
  </si>
  <si>
    <t>RF transceiver</t>
  </si>
  <si>
    <t>MSP430F5515IPN</t>
  </si>
  <si>
    <t>MCU USB/64KB Flash/4KB RAM</t>
  </si>
  <si>
    <t>Skyworks</t>
  </si>
  <si>
    <t>SKY65367-11</t>
  </si>
  <si>
    <t>FEM 30dBm 169MHz</t>
  </si>
  <si>
    <t>TBC</t>
  </si>
  <si>
    <t>CC1190</t>
  </si>
  <si>
    <t>FEM 27dBm 850-950MHz</t>
  </si>
  <si>
    <t>TPS65721</t>
  </si>
  <si>
    <t>PMIC dcdc+ldo+batt ch</t>
  </si>
  <si>
    <t>TPS62733</t>
  </si>
  <si>
    <t>step-dw ULP 2,3V</t>
  </si>
  <si>
    <t>Battery 3.7v 1100mah Lipo</t>
  </si>
  <si>
    <t>SKY66100-11</t>
  </si>
  <si>
    <t>FEM 27dBm 169MHz</t>
  </si>
  <si>
    <t>TCXO 32MHz for CC1120</t>
  </si>
  <si>
    <t>BQ25120</t>
  </si>
  <si>
    <t>Bat chg/300mA-Buck/100mA-LDO</t>
  </si>
  <si>
    <t>SAW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</si>
</sst>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sz val="10"/>
      <color rgb="FF000000"/>
      <name val="Arial"/>
    </font>
    <font>
      <sz val="9"/>
      <color rgb="FF000000"/>
      <name val="Arial"/>
    </font>
    <font>
      <sz val="11"/>
      <color rgb="FF000000"/>
      <name val="Arial"/>
    </font>
    <font>
      <sz val="10"/>
      <name val="Arial"/>
    </font>
    <font>
      <sz val="9"/>
      <color rgb="FF313233"/>
      <name val="Arial"/>
    </font>
    <font>
      <sz val="9"/>
      <name val="Arial"/>
    </font>
    <font>
      <b/>
      <sz val="10"/>
      <name val="Arial"/>
    </font>
    <font>
      <sz val="10"/>
      <color rgb="FFFF0000"/>
      <name val="Arial"/>
    </font>
    <font>
      <sz val="10"/>
      <name val="Arial"/>
    </font>
  </fonts>
  <fills count="8">
    <fill>
      <patternFill patternType="none"/>
    </fill>
    <fill>
      <patternFill patternType="gray125"/>
    </fill>
    <fill>
      <patternFill patternType="solid">
        <fgColor rgb="FFFAFAFA"/>
        <bgColor rgb="FFFAFAFA"/>
      </patternFill>
    </fill>
    <fill>
      <patternFill patternType="solid">
        <fgColor rgb="FFFFFFFF"/>
        <bgColor rgb="FFFFFFFF"/>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F9900"/>
        <bgColor rgb="FFFF9900"/>
      </patternFill>
    </fill>
  </fills>
  <borders count="2">
    <border>
      <left/>
      <right/>
      <top/>
      <bottom/>
      <diagonal/>
    </border>
    <border>
      <left/>
      <right/>
      <top/>
      <bottom style="thin">
        <color rgb="FF000000"/>
      </bottom>
      <diagonal/>
    </border>
  </borders>
  <cellStyleXfs count="1">
    <xf numFmtId="0" fontId="0" fillId="0" borderId="0"/>
  </cellStyleXfs>
  <cellXfs count="27">
    <xf numFmtId="0" fontId="0" fillId="0" borderId="0" xfId="0"/>
    <xf numFmtId="0" fontId="1" fillId="0" borderId="0" xfId="0" applyFont="1" applyAlignment="1">
      <alignment horizontal="left"/>
    </xf>
    <xf numFmtId="0" fontId="1" fillId="0" borderId="0" xfId="0" applyFont="1"/>
    <xf numFmtId="0" fontId="2" fillId="0" borderId="0" xfId="0" applyFont="1"/>
    <xf numFmtId="0" fontId="2" fillId="2" borderId="0" xfId="0" applyFont="1" applyFill="1"/>
    <xf numFmtId="0" fontId="2" fillId="3" borderId="0" xfId="0" applyFont="1" applyFill="1" applyAlignment="1">
      <alignment horizontal="left"/>
    </xf>
    <xf numFmtId="0" fontId="3" fillId="0" borderId="0" xfId="0" applyFont="1" applyAlignment="1">
      <alignment horizontal="left"/>
    </xf>
    <xf numFmtId="0" fontId="3" fillId="0" borderId="0" xfId="0" applyFont="1"/>
    <xf numFmtId="0" fontId="4" fillId="0" borderId="0" xfId="0" applyFont="1"/>
    <xf numFmtId="0" fontId="1" fillId="3" borderId="0" xfId="0" applyFont="1" applyFill="1" applyAlignment="1">
      <alignment vertical="top"/>
    </xf>
    <xf numFmtId="0" fontId="5" fillId="3" borderId="0" xfId="0" applyFont="1" applyFill="1" applyAlignment="1">
      <alignment horizontal="left"/>
    </xf>
    <xf numFmtId="0" fontId="6" fillId="3" borderId="0" xfId="0" applyFont="1" applyFill="1" applyAlignment="1">
      <alignment horizontal="left"/>
    </xf>
    <xf numFmtId="0" fontId="7" fillId="0" borderId="0" xfId="0" applyFont="1"/>
    <xf numFmtId="4" fontId="4" fillId="0" borderId="0" xfId="0" applyNumberFormat="1" applyFont="1"/>
    <xf numFmtId="4" fontId="4" fillId="4" borderId="0" xfId="0" applyNumberFormat="1" applyFont="1" applyFill="1"/>
    <xf numFmtId="0" fontId="4" fillId="4" borderId="0" xfId="0" applyFont="1" applyFill="1"/>
    <xf numFmtId="11" fontId="4" fillId="3" borderId="0" xfId="0" applyNumberFormat="1" applyFont="1" applyFill="1"/>
    <xf numFmtId="0" fontId="4" fillId="3" borderId="0" xfId="0" applyFont="1" applyFill="1"/>
    <xf numFmtId="4" fontId="4" fillId="3" borderId="0" xfId="0" applyNumberFormat="1" applyFont="1" applyFill="1"/>
    <xf numFmtId="0" fontId="1" fillId="4" borderId="0" xfId="0" applyFont="1" applyFill="1"/>
    <xf numFmtId="4" fontId="8" fillId="0" borderId="0" xfId="0" applyNumberFormat="1" applyFont="1"/>
    <xf numFmtId="0" fontId="4" fillId="5" borderId="0" xfId="0" applyFont="1" applyFill="1"/>
    <xf numFmtId="0" fontId="4" fillId="6" borderId="0" xfId="0" applyFont="1" applyFill="1"/>
    <xf numFmtId="0" fontId="4" fillId="7" borderId="0" xfId="0" applyFont="1" applyFill="1"/>
    <xf numFmtId="0" fontId="8" fillId="0" borderId="0" xfId="0" applyFont="1"/>
    <xf numFmtId="0" fontId="7" fillId="0" borderId="1" xfId="0" applyFont="1" applyBorder="1"/>
    <xf numFmtId="0" fontId="9" fillId="3"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jp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8</xdr:col>
      <xdr:colOff>1009650</xdr:colOff>
      <xdr:row>1</xdr:row>
      <xdr:rowOff>342900</xdr:rowOff>
    </xdr:from>
    <xdr:to>
      <xdr:col>14</xdr:col>
      <xdr:colOff>285750</xdr:colOff>
      <xdr:row>18</xdr:row>
      <xdr:rowOff>28575</xdr:rowOff>
    </xdr:to>
    <xdr:pic>
      <xdr:nvPicPr>
        <xdr:cNvPr id="2" name="image02.jp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0" y="0"/>
          <a:ext cx="5048250" cy="3086100"/>
        </a:xfrm>
        <a:prstGeom prst="rect">
          <a:avLst/>
        </a:prstGeom>
        <a:noFill/>
      </xdr:spPr>
    </xdr:pic>
    <xdr:clientData fLocksWithSheet="0"/>
  </xdr:twoCellAnchor>
  <xdr:twoCellAnchor>
    <xdr:from>
      <xdr:col>8</xdr:col>
      <xdr:colOff>952500</xdr:colOff>
      <xdr:row>26</xdr:row>
      <xdr:rowOff>19050</xdr:rowOff>
    </xdr:from>
    <xdr:to>
      <xdr:col>17</xdr:col>
      <xdr:colOff>828675</xdr:colOff>
      <xdr:row>41</xdr:row>
      <xdr:rowOff>9525</xdr:rowOff>
    </xdr:to>
    <xdr:pic>
      <xdr:nvPicPr>
        <xdr:cNvPr id="3" name="image01.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xfrm>
          <a:off x="0" y="0"/>
          <a:ext cx="8534400" cy="2990850"/>
        </a:xfrm>
        <a:prstGeom prst="rect">
          <a:avLst/>
        </a:prstGeom>
        <a:noFill/>
      </xdr:spPr>
    </xdr:pic>
    <xdr:clientData fLocksWithSheet="0"/>
  </xdr:twoCellAnchor>
  <xdr:twoCellAnchor>
    <xdr:from>
      <xdr:col>8</xdr:col>
      <xdr:colOff>914400</xdr:colOff>
      <xdr:row>42</xdr:row>
      <xdr:rowOff>9525</xdr:rowOff>
    </xdr:from>
    <xdr:to>
      <xdr:col>19</xdr:col>
      <xdr:colOff>733425</xdr:colOff>
      <xdr:row>58</xdr:row>
      <xdr:rowOff>9525</xdr:rowOff>
    </xdr:to>
    <xdr:pic>
      <xdr:nvPicPr>
        <xdr:cNvPr id="4" name="image03.png" title="Image">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xfrm>
          <a:off x="0" y="0"/>
          <a:ext cx="10401300" cy="3200400"/>
        </a:xfrm>
        <a:prstGeom prst="rect">
          <a:avLst/>
        </a:prstGeom>
        <a:noFill/>
      </xdr:spPr>
    </xdr:pic>
    <xdr:clientData fLocksWithSheet="0"/>
  </xdr:twoCellAnchor>
  <xdr:twoCellAnchor>
    <xdr:from>
      <xdr:col>9</xdr:col>
      <xdr:colOff>19050</xdr:colOff>
      <xdr:row>20</xdr:row>
      <xdr:rowOff>38100</xdr:rowOff>
    </xdr:from>
    <xdr:to>
      <xdr:col>14</xdr:col>
      <xdr:colOff>19050</xdr:colOff>
      <xdr:row>25</xdr:row>
      <xdr:rowOff>66675</xdr:rowOff>
    </xdr:to>
    <xdr:pic>
      <xdr:nvPicPr>
        <xdr:cNvPr id="5" name="image00.png" title="Image">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xfrm>
          <a:off x="0" y="0"/>
          <a:ext cx="4810125" cy="1028700"/>
        </a:xfrm>
        <a:prstGeom prst="rect">
          <a:avLst/>
        </a:prstGeom>
        <a:noFill/>
      </xdr:spPr>
    </xdr:pic>
    <xdr:clientData fLocksWithSheet="0"/>
  </xdr:twoCellAnchor>
  <xdr:twoCellAnchor>
    <xdr:from>
      <xdr:col>0</xdr:col>
      <xdr:colOff>0</xdr:colOff>
      <xdr:row>0</xdr:row>
      <xdr:rowOff>0</xdr:rowOff>
    </xdr:from>
    <xdr:to>
      <xdr:col>6</xdr:col>
      <xdr:colOff>510540</xdr:colOff>
      <xdr:row>40</xdr:row>
      <xdr:rowOff>121920</xdr:rowOff>
    </xdr:to>
    <xdr:sp macro="" textlink="">
      <xdr:nvSpPr>
        <xdr:cNvPr id="2051" name="Text Box 3" hidden="1">
          <a:extLst>
            <a:ext uri="{FF2B5EF4-FFF2-40B4-BE49-F238E27FC236}">
              <a16:creationId xmlns:a16="http://schemas.microsoft.com/office/drawing/2014/main" id="{553432D3-9FAE-E86C-38F0-C8BC60F9885A}"/>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600075</xdr:colOff>
      <xdr:row>29</xdr:row>
      <xdr:rowOff>495300</xdr:rowOff>
    </xdr:from>
    <xdr:to>
      <xdr:col>21</xdr:col>
      <xdr:colOff>628650</xdr:colOff>
      <xdr:row>58</xdr:row>
      <xdr:rowOff>95250</xdr:rowOff>
    </xdr:to>
    <xdr:pic>
      <xdr:nvPicPr>
        <xdr:cNvPr id="2" name="image09.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0" y="0"/>
          <a:ext cx="7724775" cy="5400675"/>
        </a:xfrm>
        <a:prstGeom prst="rect">
          <a:avLst/>
        </a:prstGeom>
        <a:noFill/>
      </xdr:spPr>
    </xdr:pic>
    <xdr:clientData fLocksWithSheet="0"/>
  </xdr:twoCellAnchor>
  <xdr:twoCellAnchor>
    <xdr:from>
      <xdr:col>13</xdr:col>
      <xdr:colOff>495300</xdr:colOff>
      <xdr:row>1</xdr:row>
      <xdr:rowOff>390525</xdr:rowOff>
    </xdr:from>
    <xdr:to>
      <xdr:col>23</xdr:col>
      <xdr:colOff>571500</xdr:colOff>
      <xdr:row>28</xdr:row>
      <xdr:rowOff>28575</xdr:rowOff>
    </xdr:to>
    <xdr:pic>
      <xdr:nvPicPr>
        <xdr:cNvPr id="3" name="image10.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xfrm>
          <a:off x="0" y="0"/>
          <a:ext cx="9696450" cy="5038725"/>
        </a:xfrm>
        <a:prstGeom prst="rect">
          <a:avLst/>
        </a:prstGeom>
        <a:noFill/>
      </xdr:spPr>
    </xdr:pic>
    <xdr:clientData fLocksWithSheet="0"/>
  </xdr:twoCellAnchor>
  <xdr:twoCellAnchor>
    <xdr:from>
      <xdr:col>7</xdr:col>
      <xdr:colOff>200025</xdr:colOff>
      <xdr:row>1</xdr:row>
      <xdr:rowOff>400050</xdr:rowOff>
    </xdr:from>
    <xdr:to>
      <xdr:col>12</xdr:col>
      <xdr:colOff>800100</xdr:colOff>
      <xdr:row>39</xdr:row>
      <xdr:rowOff>171450</xdr:rowOff>
    </xdr:to>
    <xdr:pic>
      <xdr:nvPicPr>
        <xdr:cNvPr id="4" name="image05.png" title="Image">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xfrm>
          <a:off x="0" y="0"/>
          <a:ext cx="5410200" cy="7372350"/>
        </a:xfrm>
        <a:prstGeom prst="rect">
          <a:avLst/>
        </a:prstGeom>
        <a:noFill/>
      </xdr:spPr>
    </xdr:pic>
    <xdr:clientData fLocksWithSheet="0"/>
  </xdr:twoCellAnchor>
  <xdr:twoCellAnchor>
    <xdr:from>
      <xdr:col>13</xdr:col>
      <xdr:colOff>685800</xdr:colOff>
      <xdr:row>59</xdr:row>
      <xdr:rowOff>400050</xdr:rowOff>
    </xdr:from>
    <xdr:to>
      <xdr:col>22</xdr:col>
      <xdr:colOff>276225</xdr:colOff>
      <xdr:row>95</xdr:row>
      <xdr:rowOff>57150</xdr:rowOff>
    </xdr:to>
    <xdr:pic>
      <xdr:nvPicPr>
        <xdr:cNvPr id="5" name="image07.png" title="Image">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xfrm>
          <a:off x="0" y="0"/>
          <a:ext cx="8248650" cy="6858000"/>
        </a:xfrm>
        <a:prstGeom prst="rect">
          <a:avLst/>
        </a:prstGeom>
        <a:noFill/>
      </xdr:spPr>
    </xdr:pic>
    <xdr:clientData fLocksWithSheet="0"/>
  </xdr:twoCellAnchor>
  <xdr:twoCellAnchor>
    <xdr:from>
      <xdr:col>0</xdr:col>
      <xdr:colOff>428625</xdr:colOff>
      <xdr:row>31</xdr:row>
      <xdr:rowOff>352425</xdr:rowOff>
    </xdr:from>
    <xdr:to>
      <xdr:col>3</xdr:col>
      <xdr:colOff>142875</xdr:colOff>
      <xdr:row>45</xdr:row>
      <xdr:rowOff>161925</xdr:rowOff>
    </xdr:to>
    <xdr:pic>
      <xdr:nvPicPr>
        <xdr:cNvPr id="6" name="image06.jpg" title="Image">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xfrm>
          <a:off x="0" y="0"/>
          <a:ext cx="5676900" cy="2609850"/>
        </a:xfrm>
        <a:prstGeom prst="rect">
          <a:avLst/>
        </a:prstGeom>
        <a:noFill/>
      </xdr:spPr>
    </xdr:pic>
    <xdr:clientData fLocksWithSheet="0"/>
  </xdr:twoCellAnchor>
  <xdr:twoCellAnchor>
    <xdr:from>
      <xdr:col>6</xdr:col>
      <xdr:colOff>19050</xdr:colOff>
      <xdr:row>62</xdr:row>
      <xdr:rowOff>171450</xdr:rowOff>
    </xdr:from>
    <xdr:to>
      <xdr:col>13</xdr:col>
      <xdr:colOff>571500</xdr:colOff>
      <xdr:row>79</xdr:row>
      <xdr:rowOff>95250</xdr:rowOff>
    </xdr:to>
    <xdr:pic>
      <xdr:nvPicPr>
        <xdr:cNvPr id="7" name="image04.png" title="Image">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xfrm>
          <a:off x="0" y="0"/>
          <a:ext cx="7286625" cy="3324225"/>
        </a:xfrm>
        <a:prstGeom prst="rect">
          <a:avLst/>
        </a:prstGeom>
        <a:noFill/>
      </xdr:spPr>
    </xdr:pic>
    <xdr:clientData fLocksWithSheet="0"/>
  </xdr:twoCellAnchor>
  <xdr:twoCellAnchor>
    <xdr:from>
      <xdr:col>7</xdr:col>
      <xdr:colOff>333375</xdr:colOff>
      <xdr:row>40</xdr:row>
      <xdr:rowOff>438150</xdr:rowOff>
    </xdr:from>
    <xdr:to>
      <xdr:col>12</xdr:col>
      <xdr:colOff>666750</xdr:colOff>
      <xdr:row>61</xdr:row>
      <xdr:rowOff>190500</xdr:rowOff>
    </xdr:to>
    <xdr:pic>
      <xdr:nvPicPr>
        <xdr:cNvPr id="8" name="image08.png" title="Image">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xfrm>
          <a:off x="0" y="0"/>
          <a:ext cx="5143500" cy="3952875"/>
        </a:xfrm>
        <a:prstGeom prst="rect">
          <a:avLst/>
        </a:prstGeom>
        <a:noFill/>
      </xdr:spPr>
    </xdr:pic>
    <xdr:clientData fLocksWithSheet="0"/>
  </xdr:twoCellAnchor>
  <xdr:twoCellAnchor>
    <xdr:from>
      <xdr:col>0</xdr:col>
      <xdr:colOff>0</xdr:colOff>
      <xdr:row>0</xdr:row>
      <xdr:rowOff>0</xdr:rowOff>
    </xdr:from>
    <xdr:to>
      <xdr:col>4</xdr:col>
      <xdr:colOff>914400</xdr:colOff>
      <xdr:row>39</xdr:row>
      <xdr:rowOff>15240</xdr:rowOff>
    </xdr:to>
    <xdr:sp macro="" textlink="">
      <xdr:nvSpPr>
        <xdr:cNvPr id="3081" name="Text Box 9" hidden="1">
          <a:extLst>
            <a:ext uri="{FF2B5EF4-FFF2-40B4-BE49-F238E27FC236}">
              <a16:creationId xmlns:a16="http://schemas.microsoft.com/office/drawing/2014/main" id="{27BAEEAD-E6E0-C285-9CDC-39D8136D937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449580</xdr:colOff>
      <xdr:row>40</xdr:row>
      <xdr:rowOff>30480</xdr:rowOff>
    </xdr:to>
    <xdr:sp macro="" textlink="">
      <xdr:nvSpPr>
        <xdr:cNvPr id="1026" name="Text Box 2" hidden="1">
          <a:extLst>
            <a:ext uri="{FF2B5EF4-FFF2-40B4-BE49-F238E27FC236}">
              <a16:creationId xmlns:a16="http://schemas.microsoft.com/office/drawing/2014/main" id="{41A69DAB-A7D0-AABF-0DEB-2425DEA79165}"/>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0"/>
  <sheetViews>
    <sheetView workbookViewId="0"/>
  </sheetViews>
  <sheetFormatPr defaultColWidth="14.44140625" defaultRowHeight="15.75" customHeight="1" x14ac:dyDescent="0.25"/>
  <cols>
    <col min="1" max="1" width="31.44140625" customWidth="1"/>
  </cols>
  <sheetData>
    <row r="1" spans="1:6" ht="15.75" customHeight="1" x14ac:dyDescent="0.25">
      <c r="A1" s="12" t="s">
        <v>228</v>
      </c>
    </row>
    <row r="2" spans="1:6" ht="15.75" customHeight="1" x14ac:dyDescent="0.25">
      <c r="A2" s="8" t="s">
        <v>27</v>
      </c>
      <c r="B2" s="13">
        <f>10*LOG10(D2/0.001)</f>
        <v>33.010299956639813</v>
      </c>
      <c r="C2" s="8" t="s">
        <v>229</v>
      </c>
      <c r="D2" s="14">
        <v>2</v>
      </c>
      <c r="E2" s="8" t="s">
        <v>230</v>
      </c>
      <c r="F2" s="8" t="s">
        <v>231</v>
      </c>
    </row>
    <row r="3" spans="1:6" ht="15.75" customHeight="1" x14ac:dyDescent="0.25">
      <c r="A3" s="8" t="s">
        <v>232</v>
      </c>
      <c r="B3" s="14">
        <v>16</v>
      </c>
      <c r="C3" s="8" t="s">
        <v>229</v>
      </c>
      <c r="D3" s="13">
        <f>10^((B3-30)/10)</f>
        <v>3.9810717055349727E-2</v>
      </c>
      <c r="E3" s="8" t="s">
        <v>230</v>
      </c>
      <c r="F3" s="8" t="s">
        <v>11</v>
      </c>
    </row>
    <row r="4" spans="1:6" ht="15.75" customHeight="1" x14ac:dyDescent="0.25">
      <c r="A4" s="8" t="s">
        <v>233</v>
      </c>
      <c r="B4" s="13">
        <f>10*LOG10(D4)</f>
        <v>17.010299956639813</v>
      </c>
      <c r="C4" s="8" t="s">
        <v>234</v>
      </c>
      <c r="D4" s="13">
        <f>D2/D3</f>
        <v>50.237728630191597</v>
      </c>
    </row>
    <row r="6" spans="1:6" ht="15.75" customHeight="1" x14ac:dyDescent="0.25">
      <c r="A6" s="12" t="s">
        <v>235</v>
      </c>
    </row>
    <row r="7" spans="1:6" ht="15.75" customHeight="1" x14ac:dyDescent="0.25">
      <c r="A7" s="8" t="s">
        <v>236</v>
      </c>
      <c r="B7" s="15">
        <v>8</v>
      </c>
      <c r="C7" s="8" t="s">
        <v>237</v>
      </c>
      <c r="D7" s="8" t="s">
        <v>238</v>
      </c>
      <c r="F7" s="8"/>
    </row>
    <row r="8" spans="1:6" ht="15.75" customHeight="1" x14ac:dyDescent="0.25">
      <c r="A8" s="8" t="s">
        <v>239</v>
      </c>
      <c r="B8" s="15">
        <v>160</v>
      </c>
      <c r="D8" s="8" t="s">
        <v>240</v>
      </c>
      <c r="F8" s="8"/>
    </row>
    <row r="9" spans="1:6" ht="15.75" customHeight="1" x14ac:dyDescent="0.25">
      <c r="A9" s="8" t="s">
        <v>241</v>
      </c>
      <c r="B9">
        <f>B7*B8</f>
        <v>1280</v>
      </c>
      <c r="C9" s="8" t="s">
        <v>237</v>
      </c>
    </row>
    <row r="11" spans="1:6" ht="15.75" customHeight="1" x14ac:dyDescent="0.25">
      <c r="A11" s="12" t="s">
        <v>242</v>
      </c>
      <c r="C11" s="8" t="s">
        <v>243</v>
      </c>
    </row>
    <row r="12" spans="1:6" ht="15.75" customHeight="1" x14ac:dyDescent="0.25">
      <c r="A12" s="8" t="s">
        <v>244</v>
      </c>
      <c r="B12" s="14">
        <v>25000</v>
      </c>
      <c r="C12" s="8" t="s">
        <v>245</v>
      </c>
    </row>
    <row r="13" spans="1:6" ht="15.75" customHeight="1" x14ac:dyDescent="0.25">
      <c r="A13" s="8" t="s">
        <v>246</v>
      </c>
      <c r="B13" s="14">
        <v>-90</v>
      </c>
      <c r="C13" s="8" t="s">
        <v>229</v>
      </c>
      <c r="D13" s="16">
        <f t="shared" ref="D13:D14" si="0">10^((B13-30)/10)</f>
        <v>9.9999999999999998E-13</v>
      </c>
      <c r="E13" s="8" t="s">
        <v>230</v>
      </c>
    </row>
    <row r="14" spans="1:6" ht="15.75" customHeight="1" x14ac:dyDescent="0.25">
      <c r="A14" s="8" t="s">
        <v>247</v>
      </c>
      <c r="B14" s="14">
        <v>-123</v>
      </c>
      <c r="C14" s="8" t="s">
        <v>229</v>
      </c>
      <c r="D14" s="16">
        <f t="shared" si="0"/>
        <v>5.0118723362727077E-16</v>
      </c>
      <c r="E14" s="8" t="s">
        <v>230</v>
      </c>
    </row>
    <row r="15" spans="1:6" ht="15.75" customHeight="1" x14ac:dyDescent="0.25">
      <c r="A15" s="8" t="s">
        <v>248</v>
      </c>
      <c r="B15" s="13">
        <f>B12*LOG((1+D13/D14),2)</f>
        <v>274077.13980827562</v>
      </c>
      <c r="C15" s="8" t="s">
        <v>249</v>
      </c>
    </row>
    <row r="17" spans="1:4" ht="15.75" customHeight="1" x14ac:dyDescent="0.25">
      <c r="A17" s="12" t="s">
        <v>250</v>
      </c>
    </row>
    <row r="18" spans="1:4" ht="15.75" customHeight="1" x14ac:dyDescent="0.25">
      <c r="A18" s="8" t="s">
        <v>251</v>
      </c>
      <c r="B18" s="15">
        <v>433</v>
      </c>
      <c r="C18" s="8" t="s">
        <v>252</v>
      </c>
    </row>
    <row r="19" spans="1:4" ht="15.75" customHeight="1" x14ac:dyDescent="0.25">
      <c r="A19" s="8" t="s">
        <v>253</v>
      </c>
      <c r="B19" s="13">
        <f>10^2*3*10^8/B18/10^6/4</f>
        <v>17.321016166281755</v>
      </c>
      <c r="C19" s="8" t="s">
        <v>254</v>
      </c>
    </row>
    <row r="20" spans="1:4" ht="15.75" customHeight="1" x14ac:dyDescent="0.25">
      <c r="A20" s="8" t="s">
        <v>255</v>
      </c>
      <c r="B20" s="13">
        <f>B19*0.58</f>
        <v>10.046189376443417</v>
      </c>
      <c r="C20" s="8" t="s">
        <v>254</v>
      </c>
    </row>
    <row r="22" spans="1:4" ht="15.75" customHeight="1" x14ac:dyDescent="0.25">
      <c r="A22" s="12" t="s">
        <v>256</v>
      </c>
      <c r="B22" s="8" t="s">
        <v>257</v>
      </c>
    </row>
    <row r="23" spans="1:4" ht="15.75" customHeight="1" x14ac:dyDescent="0.25">
      <c r="A23" s="8" t="s">
        <v>258</v>
      </c>
      <c r="B23" s="15">
        <v>10</v>
      </c>
      <c r="C23" s="8" t="s">
        <v>229</v>
      </c>
    </row>
    <row r="24" spans="1:4" ht="15.75" customHeight="1" x14ac:dyDescent="0.25">
      <c r="A24" s="8" t="s">
        <v>259</v>
      </c>
      <c r="B24" s="15">
        <v>-123</v>
      </c>
      <c r="C24" s="8" t="s">
        <v>229</v>
      </c>
      <c r="D24" s="8" t="s">
        <v>260</v>
      </c>
    </row>
    <row r="25" spans="1:4" ht="15.75" customHeight="1" x14ac:dyDescent="0.25">
      <c r="A25" s="8" t="s">
        <v>65</v>
      </c>
      <c r="B25" s="17">
        <f>B23-B24</f>
        <v>133</v>
      </c>
      <c r="C25" s="8" t="s">
        <v>234</v>
      </c>
    </row>
    <row r="26" spans="1:4" ht="15.75" customHeight="1" x14ac:dyDescent="0.25">
      <c r="A26" s="8" t="s">
        <v>261</v>
      </c>
      <c r="B26" s="15">
        <v>3</v>
      </c>
      <c r="C26" s="8" t="s">
        <v>262</v>
      </c>
    </row>
    <row r="27" spans="1:4" ht="13.2" x14ac:dyDescent="0.25">
      <c r="A27" s="8" t="s">
        <v>263</v>
      </c>
      <c r="B27" s="15">
        <v>3</v>
      </c>
      <c r="C27" s="8" t="s">
        <v>262</v>
      </c>
    </row>
    <row r="28" spans="1:4" ht="13.2" x14ac:dyDescent="0.25">
      <c r="A28" s="8" t="s">
        <v>251</v>
      </c>
      <c r="B28" s="15">
        <v>433</v>
      </c>
      <c r="C28" s="8" t="s">
        <v>252</v>
      </c>
    </row>
    <row r="29" spans="1:4" ht="13.2" x14ac:dyDescent="0.25">
      <c r="A29" s="8" t="s">
        <v>264</v>
      </c>
      <c r="B29" s="13">
        <f>10^((B25+B26+B27+20*LOG10(3*10^8/B28/10^6/4/PI()))/20)/10^3</f>
        <v>491.38680948940498</v>
      </c>
      <c r="C29" s="8" t="s">
        <v>265</v>
      </c>
      <c r="D29" s="8" t="s">
        <v>266</v>
      </c>
    </row>
    <row r="30" spans="1:4" ht="13.2" x14ac:dyDescent="0.25">
      <c r="A30" s="8" t="s">
        <v>267</v>
      </c>
      <c r="B30" s="15">
        <v>2</v>
      </c>
      <c r="C30" s="8" t="s">
        <v>268</v>
      </c>
      <c r="D30" s="8"/>
    </row>
    <row r="31" spans="1:4" ht="13.2" x14ac:dyDescent="0.25">
      <c r="A31" s="8" t="s">
        <v>269</v>
      </c>
      <c r="B31" s="15">
        <v>2</v>
      </c>
      <c r="C31" s="8" t="s">
        <v>268</v>
      </c>
      <c r="D31" s="8"/>
    </row>
    <row r="32" spans="1:4" ht="13.2" x14ac:dyDescent="0.25">
      <c r="A32" s="8" t="s">
        <v>270</v>
      </c>
      <c r="B32" s="18">
        <f>(SQRT(2*B30*6365000)+SQRT(2*B31*6365000))/1000</f>
        <v>10.091580649234292</v>
      </c>
      <c r="C32" s="8" t="s">
        <v>265</v>
      </c>
      <c r="D32" s="8" t="s">
        <v>271</v>
      </c>
    </row>
    <row r="33" spans="1:5" ht="13.2" x14ac:dyDescent="0.25">
      <c r="D33" s="8"/>
    </row>
    <row r="34" spans="1:5" ht="13.2" x14ac:dyDescent="0.25">
      <c r="A34" s="12" t="s">
        <v>272</v>
      </c>
    </row>
    <row r="35" spans="1:5" ht="13.2" x14ac:dyDescent="0.25">
      <c r="A35" s="8" t="s">
        <v>273</v>
      </c>
      <c r="B35" s="19">
        <v>1200</v>
      </c>
      <c r="C35" s="8" t="s">
        <v>274</v>
      </c>
    </row>
    <row r="36" spans="1:5" ht="13.2" x14ac:dyDescent="0.25">
      <c r="A36" s="8" t="s">
        <v>275</v>
      </c>
      <c r="B36" s="19">
        <v>32</v>
      </c>
      <c r="C36" s="8" t="s">
        <v>276</v>
      </c>
      <c r="D36" s="13">
        <f t="shared" ref="D36:D37" si="1">1/B$35*B36*1000</f>
        <v>26.666666666666668</v>
      </c>
      <c r="E36" s="8" t="s">
        <v>277</v>
      </c>
    </row>
    <row r="37" spans="1:5" ht="13.2" x14ac:dyDescent="0.25">
      <c r="A37" s="8" t="s">
        <v>278</v>
      </c>
      <c r="B37" s="19">
        <v>16</v>
      </c>
      <c r="C37" s="8" t="s">
        <v>276</v>
      </c>
      <c r="D37" s="13">
        <f t="shared" si="1"/>
        <v>13.333333333333334</v>
      </c>
      <c r="E37" s="8" t="s">
        <v>277</v>
      </c>
    </row>
    <row r="38" spans="1:5" ht="13.2" x14ac:dyDescent="0.25">
      <c r="A38" s="8" t="s">
        <v>279</v>
      </c>
      <c r="D38" s="20">
        <f>D36+D37</f>
        <v>40</v>
      </c>
      <c r="E38" s="8" t="s">
        <v>277</v>
      </c>
    </row>
    <row r="39" spans="1:5" ht="13.2" x14ac:dyDescent="0.25">
      <c r="A39" s="8" t="s">
        <v>280</v>
      </c>
      <c r="B39" s="15">
        <f>64*8</f>
        <v>512</v>
      </c>
      <c r="C39" s="8" t="s">
        <v>276</v>
      </c>
      <c r="D39" s="13">
        <f>1/B$35*B39*1000</f>
        <v>426.66666666666669</v>
      </c>
      <c r="E39" s="8" t="s">
        <v>277</v>
      </c>
    </row>
    <row r="40" spans="1:5" ht="13.2" x14ac:dyDescent="0.25">
      <c r="A40" s="8" t="s">
        <v>281</v>
      </c>
      <c r="D40" s="20">
        <f>D39+D38</f>
        <v>466.66666666666669</v>
      </c>
      <c r="E40" s="8" t="s">
        <v>277</v>
      </c>
    </row>
    <row r="42" spans="1:5" ht="13.2" x14ac:dyDescent="0.25">
      <c r="A42" s="12" t="s">
        <v>282</v>
      </c>
      <c r="B42" s="8" t="s">
        <v>283</v>
      </c>
    </row>
    <row r="43" spans="1:5" ht="13.2" x14ac:dyDescent="0.25">
      <c r="A43" s="8" t="s">
        <v>273</v>
      </c>
      <c r="B43" s="15">
        <v>1.2</v>
      </c>
      <c r="C43" s="8" t="s">
        <v>284</v>
      </c>
    </row>
    <row r="44" spans="1:5" ht="13.2" x14ac:dyDescent="0.25">
      <c r="A44" s="8" t="s">
        <v>285</v>
      </c>
      <c r="B44" s="15">
        <v>1</v>
      </c>
      <c r="D44" s="8" t="s">
        <v>286</v>
      </c>
    </row>
    <row r="45" spans="1:5" ht="13.2" x14ac:dyDescent="0.25">
      <c r="A45" s="8" t="s">
        <v>287</v>
      </c>
      <c r="B45" s="17">
        <f>B43*B44</f>
        <v>1.2</v>
      </c>
      <c r="C45" s="8" t="s">
        <v>288</v>
      </c>
    </row>
    <row r="46" spans="1:5" ht="13.2" x14ac:dyDescent="0.25">
      <c r="A46" s="8" t="s">
        <v>289</v>
      </c>
      <c r="B46" s="15">
        <v>3.99</v>
      </c>
      <c r="C46" s="8" t="s">
        <v>290</v>
      </c>
    </row>
    <row r="47" spans="1:5" ht="13.2" x14ac:dyDescent="0.25">
      <c r="A47" s="8" t="s">
        <v>291</v>
      </c>
      <c r="B47" s="17">
        <f>B45+2*B46</f>
        <v>9.18</v>
      </c>
      <c r="C47" s="8" t="s">
        <v>290</v>
      </c>
      <c r="D47" s="8" t="s">
        <v>292</v>
      </c>
    </row>
    <row r="48" spans="1:5" ht="13.2" x14ac:dyDescent="0.25">
      <c r="A48" s="8" t="s">
        <v>293</v>
      </c>
      <c r="B48" s="15">
        <v>5</v>
      </c>
      <c r="C48" s="8" t="s">
        <v>294</v>
      </c>
      <c r="D48" s="8" t="s">
        <v>295</v>
      </c>
    </row>
    <row r="49" spans="1:3" ht="13.2" x14ac:dyDescent="0.25">
      <c r="A49" s="8" t="s">
        <v>296</v>
      </c>
      <c r="B49" s="8">
        <v>433</v>
      </c>
      <c r="C49" s="8" t="s">
        <v>252</v>
      </c>
    </row>
    <row r="50" spans="1:3" ht="13.2" x14ac:dyDescent="0.25">
      <c r="A50" s="8" t="s">
        <v>297</v>
      </c>
      <c r="B50" s="15">
        <f>B47+4*B48*B49/1000</f>
        <v>17.84</v>
      </c>
      <c r="C50" s="8" t="s">
        <v>290</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
  <sheetViews>
    <sheetView workbookViewId="0"/>
  </sheetViews>
  <sheetFormatPr defaultColWidth="14.44140625" defaultRowHeight="15.75" customHeight="1" x14ac:dyDescent="0.25"/>
  <cols>
    <col min="1" max="1" width="7.44140625" customWidth="1"/>
    <col min="2" max="2" width="34.88671875" customWidth="1"/>
    <col min="3" max="3" width="47.109375" customWidth="1"/>
    <col min="4" max="4" width="8.33203125" customWidth="1"/>
    <col min="5" max="5" width="26.5546875" customWidth="1"/>
    <col min="6" max="6" width="39.6640625" customWidth="1"/>
  </cols>
  <sheetData>
    <row r="1" spans="1:7" ht="15.75" customHeight="1" x14ac:dyDescent="0.25">
      <c r="A1" s="8" t="s">
        <v>298</v>
      </c>
      <c r="B1" s="8"/>
      <c r="C1" s="8"/>
      <c r="D1" s="8"/>
    </row>
    <row r="2" spans="1:7" ht="15.75" customHeight="1" x14ac:dyDescent="0.25">
      <c r="A2" s="12" t="s">
        <v>299</v>
      </c>
      <c r="B2" s="12" t="s">
        <v>300</v>
      </c>
      <c r="C2" s="12" t="s">
        <v>301</v>
      </c>
      <c r="D2" s="12" t="s">
        <v>299</v>
      </c>
      <c r="E2" s="12" t="s">
        <v>300</v>
      </c>
      <c r="F2" s="12" t="s">
        <v>301</v>
      </c>
    </row>
    <row r="3" spans="1:7" ht="15.75" customHeight="1" x14ac:dyDescent="0.25">
      <c r="A3" s="8">
        <v>1</v>
      </c>
      <c r="B3" s="21" t="s">
        <v>302</v>
      </c>
      <c r="C3" s="8" t="s">
        <v>303</v>
      </c>
      <c r="D3" s="8">
        <v>20</v>
      </c>
      <c r="E3" s="21" t="s">
        <v>304</v>
      </c>
    </row>
    <row r="4" spans="1:7" ht="15.75" customHeight="1" x14ac:dyDescent="0.25">
      <c r="A4" s="8">
        <v>2</v>
      </c>
      <c r="B4" s="15" t="s">
        <v>305</v>
      </c>
      <c r="C4" s="8" t="s">
        <v>306</v>
      </c>
      <c r="D4" s="8">
        <v>19</v>
      </c>
      <c r="E4" s="15" t="s">
        <v>307</v>
      </c>
      <c r="F4" s="17" t="s">
        <v>308</v>
      </c>
      <c r="G4" s="8"/>
    </row>
    <row r="5" spans="1:7" ht="15.75" customHeight="1" x14ac:dyDescent="0.25">
      <c r="A5" s="8">
        <v>3</v>
      </c>
      <c r="B5" s="8" t="s">
        <v>309</v>
      </c>
      <c r="C5" s="8" t="s">
        <v>310</v>
      </c>
      <c r="D5" s="8">
        <v>18</v>
      </c>
      <c r="E5" s="22" t="s">
        <v>311</v>
      </c>
      <c r="F5" s="17" t="s">
        <v>312</v>
      </c>
    </row>
    <row r="6" spans="1:7" ht="15.75" customHeight="1" x14ac:dyDescent="0.25">
      <c r="A6" s="8">
        <v>4</v>
      </c>
      <c r="B6" s="8" t="s">
        <v>313</v>
      </c>
      <c r="C6" s="8" t="s">
        <v>314</v>
      </c>
      <c r="D6" s="8">
        <v>17</v>
      </c>
      <c r="E6" s="8" t="s">
        <v>315</v>
      </c>
      <c r="F6" s="8" t="s">
        <v>316</v>
      </c>
    </row>
    <row r="7" spans="1:7" ht="15.75" customHeight="1" x14ac:dyDescent="0.25">
      <c r="A7" s="8">
        <v>5</v>
      </c>
      <c r="B7" s="8" t="s">
        <v>317</v>
      </c>
      <c r="C7" s="8" t="s">
        <v>318</v>
      </c>
      <c r="D7" s="8">
        <v>16</v>
      </c>
      <c r="E7" s="8" t="s">
        <v>319</v>
      </c>
      <c r="F7" s="8" t="s">
        <v>320</v>
      </c>
    </row>
    <row r="8" spans="1:7" ht="15.75" customHeight="1" x14ac:dyDescent="0.25">
      <c r="A8" s="8">
        <v>6</v>
      </c>
      <c r="B8" s="8" t="s">
        <v>321</v>
      </c>
      <c r="C8" s="8" t="s">
        <v>306</v>
      </c>
      <c r="D8" s="8">
        <v>15</v>
      </c>
      <c r="E8" s="22" t="s">
        <v>322</v>
      </c>
      <c r="F8" s="17" t="s">
        <v>323</v>
      </c>
    </row>
    <row r="9" spans="1:7" ht="15.75" customHeight="1" x14ac:dyDescent="0.25">
      <c r="A9" s="8">
        <v>7</v>
      </c>
      <c r="B9" s="22" t="s">
        <v>324</v>
      </c>
      <c r="C9" s="8" t="s">
        <v>325</v>
      </c>
      <c r="D9" s="8">
        <v>14</v>
      </c>
      <c r="E9" s="22" t="s">
        <v>326</v>
      </c>
      <c r="F9" s="17" t="s">
        <v>327</v>
      </c>
    </row>
    <row r="10" spans="1:7" ht="15.75" customHeight="1" x14ac:dyDescent="0.25">
      <c r="A10" s="8">
        <v>8</v>
      </c>
      <c r="B10" s="8" t="s">
        <v>328</v>
      </c>
      <c r="C10" s="8" t="s">
        <v>329</v>
      </c>
      <c r="D10" s="8">
        <v>13</v>
      </c>
      <c r="E10" s="23" t="s">
        <v>330</v>
      </c>
      <c r="F10" s="17" t="s">
        <v>331</v>
      </c>
    </row>
    <row r="11" spans="1:7" ht="15.75" customHeight="1" x14ac:dyDescent="0.25">
      <c r="A11" s="8">
        <v>9</v>
      </c>
      <c r="B11" s="8" t="s">
        <v>332</v>
      </c>
      <c r="C11" s="8" t="s">
        <v>333</v>
      </c>
      <c r="D11" s="8">
        <v>12</v>
      </c>
      <c r="E11" s="8" t="s">
        <v>334</v>
      </c>
      <c r="F11" s="8" t="s">
        <v>335</v>
      </c>
    </row>
    <row r="12" spans="1:7" ht="15.75" customHeight="1" x14ac:dyDescent="0.25">
      <c r="A12" s="8">
        <v>10</v>
      </c>
      <c r="B12" s="8" t="s">
        <v>336</v>
      </c>
      <c r="C12" s="8" t="s">
        <v>337</v>
      </c>
      <c r="D12" s="8">
        <v>11</v>
      </c>
      <c r="E12" s="15" t="s">
        <v>338</v>
      </c>
      <c r="F12" s="17" t="s">
        <v>339</v>
      </c>
    </row>
    <row r="14" spans="1:7" ht="15.75" customHeight="1" x14ac:dyDescent="0.25">
      <c r="A14" s="8"/>
      <c r="B14" s="8" t="s">
        <v>340</v>
      </c>
      <c r="C14" s="8" t="s">
        <v>341</v>
      </c>
      <c r="E14" s="8" t="s">
        <v>342</v>
      </c>
      <c r="F14" s="8" t="s">
        <v>343</v>
      </c>
    </row>
    <row r="15" spans="1:7" ht="15.75" customHeight="1" x14ac:dyDescent="0.25">
      <c r="B15" s="8" t="s">
        <v>344</v>
      </c>
      <c r="C15" s="8" t="s">
        <v>345</v>
      </c>
      <c r="E15" s="8" t="s">
        <v>346</v>
      </c>
      <c r="F15" s="8" t="s">
        <v>347</v>
      </c>
    </row>
    <row r="16" spans="1:7" ht="15.75" customHeight="1" x14ac:dyDescent="0.25">
      <c r="B16" s="8" t="s">
        <v>348</v>
      </c>
      <c r="C16" s="8" t="s">
        <v>349</v>
      </c>
    </row>
    <row r="17" spans="1:7" ht="15.75" customHeight="1" x14ac:dyDescent="0.25">
      <c r="B17" s="8" t="s">
        <v>350</v>
      </c>
      <c r="C17" s="8" t="s">
        <v>351</v>
      </c>
    </row>
    <row r="19" spans="1:7" ht="15.75" customHeight="1" x14ac:dyDescent="0.25">
      <c r="A19" s="8" t="s">
        <v>352</v>
      </c>
      <c r="C19" s="24"/>
    </row>
    <row r="21" spans="1:7" ht="15.75" customHeight="1" x14ac:dyDescent="0.25">
      <c r="A21" s="8">
        <v>1</v>
      </c>
      <c r="B21" s="21" t="s">
        <v>353</v>
      </c>
      <c r="D21" s="8">
        <v>20</v>
      </c>
      <c r="E21" s="21" t="s">
        <v>304</v>
      </c>
    </row>
    <row r="22" spans="1:7" ht="15.75" customHeight="1" x14ac:dyDescent="0.25">
      <c r="A22" s="8">
        <v>2</v>
      </c>
      <c r="B22" s="15" t="s">
        <v>354</v>
      </c>
      <c r="C22" s="8" t="s">
        <v>355</v>
      </c>
      <c r="D22" s="8">
        <v>19</v>
      </c>
      <c r="E22" s="15" t="s">
        <v>356</v>
      </c>
      <c r="F22" s="8" t="s">
        <v>357</v>
      </c>
      <c r="G22" s="8" t="s">
        <v>358</v>
      </c>
    </row>
    <row r="23" spans="1:7" ht="15.75" customHeight="1" x14ac:dyDescent="0.25">
      <c r="A23" s="8">
        <v>3</v>
      </c>
      <c r="D23" s="8">
        <v>18</v>
      </c>
      <c r="E23" s="22" t="s">
        <v>359</v>
      </c>
    </row>
    <row r="24" spans="1:7" ht="15.75" customHeight="1" x14ac:dyDescent="0.25">
      <c r="A24" s="8">
        <v>4</v>
      </c>
      <c r="D24" s="8">
        <v>17</v>
      </c>
    </row>
    <row r="25" spans="1:7" ht="15.75" customHeight="1" x14ac:dyDescent="0.25">
      <c r="A25" s="8">
        <v>5</v>
      </c>
      <c r="D25" s="8">
        <v>16</v>
      </c>
    </row>
    <row r="26" spans="1:7" ht="15.75" customHeight="1" x14ac:dyDescent="0.25">
      <c r="A26" s="8">
        <v>6</v>
      </c>
      <c r="D26" s="8">
        <v>15</v>
      </c>
      <c r="E26" s="22" t="s">
        <v>360</v>
      </c>
    </row>
    <row r="27" spans="1:7" ht="13.2" x14ac:dyDescent="0.25">
      <c r="A27" s="8">
        <v>7</v>
      </c>
      <c r="B27" s="22" t="s">
        <v>361</v>
      </c>
      <c r="D27" s="8">
        <v>14</v>
      </c>
      <c r="E27" s="22" t="s">
        <v>362</v>
      </c>
      <c r="F27" s="8" t="s">
        <v>363</v>
      </c>
    </row>
    <row r="28" spans="1:7" ht="13.2" x14ac:dyDescent="0.25">
      <c r="A28" s="8">
        <v>8</v>
      </c>
      <c r="D28" s="8">
        <v>13</v>
      </c>
      <c r="E28" s="23" t="s">
        <v>364</v>
      </c>
      <c r="F28" s="8" t="s">
        <v>365</v>
      </c>
    </row>
    <row r="29" spans="1:7" ht="13.2" x14ac:dyDescent="0.25">
      <c r="A29" s="8">
        <v>9</v>
      </c>
      <c r="D29" s="8">
        <v>12</v>
      </c>
    </row>
    <row r="30" spans="1:7" ht="13.2" x14ac:dyDescent="0.25">
      <c r="A30" s="8">
        <v>10</v>
      </c>
      <c r="D30" s="8">
        <v>11</v>
      </c>
      <c r="E30" s="15" t="s">
        <v>366</v>
      </c>
      <c r="F30" s="8" t="s">
        <v>367</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2"/>
  <sheetViews>
    <sheetView workbookViewId="0"/>
  </sheetViews>
  <sheetFormatPr defaultColWidth="14.44140625" defaultRowHeight="15.75" customHeight="1" x14ac:dyDescent="0.25"/>
  <cols>
    <col min="2" max="2" width="22" customWidth="1"/>
    <col min="3" max="3" width="38.109375" customWidth="1"/>
    <col min="8" max="8" width="20.5546875" customWidth="1"/>
    <col min="9" max="9" width="33" customWidth="1"/>
  </cols>
  <sheetData>
    <row r="1" spans="1:10" ht="15.75" customHeight="1" x14ac:dyDescent="0.25">
      <c r="A1" s="8" t="s">
        <v>368</v>
      </c>
      <c r="B1" s="8">
        <f>SUM(D6:D36)</f>
        <v>10.96</v>
      </c>
      <c r="C1" s="8"/>
    </row>
    <row r="2" spans="1:10" ht="15.75" customHeight="1" x14ac:dyDescent="0.25">
      <c r="A2" s="8" t="s">
        <v>369</v>
      </c>
      <c r="B2" s="15">
        <v>2</v>
      </c>
      <c r="C2" s="8"/>
    </row>
    <row r="3" spans="1:10" ht="15.75" customHeight="1" x14ac:dyDescent="0.25">
      <c r="A3" s="8" t="s">
        <v>370</v>
      </c>
      <c r="B3" s="8">
        <f>B1*B2</f>
        <v>21.92</v>
      </c>
      <c r="C3" s="8"/>
    </row>
    <row r="4" spans="1:10" ht="15.75" customHeight="1" x14ac:dyDescent="0.25">
      <c r="A4" s="8"/>
      <c r="B4" s="8"/>
      <c r="C4" s="8"/>
    </row>
    <row r="5" spans="1:10" ht="15.75" customHeight="1" x14ac:dyDescent="0.25">
      <c r="A5" s="25" t="s">
        <v>371</v>
      </c>
      <c r="B5" s="25" t="s">
        <v>372</v>
      </c>
      <c r="C5" s="25" t="s">
        <v>373</v>
      </c>
      <c r="D5" s="25" t="s">
        <v>374</v>
      </c>
    </row>
    <row r="6" spans="1:10" ht="15.75" customHeight="1" x14ac:dyDescent="0.25">
      <c r="A6" s="8" t="s">
        <v>3</v>
      </c>
      <c r="B6" s="8" t="s">
        <v>375</v>
      </c>
      <c r="C6" s="8" t="s">
        <v>376</v>
      </c>
      <c r="D6" s="8">
        <v>3.58</v>
      </c>
    </row>
    <row r="7" spans="1:10" ht="15.75" customHeight="1" x14ac:dyDescent="0.25">
      <c r="A7" s="8" t="s">
        <v>3</v>
      </c>
      <c r="B7" s="8" t="s">
        <v>377</v>
      </c>
      <c r="C7" s="8" t="s">
        <v>378</v>
      </c>
      <c r="D7" s="8">
        <v>2.2000000000000002</v>
      </c>
      <c r="G7" s="8" t="s">
        <v>3</v>
      </c>
      <c r="H7" s="26" t="s">
        <v>379</v>
      </c>
      <c r="I7" s="26" t="s">
        <v>380</v>
      </c>
    </row>
    <row r="8" spans="1:10" ht="15.75" customHeight="1" x14ac:dyDescent="0.25">
      <c r="A8" s="8" t="s">
        <v>381</v>
      </c>
      <c r="B8" s="8" t="s">
        <v>382</v>
      </c>
      <c r="C8" s="8" t="s">
        <v>383</v>
      </c>
      <c r="D8" s="8">
        <v>2.73</v>
      </c>
      <c r="E8" s="8" t="s">
        <v>384</v>
      </c>
      <c r="G8" s="8" t="s">
        <v>3</v>
      </c>
      <c r="H8" s="8" t="s">
        <v>385</v>
      </c>
      <c r="I8" s="8" t="s">
        <v>386</v>
      </c>
      <c r="J8" s="8">
        <v>1.5</v>
      </c>
    </row>
    <row r="9" spans="1:10" ht="15.75" customHeight="1" x14ac:dyDescent="0.25">
      <c r="A9" s="8" t="s">
        <v>3</v>
      </c>
      <c r="B9" s="8" t="s">
        <v>387</v>
      </c>
      <c r="C9" s="8" t="s">
        <v>388</v>
      </c>
      <c r="D9" s="8">
        <v>1.65</v>
      </c>
      <c r="G9" s="8" t="s">
        <v>3</v>
      </c>
      <c r="H9" s="8" t="s">
        <v>389</v>
      </c>
      <c r="I9" s="8" t="s">
        <v>390</v>
      </c>
      <c r="J9" s="8">
        <v>0.55000000000000004</v>
      </c>
    </row>
    <row r="10" spans="1:10" ht="15.75" customHeight="1" x14ac:dyDescent="0.25">
      <c r="C10" s="8" t="s">
        <v>391</v>
      </c>
      <c r="D10" s="8">
        <v>0.8</v>
      </c>
      <c r="G10" s="8" t="s">
        <v>381</v>
      </c>
      <c r="H10" s="8" t="s">
        <v>392</v>
      </c>
      <c r="I10" s="8" t="s">
        <v>393</v>
      </c>
    </row>
    <row r="11" spans="1:10" ht="15.75" customHeight="1" x14ac:dyDescent="0.25">
      <c r="C11" s="8" t="s">
        <v>394</v>
      </c>
      <c r="G11" s="8" t="s">
        <v>3</v>
      </c>
      <c r="H11" s="8" t="s">
        <v>395</v>
      </c>
      <c r="I11" s="8" t="s">
        <v>396</v>
      </c>
      <c r="J11" s="8">
        <v>1.6</v>
      </c>
    </row>
    <row r="12" spans="1:10" ht="15.75" customHeight="1" x14ac:dyDescent="0.25">
      <c r="C12" s="8" t="s">
        <v>397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8"/>
  <sheetViews>
    <sheetView tabSelected="1" workbookViewId="0">
      <pane xSplit="1" ySplit="2" topLeftCell="B3" activePane="bottomRight" state="frozen"/>
      <selection pane="topRight" activeCell="B1" sqref="B1"/>
      <selection pane="bottomLeft" activeCell="A3" sqref="A3"/>
      <selection pane="bottomRight" activeCell="B3" sqref="B3"/>
    </sheetView>
  </sheetViews>
  <sheetFormatPr defaultColWidth="14.44140625" defaultRowHeight="15.75" customHeight="1" x14ac:dyDescent="0.25"/>
  <cols>
    <col min="1" max="1" width="21.109375" customWidth="1"/>
    <col min="2" max="2" width="29.44140625" customWidth="1"/>
    <col min="3" max="3" width="28.109375" customWidth="1"/>
    <col min="4" max="4" width="25.88671875" customWidth="1"/>
    <col min="5" max="5" width="26.109375" customWidth="1"/>
    <col min="6" max="6" width="24.88671875" customWidth="1"/>
    <col min="7" max="7" width="27.44140625" customWidth="1"/>
    <col min="8" max="8" width="22" customWidth="1"/>
    <col min="9" max="9" width="28" customWidth="1"/>
  </cols>
  <sheetData>
    <row r="1" spans="1:25" ht="15.75" customHeight="1" x14ac:dyDescent="0.25">
      <c r="A1" s="1" t="s">
        <v>0</v>
      </c>
      <c r="B1" s="1" t="s">
        <v>1</v>
      </c>
      <c r="C1" s="1" t="s">
        <v>2</v>
      </c>
      <c r="D1" s="1" t="s">
        <v>3</v>
      </c>
      <c r="E1" s="1" t="s">
        <v>3</v>
      </c>
      <c r="F1" s="1" t="s">
        <v>4</v>
      </c>
      <c r="G1" s="1" t="s">
        <v>4</v>
      </c>
      <c r="H1" s="1" t="s">
        <v>5</v>
      </c>
      <c r="I1" s="1" t="s">
        <v>6</v>
      </c>
      <c r="J1" s="1" t="s">
        <v>7</v>
      </c>
      <c r="K1" s="1"/>
      <c r="L1" s="1"/>
      <c r="M1" s="1"/>
      <c r="N1" s="1"/>
      <c r="O1" s="1"/>
      <c r="P1" s="1"/>
      <c r="Q1" s="1"/>
      <c r="R1" s="1"/>
      <c r="S1" s="1"/>
      <c r="T1" s="1"/>
      <c r="U1" s="1"/>
      <c r="V1" s="1"/>
      <c r="W1" s="1"/>
      <c r="X1" s="1"/>
      <c r="Y1" s="1"/>
    </row>
    <row r="2" spans="1:25" ht="15.75" customHeight="1" x14ac:dyDescent="0.25">
      <c r="A2" s="1" t="s">
        <v>8</v>
      </c>
      <c r="B2" s="1" t="s">
        <v>9</v>
      </c>
      <c r="C2" s="1" t="s">
        <v>10</v>
      </c>
      <c r="D2" s="1" t="s">
        <v>11</v>
      </c>
      <c r="E2" s="1" t="s">
        <v>12</v>
      </c>
      <c r="F2" s="2" t="s">
        <v>13</v>
      </c>
      <c r="G2" s="1" t="s">
        <v>14</v>
      </c>
      <c r="H2" s="1" t="s">
        <v>15</v>
      </c>
      <c r="I2" s="1"/>
      <c r="J2" s="1"/>
      <c r="K2" s="1"/>
      <c r="L2" s="1"/>
      <c r="M2" s="1"/>
      <c r="N2" s="1"/>
      <c r="O2" s="1"/>
      <c r="P2" s="1"/>
      <c r="Q2" s="1"/>
      <c r="R2" s="1"/>
      <c r="S2" s="1"/>
      <c r="T2" s="1"/>
      <c r="U2" s="1"/>
      <c r="V2" s="1"/>
      <c r="W2" s="1"/>
      <c r="X2" s="1"/>
      <c r="Y2" s="1"/>
    </row>
    <row r="3" spans="1:25" ht="15.75" customHeight="1" x14ac:dyDescent="0.25">
      <c r="A3" s="1" t="s">
        <v>16</v>
      </c>
      <c r="B3" s="1" t="s">
        <v>17</v>
      </c>
      <c r="C3" s="1" t="s">
        <v>17</v>
      </c>
      <c r="D3" s="1" t="s">
        <v>17</v>
      </c>
      <c r="E3" s="1" t="s">
        <v>17</v>
      </c>
      <c r="F3" s="1" t="s">
        <v>17</v>
      </c>
      <c r="G3" s="1" t="s">
        <v>17</v>
      </c>
      <c r="H3" s="1" t="s">
        <v>17</v>
      </c>
      <c r="I3" s="1" t="s">
        <v>17</v>
      </c>
      <c r="J3" s="1"/>
      <c r="K3" s="1"/>
      <c r="L3" s="1"/>
      <c r="M3" s="1"/>
      <c r="N3" s="1"/>
      <c r="O3" s="1"/>
      <c r="P3" s="1"/>
      <c r="Q3" s="1"/>
      <c r="R3" s="1"/>
      <c r="S3" s="1"/>
      <c r="T3" s="1"/>
      <c r="U3" s="1"/>
      <c r="V3" s="1"/>
      <c r="W3" s="1"/>
      <c r="X3" s="1"/>
      <c r="Y3" s="1"/>
    </row>
    <row r="4" spans="1:25" ht="15.75" customHeight="1" x14ac:dyDescent="0.25">
      <c r="A4" s="1" t="s">
        <v>18</v>
      </c>
      <c r="B4" s="1" t="s">
        <v>19</v>
      </c>
      <c r="C4" s="1" t="s">
        <v>20</v>
      </c>
      <c r="D4" s="1" t="s">
        <v>21</v>
      </c>
      <c r="E4" s="1" t="s">
        <v>22</v>
      </c>
      <c r="F4" s="3" t="s">
        <v>23</v>
      </c>
      <c r="G4" s="3" t="s">
        <v>24</v>
      </c>
      <c r="H4" s="1" t="s">
        <v>25</v>
      </c>
      <c r="I4" s="1" t="s">
        <v>26</v>
      </c>
      <c r="J4" s="1"/>
      <c r="K4" s="1"/>
      <c r="L4" s="1"/>
      <c r="M4" s="1"/>
      <c r="N4" s="1"/>
      <c r="O4" s="1"/>
      <c r="P4" s="1"/>
      <c r="Q4" s="1"/>
      <c r="R4" s="1"/>
      <c r="S4" s="1"/>
      <c r="T4" s="1"/>
      <c r="U4" s="1"/>
      <c r="V4" s="1"/>
      <c r="W4" s="1"/>
      <c r="X4" s="1"/>
      <c r="Y4" s="1"/>
    </row>
    <row r="5" spans="1:25" ht="15.75" customHeight="1" x14ac:dyDescent="0.25">
      <c r="A5" s="1" t="s">
        <v>27</v>
      </c>
      <c r="B5" s="1" t="s">
        <v>28</v>
      </c>
      <c r="C5" s="1" t="s">
        <v>29</v>
      </c>
      <c r="D5" s="1" t="s">
        <v>30</v>
      </c>
      <c r="E5" s="1" t="s">
        <v>30</v>
      </c>
      <c r="F5" s="4" t="s">
        <v>28</v>
      </c>
      <c r="G5" s="4" t="s">
        <v>28</v>
      </c>
      <c r="H5" s="1" t="s">
        <v>28</v>
      </c>
      <c r="I5" s="1" t="s">
        <v>31</v>
      </c>
      <c r="J5" s="1"/>
      <c r="K5" s="1"/>
      <c r="L5" s="1"/>
      <c r="M5" s="1"/>
      <c r="N5" s="1"/>
      <c r="O5" s="1"/>
      <c r="P5" s="1"/>
      <c r="Q5" s="1"/>
      <c r="R5" s="1"/>
      <c r="S5" s="1"/>
      <c r="T5" s="1"/>
      <c r="U5" s="1"/>
      <c r="V5" s="1"/>
      <c r="W5" s="1"/>
      <c r="X5" s="1"/>
      <c r="Y5" s="1"/>
    </row>
    <row r="6" spans="1:25" ht="15.75" customHeight="1" x14ac:dyDescent="0.25">
      <c r="A6" s="1" t="s">
        <v>32</v>
      </c>
      <c r="B6" s="1" t="s">
        <v>33</v>
      </c>
      <c r="C6" s="1" t="s">
        <v>34</v>
      </c>
      <c r="D6" s="1" t="s">
        <v>35</v>
      </c>
      <c r="E6" s="1" t="s">
        <v>35</v>
      </c>
      <c r="F6" s="1" t="s">
        <v>36</v>
      </c>
      <c r="G6" s="1" t="s">
        <v>36</v>
      </c>
      <c r="H6" s="1" t="s">
        <v>37</v>
      </c>
      <c r="I6" s="1" t="s">
        <v>38</v>
      </c>
      <c r="J6" s="1"/>
      <c r="K6" s="1"/>
      <c r="L6" s="1"/>
      <c r="M6" s="1"/>
      <c r="N6" s="1"/>
      <c r="O6" s="1"/>
      <c r="P6" s="1"/>
      <c r="Q6" s="1"/>
      <c r="R6" s="1"/>
      <c r="S6" s="1"/>
      <c r="T6" s="1"/>
      <c r="U6" s="1"/>
      <c r="V6" s="1"/>
      <c r="W6" s="1"/>
      <c r="X6" s="1"/>
      <c r="Y6" s="1"/>
    </row>
    <row r="7" spans="1:25" ht="15.75" customHeight="1" x14ac:dyDescent="0.25">
      <c r="A7" s="1" t="s">
        <v>39</v>
      </c>
      <c r="B7" s="1" t="s">
        <v>40</v>
      </c>
      <c r="C7" s="5" t="s">
        <v>41</v>
      </c>
      <c r="D7" s="1" t="s">
        <v>42</v>
      </c>
      <c r="E7" s="1" t="s">
        <v>43</v>
      </c>
      <c r="F7" s="3" t="s">
        <v>44</v>
      </c>
      <c r="G7" s="3" t="s">
        <v>44</v>
      </c>
      <c r="H7" s="1" t="s">
        <v>45</v>
      </c>
      <c r="I7" s="1" t="s">
        <v>46</v>
      </c>
      <c r="J7" s="1"/>
      <c r="K7" s="1"/>
      <c r="L7" s="1"/>
      <c r="M7" s="1"/>
      <c r="N7" s="1"/>
      <c r="O7" s="1"/>
      <c r="P7" s="1"/>
      <c r="Q7" s="1"/>
      <c r="R7" s="1"/>
      <c r="S7" s="1"/>
      <c r="T7" s="1"/>
      <c r="U7" s="1"/>
      <c r="V7" s="1"/>
      <c r="W7" s="1"/>
      <c r="X7" s="1"/>
      <c r="Y7" s="1"/>
    </row>
    <row r="8" spans="1:25" ht="15.75" customHeight="1" x14ac:dyDescent="0.25">
      <c r="A8" s="1" t="s">
        <v>47</v>
      </c>
      <c r="B8" s="1" t="s">
        <v>48</v>
      </c>
      <c r="C8" s="1" t="s">
        <v>49</v>
      </c>
      <c r="D8" s="1" t="s">
        <v>50</v>
      </c>
      <c r="E8" s="1" t="s">
        <v>51</v>
      </c>
      <c r="F8" s="1" t="s">
        <v>52</v>
      </c>
      <c r="G8" s="1" t="s">
        <v>53</v>
      </c>
      <c r="H8" s="1" t="s">
        <v>54</v>
      </c>
      <c r="I8" s="1" t="s">
        <v>55</v>
      </c>
      <c r="J8" s="1"/>
      <c r="K8" s="1"/>
      <c r="L8" s="1"/>
      <c r="M8" s="1"/>
      <c r="N8" s="1"/>
      <c r="O8" s="1"/>
      <c r="P8" s="1"/>
      <c r="Q8" s="1"/>
      <c r="R8" s="1"/>
      <c r="S8" s="1"/>
      <c r="T8" s="1"/>
      <c r="U8" s="1"/>
      <c r="V8" s="1"/>
      <c r="W8" s="1"/>
      <c r="X8" s="1"/>
      <c r="Y8" s="1"/>
    </row>
    <row r="9" spans="1:25" ht="15.75" customHeight="1" x14ac:dyDescent="0.25">
      <c r="A9" s="1" t="s">
        <v>56</v>
      </c>
      <c r="B9" s="1" t="s">
        <v>57</v>
      </c>
      <c r="C9" s="1" t="s">
        <v>58</v>
      </c>
      <c r="D9" s="1" t="s">
        <v>59</v>
      </c>
      <c r="E9" s="1" t="s">
        <v>60</v>
      </c>
      <c r="F9" s="1"/>
      <c r="G9" s="1"/>
      <c r="H9" s="1"/>
      <c r="I9" s="1" t="s">
        <v>61</v>
      </c>
      <c r="J9" s="1"/>
      <c r="K9" s="1"/>
      <c r="L9" s="1"/>
      <c r="M9" s="1"/>
      <c r="N9" s="1"/>
      <c r="O9" s="1"/>
      <c r="P9" s="1"/>
      <c r="Q9" s="1"/>
      <c r="R9" s="1"/>
      <c r="S9" s="1"/>
      <c r="T9" s="1"/>
      <c r="U9" s="1"/>
      <c r="V9" s="1"/>
      <c r="W9" s="1"/>
      <c r="X9" s="1"/>
      <c r="Y9" s="1"/>
    </row>
    <row r="10" spans="1:25" ht="15.75" customHeight="1" x14ac:dyDescent="0.25">
      <c r="A10" s="1" t="s">
        <v>62</v>
      </c>
      <c r="B10" s="1"/>
      <c r="C10" s="1"/>
      <c r="D10" s="1" t="s">
        <v>63</v>
      </c>
      <c r="E10" s="1" t="s">
        <v>64</v>
      </c>
      <c r="F10" s="1"/>
      <c r="G10" s="1"/>
      <c r="H10" s="1"/>
      <c r="I10" s="1"/>
      <c r="J10" s="1"/>
      <c r="K10" s="1"/>
      <c r="L10" s="1"/>
      <c r="M10" s="1"/>
      <c r="N10" s="1"/>
      <c r="O10" s="1"/>
      <c r="P10" s="1"/>
      <c r="Q10" s="1"/>
      <c r="R10" s="1"/>
      <c r="S10" s="1"/>
      <c r="T10" s="1"/>
      <c r="U10" s="1"/>
      <c r="V10" s="1"/>
      <c r="W10" s="1"/>
      <c r="X10" s="1"/>
      <c r="Y10" s="1"/>
    </row>
    <row r="11" spans="1:25" ht="15.75" customHeight="1" x14ac:dyDescent="0.25">
      <c r="A11" s="1" t="s">
        <v>65</v>
      </c>
      <c r="B11" s="1">
        <f>20+148</f>
        <v>168</v>
      </c>
      <c r="C11" s="1"/>
      <c r="D11" s="1">
        <f t="shared" ref="D11:E11" si="0">16+123</f>
        <v>139</v>
      </c>
      <c r="E11" s="1">
        <f t="shared" si="0"/>
        <v>139</v>
      </c>
      <c r="F11" s="1">
        <f>20+117</f>
        <v>137</v>
      </c>
      <c r="G11" s="1">
        <f>20+118</f>
        <v>138</v>
      </c>
      <c r="H11" s="1">
        <f>20+120</f>
        <v>140</v>
      </c>
      <c r="I11" s="1">
        <f>20+126</f>
        <v>146</v>
      </c>
      <c r="J11" s="1"/>
      <c r="K11" s="1"/>
      <c r="L11" s="1"/>
      <c r="M11" s="1"/>
      <c r="N11" s="1"/>
      <c r="O11" s="1"/>
      <c r="P11" s="1"/>
      <c r="Q11" s="1"/>
      <c r="R11" s="1"/>
      <c r="S11" s="1"/>
      <c r="T11" s="1"/>
      <c r="U11" s="1"/>
      <c r="V11" s="1"/>
      <c r="W11" s="1"/>
      <c r="X11" s="1"/>
      <c r="Y11" s="1"/>
    </row>
    <row r="12" spans="1:25" ht="15.75" customHeight="1" x14ac:dyDescent="0.25">
      <c r="A12" s="1" t="s">
        <v>66</v>
      </c>
      <c r="B12" s="1" t="s">
        <v>67</v>
      </c>
      <c r="C12" s="1" t="s">
        <v>68</v>
      </c>
      <c r="D12" s="1" t="s">
        <v>69</v>
      </c>
      <c r="E12" s="1" t="s">
        <v>70</v>
      </c>
      <c r="F12" s="1" t="s">
        <v>71</v>
      </c>
      <c r="G12" s="1" t="s">
        <v>72</v>
      </c>
      <c r="H12" s="1" t="s">
        <v>73</v>
      </c>
      <c r="I12" s="1" t="s">
        <v>74</v>
      </c>
      <c r="J12" s="1"/>
      <c r="K12" s="1"/>
      <c r="L12" s="1"/>
      <c r="M12" s="1"/>
      <c r="N12" s="1"/>
      <c r="O12" s="1"/>
      <c r="P12" s="1"/>
      <c r="Q12" s="1"/>
      <c r="R12" s="1"/>
      <c r="S12" s="1"/>
      <c r="T12" s="1"/>
      <c r="U12" s="1"/>
      <c r="V12" s="1"/>
      <c r="W12" s="1"/>
      <c r="X12" s="1"/>
      <c r="Y12" s="1"/>
    </row>
    <row r="13" spans="1:25" ht="15.75" customHeight="1" x14ac:dyDescent="0.25">
      <c r="A13" s="1" t="s">
        <v>75</v>
      </c>
      <c r="B13" s="1" t="s">
        <v>76</v>
      </c>
      <c r="C13" s="1" t="s">
        <v>77</v>
      </c>
      <c r="D13" s="1" t="s">
        <v>78</v>
      </c>
      <c r="E13" s="1" t="s">
        <v>79</v>
      </c>
      <c r="F13" s="1" t="s">
        <v>80</v>
      </c>
      <c r="G13" s="1" t="s">
        <v>81</v>
      </c>
      <c r="H13" s="1" t="s">
        <v>82</v>
      </c>
      <c r="I13" s="1" t="s">
        <v>83</v>
      </c>
      <c r="J13" s="1"/>
      <c r="K13" s="1"/>
      <c r="L13" s="1"/>
      <c r="M13" s="1"/>
      <c r="N13" s="1"/>
      <c r="O13" s="1"/>
      <c r="P13" s="1"/>
      <c r="Q13" s="1"/>
      <c r="R13" s="1"/>
      <c r="S13" s="1"/>
      <c r="T13" s="1"/>
      <c r="U13" s="1"/>
      <c r="V13" s="1"/>
      <c r="W13" s="1"/>
      <c r="X13" s="1"/>
      <c r="Y13" s="1"/>
    </row>
    <row r="14" spans="1:25" ht="15.75" customHeight="1" x14ac:dyDescent="0.25">
      <c r="A14" s="1" t="s">
        <v>84</v>
      </c>
      <c r="B14" s="1" t="s">
        <v>85</v>
      </c>
      <c r="C14" s="1" t="s">
        <v>86</v>
      </c>
      <c r="D14" s="6" t="s">
        <v>87</v>
      </c>
      <c r="E14" s="6" t="s">
        <v>87</v>
      </c>
      <c r="F14" s="3" t="s">
        <v>88</v>
      </c>
      <c r="G14" s="3" t="s">
        <v>88</v>
      </c>
      <c r="H14" s="1" t="s">
        <v>89</v>
      </c>
      <c r="I14" s="1" t="s">
        <v>90</v>
      </c>
      <c r="J14" s="1"/>
      <c r="K14" s="1"/>
      <c r="L14" s="1"/>
      <c r="M14" s="1"/>
      <c r="N14" s="1"/>
      <c r="O14" s="1"/>
      <c r="P14" s="1"/>
      <c r="Q14" s="1"/>
      <c r="R14" s="1"/>
      <c r="S14" s="1"/>
      <c r="T14" s="1"/>
      <c r="U14" s="1"/>
      <c r="V14" s="1"/>
      <c r="W14" s="1"/>
      <c r="X14" s="1"/>
      <c r="Y14" s="1"/>
    </row>
    <row r="15" spans="1:25" ht="15.75" customHeight="1" x14ac:dyDescent="0.25">
      <c r="A15" s="1" t="s">
        <v>91</v>
      </c>
      <c r="B15" s="1" t="s">
        <v>92</v>
      </c>
      <c r="C15" s="1" t="s">
        <v>93</v>
      </c>
      <c r="D15" s="6" t="s">
        <v>94</v>
      </c>
      <c r="E15" s="6" t="s">
        <v>94</v>
      </c>
      <c r="F15" s="7" t="s">
        <v>95</v>
      </c>
      <c r="G15" s="7" t="s">
        <v>96</v>
      </c>
      <c r="H15" s="1" t="s">
        <v>97</v>
      </c>
      <c r="I15" s="1" t="s">
        <v>93</v>
      </c>
      <c r="J15" s="1"/>
      <c r="K15" s="1"/>
      <c r="L15" s="1"/>
      <c r="M15" s="1"/>
      <c r="N15" s="1"/>
      <c r="O15" s="1"/>
      <c r="P15" s="1"/>
      <c r="Q15" s="1"/>
      <c r="R15" s="1"/>
      <c r="S15" s="1"/>
      <c r="T15" s="1"/>
      <c r="U15" s="1"/>
      <c r="V15" s="1"/>
      <c r="W15" s="1"/>
      <c r="X15" s="1"/>
      <c r="Y15" s="1"/>
    </row>
    <row r="16" spans="1:25" ht="15.75" customHeight="1" x14ac:dyDescent="0.25">
      <c r="A16" s="1" t="s">
        <v>98</v>
      </c>
      <c r="B16" s="1"/>
      <c r="C16" s="1" t="s">
        <v>99</v>
      </c>
      <c r="D16" s="7" t="s">
        <v>100</v>
      </c>
      <c r="E16" s="7" t="s">
        <v>101</v>
      </c>
      <c r="F16" s="1" t="s">
        <v>102</v>
      </c>
      <c r="G16" s="1" t="s">
        <v>103</v>
      </c>
      <c r="H16" s="1" t="s">
        <v>104</v>
      </c>
      <c r="I16" s="1" t="s">
        <v>105</v>
      </c>
      <c r="J16" s="1"/>
      <c r="K16" s="1"/>
      <c r="L16" s="1"/>
      <c r="M16" s="1"/>
      <c r="N16" s="1"/>
      <c r="O16" s="1"/>
      <c r="P16" s="1"/>
      <c r="Q16" s="1"/>
      <c r="R16" s="1"/>
      <c r="S16" s="1"/>
      <c r="T16" s="1"/>
      <c r="U16" s="1"/>
      <c r="V16" s="1"/>
      <c r="W16" s="1"/>
      <c r="X16" s="1"/>
      <c r="Y16" s="1"/>
    </row>
    <row r="17" spans="1:25" ht="15.75" customHeight="1" x14ac:dyDescent="0.25">
      <c r="A17" s="1" t="s">
        <v>106</v>
      </c>
      <c r="B17" s="1" t="s">
        <v>107</v>
      </c>
      <c r="C17" s="1" t="s">
        <v>108</v>
      </c>
      <c r="D17" s="1" t="s">
        <v>109</v>
      </c>
      <c r="E17" s="1" t="s">
        <v>110</v>
      </c>
      <c r="F17" s="1" t="s">
        <v>111</v>
      </c>
      <c r="G17" s="1" t="s">
        <v>112</v>
      </c>
      <c r="H17" s="1" t="s">
        <v>113</v>
      </c>
      <c r="I17" s="1" t="s">
        <v>114</v>
      </c>
      <c r="J17" s="1"/>
      <c r="K17" s="1"/>
      <c r="L17" s="1"/>
      <c r="M17" s="1"/>
      <c r="N17" s="1"/>
      <c r="O17" s="1"/>
      <c r="P17" s="1"/>
      <c r="Q17" s="1"/>
      <c r="R17" s="1"/>
      <c r="S17" s="1"/>
      <c r="T17" s="1"/>
      <c r="U17" s="1"/>
      <c r="V17" s="1"/>
      <c r="W17" s="1"/>
      <c r="X17" s="1"/>
      <c r="Y17" s="1"/>
    </row>
    <row r="18" spans="1:25" ht="15.75" customHeight="1" x14ac:dyDescent="0.25">
      <c r="A18" s="1" t="s">
        <v>115</v>
      </c>
      <c r="B18" s="1" t="s">
        <v>116</v>
      </c>
      <c r="C18" s="1" t="s">
        <v>116</v>
      </c>
      <c r="D18" s="1" t="s">
        <v>116</v>
      </c>
      <c r="E18" s="1" t="s">
        <v>116</v>
      </c>
      <c r="F18" s="1" t="s">
        <v>116</v>
      </c>
      <c r="G18" s="1" t="s">
        <v>116</v>
      </c>
      <c r="H18" s="1" t="s">
        <v>116</v>
      </c>
      <c r="I18" s="1" t="s">
        <v>116</v>
      </c>
      <c r="J18" s="1"/>
      <c r="K18" s="1"/>
      <c r="L18" s="1"/>
      <c r="M18" s="1"/>
      <c r="N18" s="1"/>
      <c r="O18" s="1"/>
      <c r="P18" s="1"/>
      <c r="Q18" s="1"/>
      <c r="R18" s="1"/>
      <c r="S18" s="1"/>
      <c r="T18" s="1"/>
      <c r="U18" s="1"/>
      <c r="V18" s="1"/>
      <c r="W18" s="1"/>
      <c r="X18" s="1"/>
      <c r="Y18" s="1"/>
    </row>
    <row r="19" spans="1:25" ht="15.75" customHeight="1" x14ac:dyDescent="0.25">
      <c r="A19" s="1" t="s">
        <v>117</v>
      </c>
      <c r="B19" s="1"/>
      <c r="C19" s="1" t="s">
        <v>118</v>
      </c>
      <c r="D19" s="1"/>
      <c r="E19" s="1" t="s">
        <v>118</v>
      </c>
      <c r="F19" s="1"/>
      <c r="G19" s="1"/>
      <c r="H19" s="1" t="s">
        <v>118</v>
      </c>
      <c r="I19" s="1"/>
      <c r="J19" s="1"/>
      <c r="K19" s="1"/>
      <c r="L19" s="1"/>
      <c r="M19" s="1"/>
      <c r="N19" s="1"/>
      <c r="O19" s="1"/>
      <c r="P19" s="1"/>
      <c r="Q19" s="1"/>
      <c r="R19" s="1"/>
      <c r="S19" s="1"/>
      <c r="T19" s="1"/>
      <c r="U19" s="1"/>
      <c r="V19" s="1"/>
      <c r="W19" s="1"/>
      <c r="X19" s="1"/>
      <c r="Y19" s="1"/>
    </row>
    <row r="20" spans="1:25" ht="15.75" customHeight="1" x14ac:dyDescent="0.25">
      <c r="A20" s="1" t="s">
        <v>119</v>
      </c>
      <c r="B20" s="1" t="s">
        <v>120</v>
      </c>
      <c r="C20" s="1" t="s">
        <v>121</v>
      </c>
      <c r="D20" s="1" t="s">
        <v>122</v>
      </c>
      <c r="E20" s="1" t="s">
        <v>123</v>
      </c>
      <c r="F20" s="1" t="s">
        <v>124</v>
      </c>
      <c r="G20" s="1" t="s">
        <v>125</v>
      </c>
      <c r="H20" s="1" t="s">
        <v>126</v>
      </c>
      <c r="I20" s="1" t="s">
        <v>127</v>
      </c>
      <c r="J20" s="1"/>
      <c r="K20" s="1"/>
      <c r="L20" s="1"/>
      <c r="M20" s="1"/>
      <c r="N20" s="1"/>
      <c r="O20" s="1"/>
      <c r="P20" s="1"/>
      <c r="Q20" s="1"/>
      <c r="R20" s="1"/>
      <c r="S20" s="1"/>
      <c r="T20" s="1"/>
      <c r="U20" s="1"/>
      <c r="V20" s="1"/>
      <c r="W20" s="1"/>
      <c r="X20" s="1"/>
      <c r="Y20" s="1"/>
    </row>
    <row r="21" spans="1:25" ht="15.75" customHeight="1" x14ac:dyDescent="0.25">
      <c r="A21" s="1" t="s">
        <v>128</v>
      </c>
      <c r="B21" s="1" t="s">
        <v>129</v>
      </c>
      <c r="C21" s="1" t="s">
        <v>130</v>
      </c>
      <c r="D21" s="1" t="s">
        <v>131</v>
      </c>
      <c r="E21" s="1" t="s">
        <v>131</v>
      </c>
      <c r="F21" s="1" t="s">
        <v>130</v>
      </c>
      <c r="G21" s="1" t="s">
        <v>132</v>
      </c>
      <c r="H21" s="1" t="s">
        <v>129</v>
      </c>
      <c r="I21" s="1" t="s">
        <v>130</v>
      </c>
      <c r="J21" s="1"/>
      <c r="K21" s="1"/>
      <c r="L21" s="1"/>
      <c r="M21" s="1"/>
      <c r="N21" s="1"/>
      <c r="O21" s="1"/>
      <c r="P21" s="1"/>
      <c r="Q21" s="1"/>
      <c r="R21" s="1"/>
      <c r="S21" s="1"/>
      <c r="T21" s="1"/>
      <c r="U21" s="1"/>
      <c r="V21" s="1"/>
      <c r="W21" s="1"/>
      <c r="X21" s="1"/>
      <c r="Y21" s="1"/>
    </row>
    <row r="22" spans="1:25" ht="15.75" customHeight="1" x14ac:dyDescent="0.25">
      <c r="A22" s="1" t="s">
        <v>133</v>
      </c>
      <c r="B22" s="1" t="s">
        <v>134</v>
      </c>
      <c r="C22" s="1" t="s">
        <v>135</v>
      </c>
      <c r="D22" s="1" t="s">
        <v>136</v>
      </c>
      <c r="E22" s="1" t="s">
        <v>136</v>
      </c>
      <c r="F22" s="1"/>
      <c r="G22" s="1"/>
      <c r="H22" s="1"/>
      <c r="I22" s="1" t="s">
        <v>137</v>
      </c>
      <c r="J22" s="1"/>
      <c r="K22" s="1"/>
      <c r="L22" s="1"/>
      <c r="M22" s="1"/>
      <c r="N22" s="1"/>
      <c r="O22" s="1"/>
      <c r="P22" s="1"/>
      <c r="Q22" s="1"/>
      <c r="R22" s="1"/>
      <c r="S22" s="1"/>
      <c r="T22" s="1"/>
      <c r="U22" s="1"/>
      <c r="V22" s="1"/>
      <c r="W22" s="1"/>
      <c r="X22" s="1"/>
      <c r="Y22" s="1"/>
    </row>
    <row r="23" spans="1:25" ht="15.75" customHeight="1" x14ac:dyDescent="0.25">
      <c r="A23" s="1" t="s">
        <v>138</v>
      </c>
      <c r="B23" s="1" t="s">
        <v>139</v>
      </c>
      <c r="C23" s="1"/>
      <c r="D23" s="1" t="s">
        <v>140</v>
      </c>
      <c r="E23" s="1" t="s">
        <v>141</v>
      </c>
      <c r="F23" s="1" t="s">
        <v>142</v>
      </c>
      <c r="G23" s="1" t="s">
        <v>142</v>
      </c>
      <c r="H23" s="1"/>
      <c r="I23" s="1"/>
      <c r="J23" s="1"/>
      <c r="K23" s="1"/>
      <c r="L23" s="1"/>
      <c r="M23" s="1"/>
      <c r="N23" s="1"/>
      <c r="O23" s="1"/>
      <c r="P23" s="1"/>
      <c r="Q23" s="1"/>
      <c r="R23" s="1"/>
      <c r="S23" s="1"/>
      <c r="T23" s="1"/>
      <c r="U23" s="1"/>
      <c r="V23" s="1"/>
      <c r="W23" s="1"/>
      <c r="X23" s="1"/>
      <c r="Y23" s="1"/>
    </row>
    <row r="24" spans="1:25"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row>
    <row r="25" spans="1:25"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row>
    <row r="26" spans="1:25"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row>
    <row r="27" spans="1:25"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row>
    <row r="28" spans="1:25"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row>
    <row r="29" spans="1:25"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row>
    <row r="30" spans="1:25" ht="13.2" x14ac:dyDescent="0.25">
      <c r="A30" s="1"/>
      <c r="B30" s="1"/>
      <c r="C30" s="1"/>
      <c r="D30" s="1"/>
      <c r="E30" s="1"/>
      <c r="F30" s="1"/>
      <c r="G30" s="1"/>
      <c r="H30" s="1"/>
      <c r="I30" s="1"/>
      <c r="J30" s="1"/>
      <c r="K30" s="1"/>
      <c r="L30" s="1"/>
      <c r="M30" s="1"/>
      <c r="N30" s="1"/>
      <c r="O30" s="1"/>
      <c r="P30" s="1"/>
      <c r="Q30" s="1"/>
      <c r="R30" s="1"/>
      <c r="S30" s="1"/>
      <c r="T30" s="1"/>
      <c r="U30" s="1"/>
      <c r="V30" s="1"/>
      <c r="W30" s="1"/>
      <c r="X30" s="1"/>
      <c r="Y30" s="1"/>
    </row>
    <row r="31" spans="1:25" ht="13.2" x14ac:dyDescent="0.25">
      <c r="A31" s="1"/>
      <c r="B31" s="1"/>
      <c r="C31" s="1"/>
      <c r="D31" s="1"/>
      <c r="E31" s="1"/>
      <c r="F31" s="1"/>
      <c r="G31" s="1"/>
      <c r="H31" s="1"/>
      <c r="I31" s="1"/>
      <c r="J31" s="1"/>
      <c r="K31" s="1"/>
      <c r="L31" s="1"/>
      <c r="M31" s="1"/>
      <c r="N31" s="1"/>
      <c r="O31" s="1"/>
      <c r="P31" s="1"/>
      <c r="Q31" s="1"/>
      <c r="R31" s="1"/>
      <c r="S31" s="1"/>
      <c r="T31" s="1"/>
      <c r="U31" s="1"/>
      <c r="V31" s="1"/>
      <c r="W31" s="1"/>
      <c r="X31" s="1"/>
      <c r="Y31" s="1"/>
    </row>
    <row r="32" spans="1:25" ht="13.2" x14ac:dyDescent="0.25">
      <c r="A32" s="1"/>
      <c r="B32" s="1"/>
      <c r="C32" s="1"/>
      <c r="D32" s="1"/>
      <c r="E32" s="1"/>
      <c r="F32" s="1"/>
      <c r="G32" s="1"/>
      <c r="H32" s="1"/>
      <c r="I32" s="1"/>
      <c r="J32" s="1"/>
      <c r="K32" s="1"/>
      <c r="L32" s="1"/>
      <c r="M32" s="1"/>
      <c r="N32" s="1"/>
      <c r="O32" s="1"/>
      <c r="P32" s="1"/>
      <c r="Q32" s="1"/>
      <c r="R32" s="1"/>
      <c r="S32" s="1"/>
      <c r="T32" s="1"/>
      <c r="U32" s="1"/>
      <c r="V32" s="1"/>
      <c r="W32" s="1"/>
      <c r="X32" s="1"/>
      <c r="Y32" s="1"/>
    </row>
    <row r="33" spans="1:25" ht="13.2" x14ac:dyDescent="0.25">
      <c r="A33" s="1"/>
      <c r="B33" s="1"/>
      <c r="C33" s="1"/>
      <c r="D33" s="1"/>
      <c r="E33" s="1"/>
      <c r="F33" s="1"/>
      <c r="G33" s="1"/>
      <c r="H33" s="1"/>
      <c r="I33" s="1"/>
      <c r="J33" s="1"/>
      <c r="K33" s="1"/>
      <c r="L33" s="1"/>
      <c r="M33" s="1"/>
      <c r="N33" s="1"/>
      <c r="O33" s="1"/>
      <c r="P33" s="1"/>
      <c r="Q33" s="1"/>
      <c r="R33" s="1"/>
      <c r="S33" s="1"/>
      <c r="T33" s="1"/>
      <c r="U33" s="1"/>
      <c r="V33" s="1"/>
      <c r="W33" s="1"/>
      <c r="X33" s="1"/>
      <c r="Y33" s="1"/>
    </row>
    <row r="34" spans="1:25" ht="13.2" x14ac:dyDescent="0.25">
      <c r="A34" s="1"/>
      <c r="B34" s="1"/>
      <c r="C34" s="1"/>
      <c r="D34" s="1"/>
      <c r="E34" s="1"/>
      <c r="F34" s="1"/>
      <c r="G34" s="1"/>
      <c r="H34" s="1"/>
      <c r="I34" s="1"/>
      <c r="J34" s="1"/>
      <c r="K34" s="1"/>
      <c r="L34" s="1"/>
      <c r="M34" s="1"/>
      <c r="N34" s="1"/>
      <c r="O34" s="1"/>
      <c r="P34" s="1"/>
      <c r="Q34" s="1"/>
      <c r="R34" s="1"/>
      <c r="S34" s="1"/>
      <c r="T34" s="1"/>
      <c r="U34" s="1"/>
      <c r="V34" s="1"/>
      <c r="W34" s="1"/>
      <c r="X34" s="1"/>
      <c r="Y34" s="1"/>
    </row>
    <row r="35" spans="1:25" ht="13.2" x14ac:dyDescent="0.25">
      <c r="A35" s="1"/>
      <c r="B35" s="1"/>
      <c r="C35" s="1"/>
      <c r="D35" s="1"/>
      <c r="E35" s="1"/>
      <c r="F35" s="1"/>
      <c r="G35" s="1"/>
      <c r="H35" s="1"/>
      <c r="I35" s="1"/>
      <c r="J35" s="1"/>
      <c r="K35" s="1"/>
      <c r="L35" s="1"/>
      <c r="M35" s="1"/>
      <c r="N35" s="1"/>
      <c r="O35" s="1"/>
      <c r="P35" s="1"/>
      <c r="Q35" s="1"/>
      <c r="R35" s="1"/>
      <c r="S35" s="1"/>
      <c r="T35" s="1"/>
      <c r="U35" s="1"/>
      <c r="V35" s="1"/>
      <c r="W35" s="1"/>
      <c r="X35" s="1"/>
      <c r="Y35" s="1"/>
    </row>
    <row r="36" spans="1:25" ht="13.2" x14ac:dyDescent="0.25">
      <c r="A36" s="1"/>
      <c r="B36" s="1"/>
      <c r="C36" s="1"/>
      <c r="D36" s="1"/>
      <c r="E36" s="1"/>
      <c r="F36" s="1"/>
      <c r="G36" s="1"/>
      <c r="H36" s="1"/>
      <c r="I36" s="1"/>
      <c r="J36" s="1"/>
      <c r="K36" s="1"/>
      <c r="L36" s="1"/>
      <c r="M36" s="1"/>
      <c r="N36" s="1"/>
      <c r="O36" s="1"/>
      <c r="P36" s="1"/>
      <c r="Q36" s="1"/>
      <c r="R36" s="1"/>
      <c r="S36" s="1"/>
      <c r="T36" s="1"/>
      <c r="U36" s="1"/>
      <c r="V36" s="1"/>
      <c r="W36" s="1"/>
      <c r="X36" s="1"/>
      <c r="Y36" s="1"/>
    </row>
    <row r="37" spans="1:25" ht="13.2" x14ac:dyDescent="0.25">
      <c r="A37" s="1"/>
      <c r="B37" s="1"/>
      <c r="C37" s="1"/>
      <c r="D37" s="1"/>
      <c r="E37" s="1"/>
      <c r="F37" s="1"/>
      <c r="G37" s="1"/>
      <c r="H37" s="1"/>
      <c r="I37" s="1"/>
      <c r="J37" s="1"/>
      <c r="K37" s="1"/>
      <c r="L37" s="1"/>
      <c r="M37" s="1"/>
      <c r="N37" s="1"/>
      <c r="O37" s="1"/>
      <c r="P37" s="1"/>
      <c r="Q37" s="1"/>
      <c r="R37" s="1"/>
      <c r="S37" s="1"/>
      <c r="T37" s="1"/>
      <c r="U37" s="1"/>
      <c r="V37" s="1"/>
      <c r="W37" s="1"/>
      <c r="X37" s="1"/>
      <c r="Y37" s="1"/>
    </row>
    <row r="38" spans="1:25" ht="13.2" x14ac:dyDescent="0.25">
      <c r="A38" s="1"/>
      <c r="B38" s="1"/>
      <c r="C38" s="1"/>
      <c r="D38" s="1"/>
      <c r="E38" s="1"/>
      <c r="F38" s="1"/>
      <c r="G38" s="1"/>
      <c r="H38" s="1"/>
      <c r="I38" s="1"/>
      <c r="J38" s="1"/>
      <c r="K38" s="1"/>
      <c r="L38" s="1"/>
      <c r="M38" s="1"/>
      <c r="N38" s="1"/>
      <c r="O38" s="1"/>
      <c r="P38" s="1"/>
      <c r="Q38" s="1"/>
      <c r="R38" s="1"/>
      <c r="S38" s="1"/>
      <c r="T38" s="1"/>
      <c r="U38" s="1"/>
      <c r="V38" s="1"/>
      <c r="W38" s="1"/>
      <c r="X38" s="1"/>
      <c r="Y38" s="1"/>
    </row>
    <row r="39" spans="1:25" ht="13.2" x14ac:dyDescent="0.25">
      <c r="A39" s="1"/>
      <c r="B39" s="1"/>
      <c r="C39" s="1"/>
      <c r="D39" s="1"/>
      <c r="E39" s="1"/>
      <c r="F39" s="1"/>
      <c r="G39" s="1"/>
      <c r="H39" s="1"/>
      <c r="I39" s="1"/>
      <c r="J39" s="1"/>
      <c r="K39" s="1"/>
      <c r="L39" s="1"/>
      <c r="M39" s="1"/>
      <c r="N39" s="1"/>
      <c r="O39" s="1"/>
      <c r="P39" s="1"/>
      <c r="Q39" s="1"/>
      <c r="R39" s="1"/>
      <c r="S39" s="1"/>
      <c r="T39" s="1"/>
      <c r="U39" s="1"/>
      <c r="V39" s="1"/>
      <c r="W39" s="1"/>
      <c r="X39" s="1"/>
      <c r="Y39" s="1"/>
    </row>
    <row r="40" spans="1:25" ht="13.2" x14ac:dyDescent="0.25">
      <c r="A40" s="1"/>
      <c r="B40" s="1"/>
      <c r="C40" s="1"/>
      <c r="D40" s="1"/>
      <c r="E40" s="1"/>
      <c r="F40" s="1"/>
      <c r="G40" s="1"/>
      <c r="H40" s="1"/>
      <c r="I40" s="1"/>
      <c r="J40" s="1"/>
      <c r="K40" s="1"/>
      <c r="L40" s="1"/>
      <c r="M40" s="1"/>
      <c r="N40" s="1"/>
      <c r="O40" s="1"/>
      <c r="P40" s="1"/>
      <c r="Q40" s="1"/>
      <c r="R40" s="1"/>
      <c r="S40" s="1"/>
      <c r="T40" s="1"/>
      <c r="U40" s="1"/>
      <c r="V40" s="1"/>
      <c r="W40" s="1"/>
      <c r="X40" s="1"/>
      <c r="Y40" s="1"/>
    </row>
    <row r="41" spans="1:25" ht="13.2" x14ac:dyDescent="0.25">
      <c r="A41" s="1"/>
      <c r="B41" s="1"/>
      <c r="C41" s="1"/>
      <c r="D41" s="1"/>
      <c r="E41" s="1"/>
      <c r="F41" s="1"/>
      <c r="G41" s="1"/>
      <c r="H41" s="1"/>
      <c r="I41" s="1"/>
      <c r="J41" s="1"/>
      <c r="K41" s="1"/>
      <c r="L41" s="1"/>
      <c r="M41" s="1"/>
      <c r="N41" s="1"/>
      <c r="O41" s="1"/>
      <c r="P41" s="1"/>
      <c r="Q41" s="1"/>
      <c r="R41" s="1"/>
      <c r="S41" s="1"/>
      <c r="T41" s="1"/>
      <c r="U41" s="1"/>
      <c r="V41" s="1"/>
      <c r="W41" s="1"/>
      <c r="X41" s="1"/>
      <c r="Y41" s="1"/>
    </row>
    <row r="42" spans="1:25" ht="13.2" x14ac:dyDescent="0.25">
      <c r="A42" s="1"/>
      <c r="B42" s="1"/>
      <c r="C42" s="1"/>
      <c r="D42" s="1"/>
      <c r="E42" s="1"/>
      <c r="F42" s="1"/>
      <c r="G42" s="1"/>
      <c r="H42" s="1"/>
      <c r="I42" s="1"/>
      <c r="J42" s="1"/>
      <c r="K42" s="1"/>
      <c r="L42" s="1"/>
      <c r="M42" s="1"/>
      <c r="N42" s="1"/>
      <c r="O42" s="1"/>
      <c r="P42" s="1"/>
      <c r="Q42" s="1"/>
      <c r="R42" s="1"/>
      <c r="S42" s="1"/>
      <c r="T42" s="1"/>
      <c r="U42" s="1"/>
      <c r="V42" s="1"/>
      <c r="W42" s="1"/>
      <c r="X42" s="1"/>
      <c r="Y42" s="1"/>
    </row>
    <row r="43" spans="1:25" ht="13.2" x14ac:dyDescent="0.25">
      <c r="A43" s="1"/>
      <c r="B43" s="1"/>
      <c r="C43" s="1"/>
      <c r="D43" s="1"/>
      <c r="E43" s="1"/>
      <c r="F43" s="1"/>
      <c r="G43" s="1"/>
      <c r="H43" s="1"/>
      <c r="I43" s="1"/>
      <c r="J43" s="1"/>
      <c r="K43" s="1"/>
      <c r="L43" s="1"/>
      <c r="M43" s="1"/>
      <c r="N43" s="1"/>
      <c r="O43" s="1"/>
      <c r="P43" s="1"/>
      <c r="Q43" s="1"/>
      <c r="R43" s="1"/>
      <c r="S43" s="1"/>
      <c r="T43" s="1"/>
      <c r="U43" s="1"/>
      <c r="V43" s="1"/>
      <c r="W43" s="1"/>
      <c r="X43" s="1"/>
      <c r="Y43" s="1"/>
    </row>
    <row r="44" spans="1:25" ht="13.2" x14ac:dyDescent="0.25">
      <c r="A44" s="1"/>
      <c r="B44" s="1"/>
      <c r="C44" s="1"/>
      <c r="D44" s="1"/>
      <c r="E44" s="1"/>
      <c r="F44" s="1"/>
      <c r="G44" s="1"/>
      <c r="H44" s="1"/>
      <c r="I44" s="1"/>
      <c r="J44" s="1"/>
      <c r="K44" s="1"/>
      <c r="L44" s="1"/>
      <c r="M44" s="1"/>
      <c r="N44" s="1"/>
      <c r="O44" s="1"/>
      <c r="P44" s="1"/>
      <c r="Q44" s="1"/>
      <c r="R44" s="1"/>
      <c r="S44" s="1"/>
      <c r="T44" s="1"/>
      <c r="U44" s="1"/>
      <c r="V44" s="1"/>
      <c r="W44" s="1"/>
      <c r="X44" s="1"/>
      <c r="Y44" s="1"/>
    </row>
    <row r="45" spans="1:25" ht="13.2" x14ac:dyDescent="0.25">
      <c r="A45" s="1"/>
      <c r="B45" s="1"/>
      <c r="C45" s="1"/>
      <c r="D45" s="1"/>
      <c r="E45" s="1"/>
      <c r="F45" s="1"/>
      <c r="G45" s="1"/>
      <c r="H45" s="1"/>
      <c r="I45" s="1"/>
      <c r="J45" s="1"/>
      <c r="K45" s="1"/>
      <c r="L45" s="1"/>
      <c r="M45" s="1"/>
      <c r="N45" s="1"/>
      <c r="O45" s="1"/>
      <c r="P45" s="1"/>
      <c r="Q45" s="1"/>
      <c r="R45" s="1"/>
      <c r="S45" s="1"/>
      <c r="T45" s="1"/>
      <c r="U45" s="1"/>
      <c r="V45" s="1"/>
      <c r="W45" s="1"/>
      <c r="X45" s="1"/>
      <c r="Y45" s="1"/>
    </row>
    <row r="46" spans="1:25" ht="13.2" x14ac:dyDescent="0.25">
      <c r="A46" s="1"/>
      <c r="B46" s="1"/>
      <c r="C46" s="1"/>
      <c r="D46" s="1"/>
      <c r="E46" s="1"/>
      <c r="F46" s="1"/>
      <c r="G46" s="1"/>
      <c r="H46" s="1"/>
      <c r="I46" s="1"/>
      <c r="J46" s="1"/>
      <c r="K46" s="1"/>
      <c r="L46" s="1"/>
      <c r="M46" s="1"/>
      <c r="N46" s="1"/>
      <c r="O46" s="1"/>
      <c r="P46" s="1"/>
      <c r="Q46" s="1"/>
      <c r="R46" s="1"/>
      <c r="S46" s="1"/>
      <c r="T46" s="1"/>
      <c r="U46" s="1"/>
      <c r="V46" s="1"/>
      <c r="W46" s="1"/>
      <c r="X46" s="1"/>
      <c r="Y46" s="1"/>
    </row>
    <row r="47" spans="1:25" ht="13.2" x14ac:dyDescent="0.25">
      <c r="A47" s="1"/>
      <c r="B47" s="1"/>
      <c r="C47" s="1"/>
      <c r="D47" s="1"/>
      <c r="E47" s="1"/>
      <c r="F47" s="1"/>
      <c r="G47" s="1"/>
      <c r="H47" s="1"/>
      <c r="I47" s="1"/>
      <c r="J47" s="1"/>
      <c r="K47" s="1"/>
      <c r="L47" s="1"/>
      <c r="M47" s="1"/>
      <c r="N47" s="1"/>
      <c r="O47" s="1"/>
      <c r="P47" s="1"/>
      <c r="Q47" s="1"/>
      <c r="R47" s="1"/>
      <c r="S47" s="1"/>
      <c r="T47" s="1"/>
      <c r="U47" s="1"/>
      <c r="V47" s="1"/>
      <c r="W47" s="1"/>
      <c r="X47" s="1"/>
      <c r="Y47" s="1"/>
    </row>
    <row r="48" spans="1:25" ht="13.2" x14ac:dyDescent="0.25">
      <c r="A48" s="1"/>
      <c r="B48" s="1"/>
      <c r="C48" s="1"/>
      <c r="D48" s="1"/>
      <c r="E48" s="1"/>
      <c r="F48" s="1"/>
      <c r="G48" s="1"/>
      <c r="H48" s="1"/>
      <c r="I48" s="1"/>
      <c r="J48" s="1"/>
      <c r="K48" s="1"/>
      <c r="L48" s="1"/>
      <c r="M48" s="1"/>
      <c r="N48" s="1"/>
      <c r="O48" s="1"/>
      <c r="P48" s="1"/>
      <c r="Q48" s="1"/>
      <c r="R48" s="1"/>
      <c r="S48" s="1"/>
      <c r="T48" s="1"/>
      <c r="U48" s="1"/>
      <c r="V48" s="1"/>
      <c r="W48" s="1"/>
      <c r="X48" s="1"/>
      <c r="Y48" s="1"/>
    </row>
    <row r="49" spans="1:25" ht="13.2" x14ac:dyDescent="0.25">
      <c r="A49" s="1"/>
      <c r="B49" s="1"/>
      <c r="C49" s="1"/>
      <c r="D49" s="1"/>
      <c r="E49" s="1"/>
      <c r="F49" s="1"/>
      <c r="G49" s="1"/>
      <c r="H49" s="1"/>
      <c r="I49" s="1"/>
      <c r="J49" s="1"/>
      <c r="K49" s="1"/>
      <c r="L49" s="1"/>
      <c r="M49" s="1"/>
      <c r="N49" s="1"/>
      <c r="O49" s="1"/>
      <c r="P49" s="1"/>
      <c r="Q49" s="1"/>
      <c r="R49" s="1"/>
      <c r="S49" s="1"/>
      <c r="T49" s="1"/>
      <c r="U49" s="1"/>
      <c r="V49" s="1"/>
      <c r="W49" s="1"/>
      <c r="X49" s="1"/>
      <c r="Y49" s="1"/>
    </row>
    <row r="50" spans="1:25" ht="13.2" x14ac:dyDescent="0.25">
      <c r="A50" s="1"/>
      <c r="B50" s="1"/>
      <c r="C50" s="1"/>
      <c r="D50" s="1"/>
      <c r="E50" s="1"/>
      <c r="F50" s="1"/>
      <c r="G50" s="1"/>
      <c r="H50" s="1"/>
      <c r="I50" s="1"/>
      <c r="J50" s="1"/>
      <c r="K50" s="1"/>
      <c r="L50" s="1"/>
      <c r="M50" s="1"/>
      <c r="N50" s="1"/>
      <c r="O50" s="1"/>
      <c r="P50" s="1"/>
      <c r="Q50" s="1"/>
      <c r="R50" s="1"/>
      <c r="S50" s="1"/>
      <c r="T50" s="1"/>
      <c r="U50" s="1"/>
      <c r="V50" s="1"/>
      <c r="W50" s="1"/>
      <c r="X50" s="1"/>
      <c r="Y50" s="1"/>
    </row>
    <row r="51" spans="1:25" ht="13.2" x14ac:dyDescent="0.25">
      <c r="A51" s="1"/>
      <c r="B51" s="1"/>
      <c r="C51" s="1"/>
      <c r="D51" s="1"/>
      <c r="E51" s="1"/>
      <c r="F51" s="1"/>
      <c r="G51" s="1"/>
      <c r="H51" s="1"/>
      <c r="I51" s="1"/>
      <c r="J51" s="1"/>
      <c r="K51" s="1"/>
      <c r="L51" s="1"/>
      <c r="M51" s="1"/>
      <c r="N51" s="1"/>
      <c r="O51" s="1"/>
      <c r="P51" s="1"/>
      <c r="Q51" s="1"/>
      <c r="R51" s="1"/>
      <c r="S51" s="1"/>
      <c r="T51" s="1"/>
      <c r="U51" s="1"/>
      <c r="V51" s="1"/>
      <c r="W51" s="1"/>
      <c r="X51" s="1"/>
      <c r="Y51" s="1"/>
    </row>
    <row r="52" spans="1:25" ht="13.2" x14ac:dyDescent="0.25">
      <c r="A52" s="1"/>
      <c r="B52" s="1"/>
      <c r="C52" s="1"/>
      <c r="D52" s="1"/>
      <c r="E52" s="1"/>
      <c r="F52" s="1"/>
      <c r="G52" s="1"/>
      <c r="H52" s="1"/>
      <c r="I52" s="1"/>
      <c r="J52" s="1"/>
      <c r="K52" s="1"/>
      <c r="L52" s="1"/>
      <c r="M52" s="1"/>
      <c r="N52" s="1"/>
      <c r="O52" s="1"/>
      <c r="P52" s="1"/>
      <c r="Q52" s="1"/>
      <c r="R52" s="1"/>
      <c r="S52" s="1"/>
      <c r="T52" s="1"/>
      <c r="U52" s="1"/>
      <c r="V52" s="1"/>
      <c r="W52" s="1"/>
      <c r="X52" s="1"/>
      <c r="Y52" s="1"/>
    </row>
    <row r="53" spans="1:25" ht="13.2" x14ac:dyDescent="0.25">
      <c r="A53" s="1"/>
      <c r="B53" s="1"/>
      <c r="C53" s="1"/>
      <c r="D53" s="1"/>
      <c r="E53" s="1"/>
      <c r="F53" s="1"/>
      <c r="G53" s="1"/>
      <c r="H53" s="1"/>
      <c r="I53" s="1"/>
      <c r="J53" s="1"/>
      <c r="K53" s="1"/>
      <c r="L53" s="1"/>
      <c r="M53" s="1"/>
      <c r="N53" s="1"/>
      <c r="O53" s="1"/>
      <c r="P53" s="1"/>
      <c r="Q53" s="1"/>
      <c r="R53" s="1"/>
      <c r="S53" s="1"/>
      <c r="T53" s="1"/>
      <c r="U53" s="1"/>
      <c r="V53" s="1"/>
      <c r="W53" s="1"/>
      <c r="X53" s="1"/>
      <c r="Y53" s="1"/>
    </row>
    <row r="54" spans="1:25" ht="13.2" x14ac:dyDescent="0.25">
      <c r="A54" s="1"/>
      <c r="B54" s="1"/>
      <c r="C54" s="1"/>
      <c r="D54" s="1"/>
      <c r="E54" s="1"/>
      <c r="F54" s="1"/>
      <c r="G54" s="1"/>
      <c r="H54" s="1"/>
      <c r="I54" s="1"/>
      <c r="J54" s="1"/>
      <c r="K54" s="1"/>
      <c r="L54" s="1"/>
      <c r="M54" s="1"/>
      <c r="N54" s="1"/>
      <c r="O54" s="1"/>
      <c r="P54" s="1"/>
      <c r="Q54" s="1"/>
      <c r="R54" s="1"/>
      <c r="S54" s="1"/>
      <c r="T54" s="1"/>
      <c r="U54" s="1"/>
      <c r="V54" s="1"/>
      <c r="W54" s="1"/>
      <c r="X54" s="1"/>
      <c r="Y54" s="1"/>
    </row>
    <row r="55" spans="1:25" ht="13.2" x14ac:dyDescent="0.25">
      <c r="A55" s="1"/>
      <c r="B55" s="1"/>
      <c r="C55" s="1"/>
      <c r="D55" s="1"/>
      <c r="E55" s="1"/>
      <c r="F55" s="1"/>
      <c r="G55" s="1"/>
      <c r="H55" s="1"/>
      <c r="I55" s="1"/>
      <c r="J55" s="1"/>
      <c r="K55" s="1"/>
      <c r="L55" s="1"/>
      <c r="M55" s="1"/>
      <c r="N55" s="1"/>
      <c r="O55" s="1"/>
      <c r="P55" s="1"/>
      <c r="Q55" s="1"/>
      <c r="R55" s="1"/>
      <c r="S55" s="1"/>
      <c r="T55" s="1"/>
      <c r="U55" s="1"/>
      <c r="V55" s="1"/>
      <c r="W55" s="1"/>
      <c r="X55" s="1"/>
      <c r="Y55" s="1"/>
    </row>
    <row r="56" spans="1:25" ht="13.2" x14ac:dyDescent="0.25">
      <c r="A56" s="1"/>
      <c r="B56" s="1"/>
      <c r="C56" s="1"/>
      <c r="D56" s="1"/>
      <c r="E56" s="1"/>
      <c r="F56" s="1"/>
      <c r="G56" s="1"/>
      <c r="H56" s="1"/>
      <c r="I56" s="1"/>
      <c r="J56" s="1"/>
      <c r="K56" s="1"/>
      <c r="L56" s="1"/>
      <c r="M56" s="1"/>
      <c r="N56" s="1"/>
      <c r="O56" s="1"/>
      <c r="P56" s="1"/>
      <c r="Q56" s="1"/>
      <c r="R56" s="1"/>
      <c r="S56" s="1"/>
      <c r="T56" s="1"/>
      <c r="U56" s="1"/>
      <c r="V56" s="1"/>
      <c r="W56" s="1"/>
      <c r="X56" s="1"/>
      <c r="Y56" s="1"/>
    </row>
    <row r="57" spans="1:25" ht="13.2" x14ac:dyDescent="0.25">
      <c r="A57" s="1"/>
      <c r="B57" s="1"/>
      <c r="C57" s="1"/>
      <c r="D57" s="1"/>
      <c r="E57" s="1"/>
      <c r="F57" s="1"/>
      <c r="G57" s="1"/>
      <c r="H57" s="1"/>
      <c r="I57" s="1"/>
      <c r="J57" s="1"/>
      <c r="K57" s="1"/>
      <c r="L57" s="1"/>
      <c r="M57" s="1"/>
      <c r="N57" s="1"/>
      <c r="O57" s="1"/>
      <c r="P57" s="1"/>
      <c r="Q57" s="1"/>
      <c r="R57" s="1"/>
      <c r="S57" s="1"/>
      <c r="T57" s="1"/>
      <c r="U57" s="1"/>
      <c r="V57" s="1"/>
      <c r="W57" s="1"/>
      <c r="X57" s="1"/>
      <c r="Y57" s="1"/>
    </row>
    <row r="58" spans="1:25" ht="13.2" x14ac:dyDescent="0.25">
      <c r="A58" s="1"/>
      <c r="B58" s="1"/>
      <c r="C58" s="1"/>
      <c r="D58" s="1"/>
      <c r="E58" s="1"/>
      <c r="F58" s="1"/>
      <c r="G58" s="1"/>
      <c r="H58" s="1"/>
      <c r="I58" s="1"/>
      <c r="J58" s="1"/>
      <c r="K58" s="1"/>
      <c r="L58" s="1"/>
      <c r="M58" s="1"/>
      <c r="N58" s="1"/>
      <c r="O58" s="1"/>
      <c r="P58" s="1"/>
      <c r="Q58" s="1"/>
      <c r="R58" s="1"/>
      <c r="S58" s="1"/>
      <c r="T58" s="1"/>
      <c r="U58" s="1"/>
      <c r="V58" s="1"/>
      <c r="W58" s="1"/>
      <c r="X58" s="1"/>
      <c r="Y58" s="1"/>
    </row>
    <row r="59" spans="1:25" ht="13.2" x14ac:dyDescent="0.25">
      <c r="A59" s="1"/>
      <c r="B59" s="1"/>
      <c r="C59" s="1"/>
      <c r="D59" s="1"/>
      <c r="E59" s="1"/>
      <c r="F59" s="1"/>
      <c r="G59" s="1"/>
      <c r="H59" s="1"/>
      <c r="I59" s="1"/>
      <c r="J59" s="1"/>
      <c r="K59" s="1"/>
      <c r="L59" s="1"/>
      <c r="M59" s="1"/>
      <c r="N59" s="1"/>
      <c r="O59" s="1"/>
      <c r="P59" s="1"/>
      <c r="Q59" s="1"/>
      <c r="R59" s="1"/>
      <c r="S59" s="1"/>
      <c r="T59" s="1"/>
      <c r="U59" s="1"/>
      <c r="V59" s="1"/>
      <c r="W59" s="1"/>
      <c r="X59" s="1"/>
      <c r="Y59" s="1"/>
    </row>
    <row r="60" spans="1:25" ht="13.2" x14ac:dyDescent="0.25">
      <c r="A60" s="1"/>
      <c r="B60" s="1"/>
      <c r="C60" s="1"/>
      <c r="D60" s="1"/>
      <c r="E60" s="1"/>
      <c r="F60" s="1"/>
      <c r="G60" s="1"/>
      <c r="H60" s="1"/>
      <c r="I60" s="1"/>
      <c r="J60" s="1"/>
      <c r="K60" s="1"/>
      <c r="L60" s="1"/>
      <c r="M60" s="1"/>
      <c r="N60" s="1"/>
      <c r="O60" s="1"/>
      <c r="P60" s="1"/>
      <c r="Q60" s="1"/>
      <c r="R60" s="1"/>
      <c r="S60" s="1"/>
      <c r="T60" s="1"/>
      <c r="U60" s="1"/>
      <c r="V60" s="1"/>
      <c r="W60" s="1"/>
      <c r="X60" s="1"/>
      <c r="Y60" s="1"/>
    </row>
    <row r="61" spans="1:25" ht="13.2" x14ac:dyDescent="0.25">
      <c r="A61" s="1"/>
      <c r="B61" s="1"/>
      <c r="C61" s="1"/>
      <c r="D61" s="1"/>
      <c r="E61" s="1"/>
      <c r="F61" s="1"/>
      <c r="G61" s="1"/>
      <c r="H61" s="1"/>
      <c r="I61" s="1"/>
      <c r="J61" s="1"/>
      <c r="K61" s="1"/>
      <c r="L61" s="1"/>
      <c r="M61" s="1"/>
      <c r="N61" s="1"/>
      <c r="O61" s="1"/>
      <c r="P61" s="1"/>
      <c r="Q61" s="1"/>
      <c r="R61" s="1"/>
      <c r="S61" s="1"/>
      <c r="T61" s="1"/>
      <c r="U61" s="1"/>
      <c r="V61" s="1"/>
      <c r="W61" s="1"/>
      <c r="X61" s="1"/>
      <c r="Y61" s="1"/>
    </row>
    <row r="62" spans="1:25" ht="13.2" x14ac:dyDescent="0.25">
      <c r="A62" s="1"/>
      <c r="B62" s="1"/>
      <c r="C62" s="1"/>
      <c r="D62" s="1"/>
      <c r="E62" s="1"/>
      <c r="F62" s="1"/>
      <c r="G62" s="1"/>
      <c r="H62" s="1"/>
      <c r="I62" s="1"/>
      <c r="J62" s="1"/>
      <c r="K62" s="1"/>
      <c r="L62" s="1"/>
      <c r="M62" s="1"/>
      <c r="N62" s="1"/>
      <c r="O62" s="1"/>
      <c r="P62" s="1"/>
      <c r="Q62" s="1"/>
      <c r="R62" s="1"/>
      <c r="S62" s="1"/>
      <c r="T62" s="1"/>
      <c r="U62" s="1"/>
      <c r="V62" s="1"/>
      <c r="W62" s="1"/>
      <c r="X62" s="1"/>
      <c r="Y62" s="1"/>
    </row>
    <row r="63" spans="1:25" ht="13.2" x14ac:dyDescent="0.25">
      <c r="A63" s="1"/>
      <c r="B63" s="1"/>
      <c r="C63" s="1"/>
      <c r="D63" s="1"/>
      <c r="E63" s="1"/>
      <c r="F63" s="1"/>
      <c r="G63" s="1"/>
      <c r="H63" s="1"/>
      <c r="I63" s="1"/>
      <c r="J63" s="1"/>
      <c r="K63" s="1"/>
      <c r="L63" s="1"/>
      <c r="M63" s="1"/>
      <c r="N63" s="1"/>
      <c r="O63" s="1"/>
      <c r="P63" s="1"/>
      <c r="Q63" s="1"/>
      <c r="R63" s="1"/>
      <c r="S63" s="1"/>
      <c r="T63" s="1"/>
      <c r="U63" s="1"/>
      <c r="V63" s="1"/>
      <c r="W63" s="1"/>
      <c r="X63" s="1"/>
      <c r="Y63" s="1"/>
    </row>
    <row r="64" spans="1:25" ht="13.2" x14ac:dyDescent="0.25">
      <c r="A64" s="1"/>
      <c r="B64" s="1"/>
      <c r="C64" s="1"/>
      <c r="D64" s="1"/>
      <c r="E64" s="1"/>
      <c r="F64" s="1"/>
      <c r="G64" s="1"/>
      <c r="H64" s="1"/>
      <c r="I64" s="1"/>
      <c r="J64" s="1"/>
      <c r="K64" s="1"/>
      <c r="L64" s="1"/>
      <c r="M64" s="1"/>
      <c r="N64" s="1"/>
      <c r="O64" s="1"/>
      <c r="P64" s="1"/>
      <c r="Q64" s="1"/>
      <c r="R64" s="1"/>
      <c r="S64" s="1"/>
      <c r="T64" s="1"/>
      <c r="U64" s="1"/>
      <c r="V64" s="1"/>
      <c r="W64" s="1"/>
      <c r="X64" s="1"/>
      <c r="Y64" s="1"/>
    </row>
    <row r="65" spans="1:25" ht="13.2" x14ac:dyDescent="0.25">
      <c r="A65" s="1"/>
      <c r="B65" s="1"/>
      <c r="C65" s="1"/>
      <c r="D65" s="1"/>
      <c r="E65" s="1"/>
      <c r="F65" s="1"/>
      <c r="G65" s="1"/>
      <c r="H65" s="1"/>
      <c r="I65" s="1"/>
      <c r="J65" s="1"/>
      <c r="K65" s="1"/>
      <c r="L65" s="1"/>
      <c r="M65" s="1"/>
      <c r="N65" s="1"/>
      <c r="O65" s="1"/>
      <c r="P65" s="1"/>
      <c r="Q65" s="1"/>
      <c r="R65" s="1"/>
      <c r="S65" s="1"/>
      <c r="T65" s="1"/>
      <c r="U65" s="1"/>
      <c r="V65" s="1"/>
      <c r="W65" s="1"/>
      <c r="X65" s="1"/>
      <c r="Y65" s="1"/>
    </row>
    <row r="66" spans="1:25" ht="13.2" x14ac:dyDescent="0.25">
      <c r="A66" s="1"/>
      <c r="B66" s="1"/>
      <c r="C66" s="1"/>
      <c r="D66" s="1"/>
      <c r="E66" s="1"/>
      <c r="F66" s="1"/>
      <c r="G66" s="1"/>
      <c r="H66" s="1"/>
      <c r="I66" s="1"/>
      <c r="J66" s="1"/>
      <c r="K66" s="1"/>
      <c r="L66" s="1"/>
      <c r="M66" s="1"/>
      <c r="N66" s="1"/>
      <c r="O66" s="1"/>
      <c r="P66" s="1"/>
      <c r="Q66" s="1"/>
      <c r="R66" s="1"/>
      <c r="S66" s="1"/>
      <c r="T66" s="1"/>
      <c r="U66" s="1"/>
      <c r="V66" s="1"/>
      <c r="W66" s="1"/>
      <c r="X66" s="1"/>
      <c r="Y66" s="1"/>
    </row>
    <row r="67" spans="1:25" ht="13.2" x14ac:dyDescent="0.25">
      <c r="A67" s="1"/>
      <c r="B67" s="1"/>
      <c r="C67" s="1"/>
      <c r="D67" s="1"/>
      <c r="E67" s="1"/>
      <c r="F67" s="1"/>
      <c r="G67" s="1"/>
      <c r="H67" s="1"/>
      <c r="I67" s="1"/>
      <c r="J67" s="1"/>
      <c r="K67" s="1"/>
      <c r="L67" s="1"/>
      <c r="M67" s="1"/>
      <c r="N67" s="1"/>
      <c r="O67" s="1"/>
      <c r="P67" s="1"/>
      <c r="Q67" s="1"/>
      <c r="R67" s="1"/>
      <c r="S67" s="1"/>
      <c r="T67" s="1"/>
      <c r="U67" s="1"/>
      <c r="V67" s="1"/>
      <c r="W67" s="1"/>
      <c r="X67" s="1"/>
      <c r="Y67" s="1"/>
    </row>
    <row r="68" spans="1:25" ht="13.2" x14ac:dyDescent="0.25">
      <c r="A68" s="1"/>
      <c r="B68" s="1"/>
      <c r="C68" s="1"/>
      <c r="D68" s="1"/>
      <c r="E68" s="1"/>
      <c r="F68" s="1"/>
      <c r="G68" s="1"/>
      <c r="H68" s="1"/>
      <c r="I68" s="1"/>
      <c r="J68" s="1"/>
      <c r="K68" s="1"/>
      <c r="L68" s="1"/>
      <c r="M68" s="1"/>
      <c r="N68" s="1"/>
      <c r="O68" s="1"/>
      <c r="P68" s="1"/>
      <c r="Q68" s="1"/>
      <c r="R68" s="1"/>
      <c r="S68" s="1"/>
      <c r="T68" s="1"/>
      <c r="U68" s="1"/>
      <c r="V68" s="1"/>
      <c r="W68" s="1"/>
      <c r="X68" s="1"/>
      <c r="Y68" s="1"/>
    </row>
    <row r="69" spans="1:25" ht="13.2" x14ac:dyDescent="0.25">
      <c r="A69" s="1"/>
      <c r="B69" s="1"/>
      <c r="C69" s="1"/>
      <c r="D69" s="1"/>
      <c r="E69" s="1"/>
      <c r="F69" s="1"/>
      <c r="G69" s="1"/>
      <c r="H69" s="1"/>
      <c r="I69" s="1"/>
      <c r="J69" s="1"/>
      <c r="K69" s="1"/>
      <c r="L69" s="1"/>
      <c r="M69" s="1"/>
      <c r="N69" s="1"/>
      <c r="O69" s="1"/>
      <c r="P69" s="1"/>
      <c r="Q69" s="1"/>
      <c r="R69" s="1"/>
      <c r="S69" s="1"/>
      <c r="T69" s="1"/>
      <c r="U69" s="1"/>
      <c r="V69" s="1"/>
      <c r="W69" s="1"/>
      <c r="X69" s="1"/>
      <c r="Y69" s="1"/>
    </row>
    <row r="70" spans="1:25" ht="13.2" x14ac:dyDescent="0.25">
      <c r="A70" s="1"/>
      <c r="B70" s="1"/>
      <c r="C70" s="1"/>
      <c r="D70" s="1"/>
      <c r="E70" s="1"/>
      <c r="F70" s="1"/>
      <c r="G70" s="1"/>
      <c r="H70" s="1"/>
      <c r="I70" s="1"/>
      <c r="J70" s="1"/>
      <c r="K70" s="1"/>
      <c r="L70" s="1"/>
      <c r="M70" s="1"/>
      <c r="N70" s="1"/>
      <c r="O70" s="1"/>
      <c r="P70" s="1"/>
      <c r="Q70" s="1"/>
      <c r="R70" s="1"/>
      <c r="S70" s="1"/>
      <c r="T70" s="1"/>
      <c r="U70" s="1"/>
      <c r="V70" s="1"/>
      <c r="W70" s="1"/>
      <c r="X70" s="1"/>
      <c r="Y70" s="1"/>
    </row>
    <row r="71" spans="1:25" ht="13.2" x14ac:dyDescent="0.25">
      <c r="A71" s="1"/>
      <c r="B71" s="1"/>
      <c r="C71" s="1"/>
      <c r="D71" s="1"/>
      <c r="E71" s="1"/>
      <c r="F71" s="1"/>
      <c r="G71" s="1"/>
      <c r="H71" s="1"/>
      <c r="I71" s="1"/>
      <c r="J71" s="1"/>
      <c r="K71" s="1"/>
      <c r="L71" s="1"/>
      <c r="M71" s="1"/>
      <c r="N71" s="1"/>
      <c r="O71" s="1"/>
      <c r="P71" s="1"/>
      <c r="Q71" s="1"/>
      <c r="R71" s="1"/>
      <c r="S71" s="1"/>
      <c r="T71" s="1"/>
      <c r="U71" s="1"/>
      <c r="V71" s="1"/>
      <c r="W71" s="1"/>
      <c r="X71" s="1"/>
      <c r="Y71" s="1"/>
    </row>
    <row r="72" spans="1:25" ht="13.2" x14ac:dyDescent="0.25">
      <c r="A72" s="1"/>
      <c r="B72" s="1"/>
      <c r="C72" s="1"/>
      <c r="D72" s="1"/>
      <c r="E72" s="1"/>
      <c r="F72" s="1"/>
      <c r="G72" s="1"/>
      <c r="H72" s="1"/>
      <c r="I72" s="1"/>
      <c r="J72" s="1"/>
      <c r="K72" s="1"/>
      <c r="L72" s="1"/>
      <c r="M72" s="1"/>
      <c r="N72" s="1"/>
      <c r="O72" s="1"/>
      <c r="P72" s="1"/>
      <c r="Q72" s="1"/>
      <c r="R72" s="1"/>
      <c r="S72" s="1"/>
      <c r="T72" s="1"/>
      <c r="U72" s="1"/>
      <c r="V72" s="1"/>
      <c r="W72" s="1"/>
      <c r="X72" s="1"/>
      <c r="Y72" s="1"/>
    </row>
    <row r="73" spans="1:25" ht="13.2" x14ac:dyDescent="0.25">
      <c r="A73" s="1"/>
      <c r="B73" s="1"/>
      <c r="C73" s="1"/>
      <c r="D73" s="1"/>
      <c r="E73" s="1"/>
      <c r="F73" s="1"/>
      <c r="G73" s="1"/>
      <c r="H73" s="1"/>
      <c r="I73" s="1"/>
      <c r="J73" s="1"/>
      <c r="K73" s="1"/>
      <c r="L73" s="1"/>
      <c r="M73" s="1"/>
      <c r="N73" s="1"/>
      <c r="O73" s="1"/>
      <c r="P73" s="1"/>
      <c r="Q73" s="1"/>
      <c r="R73" s="1"/>
      <c r="S73" s="1"/>
      <c r="T73" s="1"/>
      <c r="U73" s="1"/>
      <c r="V73" s="1"/>
      <c r="W73" s="1"/>
      <c r="X73" s="1"/>
      <c r="Y73" s="1"/>
    </row>
    <row r="74" spans="1:25" ht="13.2" x14ac:dyDescent="0.25">
      <c r="A74" s="1"/>
      <c r="B74" s="1"/>
      <c r="C74" s="1"/>
      <c r="D74" s="1"/>
      <c r="E74" s="1"/>
      <c r="F74" s="1"/>
      <c r="G74" s="1"/>
      <c r="H74" s="1"/>
      <c r="I74" s="1"/>
      <c r="J74" s="1"/>
      <c r="K74" s="1"/>
      <c r="L74" s="1"/>
      <c r="M74" s="1"/>
      <c r="N74" s="1"/>
      <c r="O74" s="1"/>
      <c r="P74" s="1"/>
      <c r="Q74" s="1"/>
      <c r="R74" s="1"/>
      <c r="S74" s="1"/>
      <c r="T74" s="1"/>
      <c r="U74" s="1"/>
      <c r="V74" s="1"/>
      <c r="W74" s="1"/>
      <c r="X74" s="1"/>
      <c r="Y74" s="1"/>
    </row>
    <row r="75" spans="1:25" ht="13.2" x14ac:dyDescent="0.25">
      <c r="A75" s="1"/>
      <c r="B75" s="1"/>
      <c r="C75" s="1"/>
      <c r="D75" s="1"/>
      <c r="E75" s="1"/>
      <c r="F75" s="1"/>
      <c r="G75" s="1"/>
      <c r="H75" s="1"/>
      <c r="I75" s="1"/>
      <c r="J75" s="1"/>
      <c r="K75" s="1"/>
      <c r="L75" s="1"/>
      <c r="M75" s="1"/>
      <c r="N75" s="1"/>
      <c r="O75" s="1"/>
      <c r="P75" s="1"/>
      <c r="Q75" s="1"/>
      <c r="R75" s="1"/>
      <c r="S75" s="1"/>
      <c r="T75" s="1"/>
      <c r="U75" s="1"/>
      <c r="V75" s="1"/>
      <c r="W75" s="1"/>
      <c r="X75" s="1"/>
      <c r="Y75" s="1"/>
    </row>
    <row r="76" spans="1:25" ht="13.2" x14ac:dyDescent="0.25">
      <c r="A76" s="1"/>
      <c r="B76" s="1"/>
      <c r="C76" s="1"/>
      <c r="D76" s="1"/>
      <c r="E76" s="1"/>
      <c r="F76" s="1"/>
      <c r="G76" s="1"/>
      <c r="H76" s="1"/>
      <c r="I76" s="1"/>
      <c r="J76" s="1"/>
      <c r="K76" s="1"/>
      <c r="L76" s="1"/>
      <c r="M76" s="1"/>
      <c r="N76" s="1"/>
      <c r="O76" s="1"/>
      <c r="P76" s="1"/>
      <c r="Q76" s="1"/>
      <c r="R76" s="1"/>
      <c r="S76" s="1"/>
      <c r="T76" s="1"/>
      <c r="U76" s="1"/>
      <c r="V76" s="1"/>
      <c r="W76" s="1"/>
      <c r="X76" s="1"/>
      <c r="Y76" s="1"/>
    </row>
    <row r="77" spans="1:25" ht="13.2" x14ac:dyDescent="0.25">
      <c r="A77" s="1"/>
      <c r="B77" s="1"/>
      <c r="C77" s="1"/>
      <c r="D77" s="1"/>
      <c r="E77" s="1"/>
      <c r="F77" s="1"/>
      <c r="G77" s="1"/>
      <c r="H77" s="1"/>
      <c r="I77" s="1"/>
      <c r="J77" s="1"/>
      <c r="K77" s="1"/>
      <c r="L77" s="1"/>
      <c r="M77" s="1"/>
      <c r="N77" s="1"/>
      <c r="O77" s="1"/>
      <c r="P77" s="1"/>
      <c r="Q77" s="1"/>
      <c r="R77" s="1"/>
      <c r="S77" s="1"/>
      <c r="T77" s="1"/>
      <c r="U77" s="1"/>
      <c r="V77" s="1"/>
      <c r="W77" s="1"/>
      <c r="X77" s="1"/>
      <c r="Y77" s="1"/>
    </row>
    <row r="78" spans="1:25" ht="13.2" x14ac:dyDescent="0.25">
      <c r="A78" s="1"/>
      <c r="B78" s="1"/>
      <c r="C78" s="1"/>
      <c r="D78" s="1"/>
      <c r="E78" s="1"/>
      <c r="F78" s="1"/>
      <c r="G78" s="1"/>
      <c r="H78" s="1"/>
      <c r="I78" s="1"/>
      <c r="J78" s="1"/>
      <c r="K78" s="1"/>
      <c r="L78" s="1"/>
      <c r="M78" s="1"/>
      <c r="N78" s="1"/>
      <c r="O78" s="1"/>
      <c r="P78" s="1"/>
      <c r="Q78" s="1"/>
      <c r="R78" s="1"/>
      <c r="S78" s="1"/>
      <c r="T78" s="1"/>
      <c r="U78" s="1"/>
      <c r="V78" s="1"/>
      <c r="W78" s="1"/>
      <c r="X78" s="1"/>
      <c r="Y78" s="1"/>
    </row>
    <row r="79" spans="1:25" ht="13.2" x14ac:dyDescent="0.25">
      <c r="A79" s="1"/>
      <c r="B79" s="1"/>
      <c r="C79" s="1"/>
      <c r="D79" s="1"/>
      <c r="E79" s="1"/>
      <c r="F79" s="1"/>
      <c r="G79" s="1"/>
      <c r="H79" s="1"/>
      <c r="I79" s="1"/>
      <c r="J79" s="1"/>
      <c r="K79" s="1"/>
      <c r="L79" s="1"/>
      <c r="M79" s="1"/>
      <c r="N79" s="1"/>
      <c r="O79" s="1"/>
      <c r="P79" s="1"/>
      <c r="Q79" s="1"/>
      <c r="R79" s="1"/>
      <c r="S79" s="1"/>
      <c r="T79" s="1"/>
      <c r="U79" s="1"/>
      <c r="V79" s="1"/>
      <c r="W79" s="1"/>
      <c r="X79" s="1"/>
      <c r="Y79" s="1"/>
    </row>
    <row r="80" spans="1:25" ht="13.2" x14ac:dyDescent="0.25">
      <c r="A80" s="1"/>
      <c r="B80" s="1"/>
      <c r="C80" s="1"/>
      <c r="D80" s="1"/>
      <c r="E80" s="1"/>
      <c r="F80" s="1"/>
      <c r="G80" s="1"/>
      <c r="H80" s="1"/>
      <c r="I80" s="1"/>
      <c r="J80" s="1"/>
      <c r="K80" s="1"/>
      <c r="L80" s="1"/>
      <c r="M80" s="1"/>
      <c r="N80" s="1"/>
      <c r="O80" s="1"/>
      <c r="P80" s="1"/>
      <c r="Q80" s="1"/>
      <c r="R80" s="1"/>
      <c r="S80" s="1"/>
      <c r="T80" s="1"/>
      <c r="U80" s="1"/>
      <c r="V80" s="1"/>
      <c r="W80" s="1"/>
      <c r="X80" s="1"/>
      <c r="Y80" s="1"/>
    </row>
    <row r="81" spans="1:25" ht="13.2" x14ac:dyDescent="0.25">
      <c r="A81" s="1"/>
      <c r="B81" s="1"/>
      <c r="C81" s="1"/>
      <c r="D81" s="1"/>
      <c r="E81" s="1"/>
      <c r="F81" s="1"/>
      <c r="G81" s="1"/>
      <c r="H81" s="1"/>
      <c r="I81" s="1"/>
      <c r="J81" s="1"/>
      <c r="K81" s="1"/>
      <c r="L81" s="1"/>
      <c r="M81" s="1"/>
      <c r="N81" s="1"/>
      <c r="O81" s="1"/>
      <c r="P81" s="1"/>
      <c r="Q81" s="1"/>
      <c r="R81" s="1"/>
      <c r="S81" s="1"/>
      <c r="T81" s="1"/>
      <c r="U81" s="1"/>
      <c r="V81" s="1"/>
      <c r="W81" s="1"/>
      <c r="X81" s="1"/>
      <c r="Y81" s="1"/>
    </row>
    <row r="82" spans="1:25" ht="13.2" x14ac:dyDescent="0.25">
      <c r="A82" s="1"/>
      <c r="B82" s="1"/>
      <c r="C82" s="1"/>
      <c r="D82" s="1"/>
      <c r="E82" s="1"/>
      <c r="F82" s="1"/>
      <c r="G82" s="1"/>
      <c r="H82" s="1"/>
      <c r="I82" s="1"/>
      <c r="J82" s="1"/>
      <c r="K82" s="1"/>
      <c r="L82" s="1"/>
      <c r="M82" s="1"/>
      <c r="N82" s="1"/>
      <c r="O82" s="1"/>
      <c r="P82" s="1"/>
      <c r="Q82" s="1"/>
      <c r="R82" s="1"/>
      <c r="S82" s="1"/>
      <c r="T82" s="1"/>
      <c r="U82" s="1"/>
      <c r="V82" s="1"/>
      <c r="W82" s="1"/>
      <c r="X82" s="1"/>
      <c r="Y82" s="1"/>
    </row>
    <row r="83" spans="1:25" ht="13.2" x14ac:dyDescent="0.25">
      <c r="A83" s="1"/>
      <c r="B83" s="1"/>
      <c r="C83" s="1"/>
      <c r="D83" s="1"/>
      <c r="E83" s="1"/>
      <c r="F83" s="1"/>
      <c r="G83" s="1"/>
      <c r="H83" s="1"/>
      <c r="I83" s="1"/>
      <c r="J83" s="1"/>
      <c r="K83" s="1"/>
      <c r="L83" s="1"/>
      <c r="M83" s="1"/>
      <c r="N83" s="1"/>
      <c r="O83" s="1"/>
      <c r="P83" s="1"/>
      <c r="Q83" s="1"/>
      <c r="R83" s="1"/>
      <c r="S83" s="1"/>
      <c r="T83" s="1"/>
      <c r="U83" s="1"/>
      <c r="V83" s="1"/>
      <c r="W83" s="1"/>
      <c r="X83" s="1"/>
      <c r="Y83" s="1"/>
    </row>
    <row r="84" spans="1:25" ht="13.2" x14ac:dyDescent="0.25">
      <c r="A84" s="1"/>
      <c r="B84" s="1"/>
      <c r="C84" s="1"/>
      <c r="D84" s="1"/>
      <c r="E84" s="1"/>
      <c r="F84" s="1"/>
      <c r="G84" s="1"/>
      <c r="H84" s="1"/>
      <c r="I84" s="1"/>
      <c r="J84" s="1"/>
      <c r="K84" s="1"/>
      <c r="L84" s="1"/>
      <c r="M84" s="1"/>
      <c r="N84" s="1"/>
      <c r="O84" s="1"/>
      <c r="P84" s="1"/>
      <c r="Q84" s="1"/>
      <c r="R84" s="1"/>
      <c r="S84" s="1"/>
      <c r="T84" s="1"/>
      <c r="U84" s="1"/>
      <c r="V84" s="1"/>
      <c r="W84" s="1"/>
      <c r="X84" s="1"/>
      <c r="Y84" s="1"/>
    </row>
    <row r="85" spans="1:25" ht="13.2" x14ac:dyDescent="0.25">
      <c r="A85" s="1"/>
      <c r="B85" s="1"/>
      <c r="C85" s="1"/>
      <c r="D85" s="1"/>
      <c r="E85" s="1"/>
      <c r="F85" s="1"/>
      <c r="G85" s="1"/>
      <c r="H85" s="1"/>
      <c r="I85" s="1"/>
      <c r="J85" s="1"/>
      <c r="K85" s="1"/>
      <c r="L85" s="1"/>
      <c r="M85" s="1"/>
      <c r="N85" s="1"/>
      <c r="O85" s="1"/>
      <c r="P85" s="1"/>
      <c r="Q85" s="1"/>
      <c r="R85" s="1"/>
      <c r="S85" s="1"/>
      <c r="T85" s="1"/>
      <c r="U85" s="1"/>
      <c r="V85" s="1"/>
      <c r="W85" s="1"/>
      <c r="X85" s="1"/>
      <c r="Y85" s="1"/>
    </row>
    <row r="86" spans="1:25" ht="13.2" x14ac:dyDescent="0.25">
      <c r="A86" s="1"/>
      <c r="B86" s="1"/>
      <c r="C86" s="1"/>
      <c r="D86" s="1"/>
      <c r="E86" s="1"/>
      <c r="F86" s="1"/>
      <c r="G86" s="1"/>
      <c r="H86" s="1"/>
      <c r="I86" s="1"/>
      <c r="J86" s="1"/>
      <c r="K86" s="1"/>
      <c r="L86" s="1"/>
      <c r="M86" s="1"/>
      <c r="N86" s="1"/>
      <c r="O86" s="1"/>
      <c r="P86" s="1"/>
      <c r="Q86" s="1"/>
      <c r="R86" s="1"/>
      <c r="S86" s="1"/>
      <c r="T86" s="1"/>
      <c r="U86" s="1"/>
      <c r="V86" s="1"/>
      <c r="W86" s="1"/>
      <c r="X86" s="1"/>
      <c r="Y86" s="1"/>
    </row>
    <row r="87" spans="1:25" ht="13.2" x14ac:dyDescent="0.25">
      <c r="A87" s="1"/>
      <c r="B87" s="1"/>
      <c r="C87" s="1"/>
      <c r="D87" s="1"/>
      <c r="E87" s="1"/>
      <c r="F87" s="1"/>
      <c r="G87" s="1"/>
      <c r="H87" s="1"/>
      <c r="I87" s="1"/>
      <c r="J87" s="1"/>
      <c r="K87" s="1"/>
      <c r="L87" s="1"/>
      <c r="M87" s="1"/>
      <c r="N87" s="1"/>
      <c r="O87" s="1"/>
      <c r="P87" s="1"/>
      <c r="Q87" s="1"/>
      <c r="R87" s="1"/>
      <c r="S87" s="1"/>
      <c r="T87" s="1"/>
      <c r="U87" s="1"/>
      <c r="V87" s="1"/>
      <c r="W87" s="1"/>
      <c r="X87" s="1"/>
      <c r="Y87" s="1"/>
    </row>
    <row r="88" spans="1:25" ht="13.2" x14ac:dyDescent="0.25">
      <c r="A88" s="1"/>
      <c r="B88" s="1"/>
      <c r="C88" s="1"/>
      <c r="D88" s="1"/>
      <c r="E88" s="1"/>
      <c r="F88" s="1"/>
      <c r="G88" s="1"/>
      <c r="H88" s="1"/>
      <c r="I88" s="1"/>
      <c r="J88" s="1"/>
      <c r="K88" s="1"/>
      <c r="L88" s="1"/>
      <c r="M88" s="1"/>
      <c r="N88" s="1"/>
      <c r="O88" s="1"/>
      <c r="P88" s="1"/>
      <c r="Q88" s="1"/>
      <c r="R88" s="1"/>
      <c r="S88" s="1"/>
      <c r="T88" s="1"/>
      <c r="U88" s="1"/>
      <c r="V88" s="1"/>
      <c r="W88" s="1"/>
      <c r="X88" s="1"/>
      <c r="Y88" s="1"/>
    </row>
    <row r="89" spans="1:25" ht="13.2" x14ac:dyDescent="0.25">
      <c r="A89" s="1"/>
      <c r="B89" s="1"/>
      <c r="C89" s="1"/>
      <c r="D89" s="1"/>
      <c r="E89" s="1"/>
      <c r="F89" s="1"/>
      <c r="G89" s="1"/>
      <c r="H89" s="1"/>
      <c r="I89" s="1"/>
      <c r="J89" s="1"/>
      <c r="K89" s="1"/>
      <c r="L89" s="1"/>
      <c r="M89" s="1"/>
      <c r="N89" s="1"/>
      <c r="O89" s="1"/>
      <c r="P89" s="1"/>
      <c r="Q89" s="1"/>
      <c r="R89" s="1"/>
      <c r="S89" s="1"/>
      <c r="T89" s="1"/>
      <c r="U89" s="1"/>
      <c r="V89" s="1"/>
      <c r="W89" s="1"/>
      <c r="X89" s="1"/>
      <c r="Y89" s="1"/>
    </row>
    <row r="90" spans="1:25" ht="13.2" x14ac:dyDescent="0.25">
      <c r="A90" s="1"/>
      <c r="B90" s="1"/>
      <c r="C90" s="1"/>
      <c r="D90" s="1"/>
      <c r="E90" s="1"/>
      <c r="F90" s="1"/>
      <c r="G90" s="1"/>
      <c r="H90" s="1"/>
      <c r="I90" s="1"/>
      <c r="J90" s="1"/>
      <c r="K90" s="1"/>
      <c r="L90" s="1"/>
      <c r="M90" s="1"/>
      <c r="N90" s="1"/>
      <c r="O90" s="1"/>
      <c r="P90" s="1"/>
      <c r="Q90" s="1"/>
      <c r="R90" s="1"/>
      <c r="S90" s="1"/>
      <c r="T90" s="1"/>
      <c r="U90" s="1"/>
      <c r="V90" s="1"/>
      <c r="W90" s="1"/>
      <c r="X90" s="1"/>
      <c r="Y90" s="1"/>
    </row>
    <row r="91" spans="1:25" ht="13.2" x14ac:dyDescent="0.25">
      <c r="A91" s="1"/>
      <c r="B91" s="1"/>
      <c r="C91" s="1"/>
      <c r="D91" s="1"/>
      <c r="E91" s="1"/>
      <c r="F91" s="1"/>
      <c r="G91" s="1"/>
      <c r="H91" s="1"/>
      <c r="I91" s="1"/>
      <c r="J91" s="1"/>
      <c r="K91" s="1"/>
      <c r="L91" s="1"/>
      <c r="M91" s="1"/>
      <c r="N91" s="1"/>
      <c r="O91" s="1"/>
      <c r="P91" s="1"/>
      <c r="Q91" s="1"/>
      <c r="R91" s="1"/>
      <c r="S91" s="1"/>
      <c r="T91" s="1"/>
      <c r="U91" s="1"/>
      <c r="V91" s="1"/>
      <c r="W91" s="1"/>
      <c r="X91" s="1"/>
      <c r="Y91" s="1"/>
    </row>
    <row r="92" spans="1:25" ht="13.2" x14ac:dyDescent="0.25">
      <c r="A92" s="1"/>
      <c r="B92" s="1"/>
      <c r="C92" s="1"/>
      <c r="D92" s="1"/>
      <c r="E92" s="1"/>
      <c r="F92" s="1"/>
      <c r="G92" s="1"/>
      <c r="H92" s="1"/>
      <c r="I92" s="1"/>
      <c r="J92" s="1"/>
      <c r="K92" s="1"/>
      <c r="L92" s="1"/>
      <c r="M92" s="1"/>
      <c r="N92" s="1"/>
      <c r="O92" s="1"/>
      <c r="P92" s="1"/>
      <c r="Q92" s="1"/>
      <c r="R92" s="1"/>
      <c r="S92" s="1"/>
      <c r="T92" s="1"/>
      <c r="U92" s="1"/>
      <c r="V92" s="1"/>
      <c r="W92" s="1"/>
      <c r="X92" s="1"/>
      <c r="Y92" s="1"/>
    </row>
    <row r="93" spans="1:25" ht="13.2" x14ac:dyDescent="0.25">
      <c r="A93" s="1"/>
      <c r="B93" s="1"/>
      <c r="C93" s="1"/>
      <c r="D93" s="1"/>
      <c r="E93" s="1"/>
      <c r="F93" s="1"/>
      <c r="G93" s="1"/>
      <c r="H93" s="1"/>
      <c r="I93" s="1"/>
      <c r="J93" s="1"/>
      <c r="K93" s="1"/>
      <c r="L93" s="1"/>
      <c r="M93" s="1"/>
      <c r="N93" s="1"/>
      <c r="O93" s="1"/>
      <c r="P93" s="1"/>
      <c r="Q93" s="1"/>
      <c r="R93" s="1"/>
      <c r="S93" s="1"/>
      <c r="T93" s="1"/>
      <c r="U93" s="1"/>
      <c r="V93" s="1"/>
      <c r="W93" s="1"/>
      <c r="X93" s="1"/>
      <c r="Y93" s="1"/>
    </row>
    <row r="94" spans="1:25" ht="13.2" x14ac:dyDescent="0.25">
      <c r="A94" s="1"/>
      <c r="B94" s="1"/>
      <c r="C94" s="1"/>
      <c r="D94" s="1"/>
      <c r="E94" s="1"/>
      <c r="F94" s="1"/>
      <c r="G94" s="1"/>
      <c r="H94" s="1"/>
      <c r="I94" s="1"/>
      <c r="J94" s="1"/>
      <c r="K94" s="1"/>
      <c r="L94" s="1"/>
      <c r="M94" s="1"/>
      <c r="N94" s="1"/>
      <c r="O94" s="1"/>
      <c r="P94" s="1"/>
      <c r="Q94" s="1"/>
      <c r="R94" s="1"/>
      <c r="S94" s="1"/>
      <c r="T94" s="1"/>
      <c r="U94" s="1"/>
      <c r="V94" s="1"/>
      <c r="W94" s="1"/>
      <c r="X94" s="1"/>
      <c r="Y94" s="1"/>
    </row>
    <row r="95" spans="1:25" ht="13.2" x14ac:dyDescent="0.25">
      <c r="A95" s="1"/>
      <c r="B95" s="1"/>
      <c r="C95" s="1"/>
      <c r="D95" s="1"/>
      <c r="E95" s="1"/>
      <c r="F95" s="1"/>
      <c r="G95" s="1"/>
      <c r="H95" s="1"/>
      <c r="I95" s="1"/>
      <c r="J95" s="1"/>
      <c r="K95" s="1"/>
      <c r="L95" s="1"/>
      <c r="M95" s="1"/>
      <c r="N95" s="1"/>
      <c r="O95" s="1"/>
      <c r="P95" s="1"/>
      <c r="Q95" s="1"/>
      <c r="R95" s="1"/>
      <c r="S95" s="1"/>
      <c r="T95" s="1"/>
      <c r="U95" s="1"/>
      <c r="V95" s="1"/>
      <c r="W95" s="1"/>
      <c r="X95" s="1"/>
      <c r="Y95" s="1"/>
    </row>
    <row r="96" spans="1:25" ht="13.2" x14ac:dyDescent="0.25">
      <c r="A96" s="1"/>
      <c r="B96" s="1"/>
      <c r="C96" s="1"/>
      <c r="D96" s="1"/>
      <c r="E96" s="1"/>
      <c r="F96" s="1"/>
      <c r="G96" s="1"/>
      <c r="H96" s="1"/>
      <c r="I96" s="1"/>
      <c r="J96" s="1"/>
      <c r="K96" s="1"/>
      <c r="L96" s="1"/>
      <c r="M96" s="1"/>
      <c r="N96" s="1"/>
      <c r="O96" s="1"/>
      <c r="P96" s="1"/>
      <c r="Q96" s="1"/>
      <c r="R96" s="1"/>
      <c r="S96" s="1"/>
      <c r="T96" s="1"/>
      <c r="U96" s="1"/>
      <c r="V96" s="1"/>
      <c r="W96" s="1"/>
      <c r="X96" s="1"/>
      <c r="Y96" s="1"/>
    </row>
    <row r="97" spans="1:25" ht="13.2" x14ac:dyDescent="0.25">
      <c r="A97" s="1"/>
      <c r="B97" s="1"/>
      <c r="C97" s="1"/>
      <c r="D97" s="1"/>
      <c r="E97" s="1"/>
      <c r="F97" s="1"/>
      <c r="G97" s="1"/>
      <c r="H97" s="1"/>
      <c r="I97" s="1"/>
      <c r="J97" s="1"/>
      <c r="K97" s="1"/>
      <c r="L97" s="1"/>
      <c r="M97" s="1"/>
      <c r="N97" s="1"/>
      <c r="O97" s="1"/>
      <c r="P97" s="1"/>
      <c r="Q97" s="1"/>
      <c r="R97" s="1"/>
      <c r="S97" s="1"/>
      <c r="T97" s="1"/>
      <c r="U97" s="1"/>
      <c r="V97" s="1"/>
      <c r="W97" s="1"/>
      <c r="X97" s="1"/>
      <c r="Y97" s="1"/>
    </row>
    <row r="98" spans="1:25" ht="13.2" x14ac:dyDescent="0.25">
      <c r="A98" s="1"/>
      <c r="B98" s="1"/>
      <c r="C98" s="1"/>
      <c r="D98" s="1"/>
      <c r="E98" s="1"/>
      <c r="F98" s="1"/>
      <c r="G98" s="1"/>
      <c r="H98" s="1"/>
      <c r="I98" s="1"/>
      <c r="J98" s="1"/>
      <c r="K98" s="1"/>
      <c r="L98" s="1"/>
      <c r="M98" s="1"/>
      <c r="N98" s="1"/>
      <c r="O98" s="1"/>
      <c r="P98" s="1"/>
      <c r="Q98" s="1"/>
      <c r="R98" s="1"/>
      <c r="S98" s="1"/>
      <c r="T98" s="1"/>
      <c r="U98" s="1"/>
      <c r="V98" s="1"/>
      <c r="W98" s="1"/>
      <c r="X98" s="1"/>
      <c r="Y98" s="1"/>
    </row>
    <row r="99" spans="1:25" ht="13.2" x14ac:dyDescent="0.25">
      <c r="A99" s="1"/>
      <c r="B99" s="1"/>
      <c r="C99" s="1"/>
      <c r="D99" s="1"/>
      <c r="E99" s="1"/>
      <c r="F99" s="1"/>
      <c r="G99" s="1"/>
      <c r="H99" s="1"/>
      <c r="I99" s="1"/>
      <c r="J99" s="1"/>
      <c r="K99" s="1"/>
      <c r="L99" s="1"/>
      <c r="M99" s="1"/>
      <c r="N99" s="1"/>
      <c r="O99" s="1"/>
      <c r="P99" s="1"/>
      <c r="Q99" s="1"/>
      <c r="R99" s="1"/>
      <c r="S99" s="1"/>
      <c r="T99" s="1"/>
      <c r="U99" s="1"/>
      <c r="V99" s="1"/>
      <c r="W99" s="1"/>
      <c r="X99" s="1"/>
      <c r="Y99" s="1"/>
    </row>
    <row r="100" spans="1:25" ht="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13.2"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13.2"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13.2"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13.2"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13.2"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13.2"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13.2"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13.2"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13.2"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13.2"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13.2"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13.2"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13.2"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13.2"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13.2"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13.2"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13.2"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13.2"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13.2"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13.2"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13.2"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13.2"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13.2"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13.2"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13.2"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13.2"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13.2"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13.2"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13.2"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13.2"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13.2"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13.2"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13.2"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13.2"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13.2"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13.2"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13.2"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13.2"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13.2"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13.2"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13.2"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13.2"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13.2"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13.2"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13.2"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13.2"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13.2"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13.2"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13.2"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13.2"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13.2"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13.2"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13.2"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13.2"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13.2"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13.2"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13.2"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13.2"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13.2"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13.2"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13.2"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13.2"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13.2"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13.2"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13.2"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13.2"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13.2"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13.2"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13.2"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13.2"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13.2"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13.2"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13.2"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13.2"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13.2"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13.2"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13.2"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13.2"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13.2"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13.2"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13.2"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13.2"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13.2"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13.2"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13.2"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13.2"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13.2"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13.2"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13.2"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13.2"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13.2"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13.2"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13.2"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13.2"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13.2"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13.2"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13.2"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13.2"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13.2"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13.2"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13.2"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13.2"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13.2"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13.2"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13.2"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13.2"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13.2"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13.2"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13.2"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13.2"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13.2"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13.2"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13.2"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13.2"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13.2"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13.2"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13.2"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13.2"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13.2"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13.2"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13.2"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13.2"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13.2"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13.2"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13.2"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13.2"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13.2"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13.2"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13.2"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13.2"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13.2"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13.2"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13.2"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13.2"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13.2"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13.2"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13.2"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13.2"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13.2"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13.2"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13.2"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13.2"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13.2"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13.2"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13.2"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13.2"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13.2"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13.2"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13.2"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13.2"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13.2"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13.2"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13.2"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13.2"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13.2"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13.2"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13.2"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13.2"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13.2"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13.2"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13.2"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13.2"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13.2"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13.2"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13.2"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13.2"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13.2"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13.2"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13.2"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13.2"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13.2"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13.2"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13.2"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13.2"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13.2"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13.2"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13.2"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13.2"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13.2"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13.2"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13.2"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13.2"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13.2"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13.2"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13.2"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13.2"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13.2"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13.2"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13.2"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13.2"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13.2"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13.2"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13.2"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13.2"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13.2"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13.2"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13.2"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13.2"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13.2"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13.2"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13.2"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13.2"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13.2"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13.2"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13.2"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13.2"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13.2"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13.2"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13.2"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13.2"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13.2"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13.2"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13.2"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13.2"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13.2"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13.2"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13.2"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13.2"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13.2"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13.2"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13.2"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13.2"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13.2"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13.2"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13.2"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13.2"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13.2"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13.2"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13.2"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13.2"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13.2"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13.2"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13.2"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13.2"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13.2"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13.2"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13.2"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13.2"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13.2"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13.2"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13.2"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13.2"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13.2"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13.2"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13.2"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13.2"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13.2"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13.2"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13.2"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13.2"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13.2"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13.2"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13.2"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13.2"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13.2"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13.2"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13.2"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13.2"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13.2"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13.2"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13.2"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13.2"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13.2"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13.2"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13.2"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13.2"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13.2"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13.2"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13.2"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13.2"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13.2"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13.2"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13.2"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13.2"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13.2"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13.2"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13.2"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13.2"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13.2"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13.2"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13.2"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13.2"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13.2"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13.2"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13.2"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13.2"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13.2"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13.2"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13.2"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13.2"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13.2"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13.2"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13.2"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13.2"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13.2"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13.2"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13.2"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13.2"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13.2"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13.2"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13.2"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13.2"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13.2"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13.2"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13.2"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13.2"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13.2"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13.2"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13.2"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13.2"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13.2"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13.2"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13.2"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13.2"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13.2"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13.2"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13.2"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13.2"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13.2"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13.2"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13.2"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13.2"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13.2"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13.2"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13.2"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13.2"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13.2"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13.2"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13.2"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13.2"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13.2"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13.2"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13.2"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13.2"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13.2"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13.2"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13.2"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13.2"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13.2"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13.2"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13.2"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13.2"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13.2"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13.2"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13.2"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13.2"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13.2"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13.2"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13.2"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13.2"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13.2"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13.2"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13.2"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13.2"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13.2"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13.2"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13.2"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13.2"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13.2"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13.2"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13.2"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13.2"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13.2"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13.2"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13.2"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13.2"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13.2"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13.2"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13.2"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13.2"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13.2"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13.2"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13.2"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13.2"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13.2"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13.2"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13.2"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13.2"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13.2"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13.2"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13.2"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13.2"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13.2"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13.2"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13.2"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13.2"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13.2"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13.2"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13.2"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13.2"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13.2"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13.2"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13.2"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13.2"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13.2"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13.2"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13.2"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13.2"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13.2"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13.2"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13.2"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13.2"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13.2"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13.2"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13.2"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13.2"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13.2"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13.2"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13.2"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13.2"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13.2"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13.2"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13.2"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13.2"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13.2"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13.2"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13.2"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13.2"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13.2"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13.2"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13.2"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13.2"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13.2"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13.2"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13.2"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13.2"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13.2"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13.2"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13.2"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13.2"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13.2"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13.2"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13.2"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13.2"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13.2"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13.2"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13.2"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13.2"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13.2"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13.2"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13.2"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13.2"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13.2"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13.2"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13.2"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13.2"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13.2"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13.2"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13.2"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13.2"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13.2"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13.2"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13.2"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13.2"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13.2"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13.2"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13.2"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13.2"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13.2"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13.2"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13.2"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13.2"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13.2"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13.2"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13.2"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13.2"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13.2"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13.2"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13.2"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13.2"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13.2"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13.2"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13.2"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13.2"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13.2"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13.2"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13.2"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13.2"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13.2"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13.2"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13.2"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13.2"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13.2"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13.2"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13.2"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13.2"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13.2"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13.2"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13.2"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13.2"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13.2"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13.2"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13.2"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13.2"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13.2"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13.2"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13.2"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13.2"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13.2"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13.2"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13.2"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13.2"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13.2"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13.2"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13.2"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13.2"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13.2"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13.2"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13.2"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13.2"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13.2"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13.2"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13.2"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13.2"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13.2"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13.2"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13.2"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13.2"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13.2"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13.2"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13.2"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13.2"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13.2"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13.2"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13.2"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13.2"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13.2"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13.2"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13.2"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13.2"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13.2"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13.2"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13.2"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13.2"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13.2"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13.2"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13.2"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13.2"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13.2"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13.2"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13.2"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13.2"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13.2"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13.2"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13.2"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13.2"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13.2"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13.2"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13.2"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13.2"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13.2"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13.2"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13.2"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13.2"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13.2"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13.2"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13.2"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13.2"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13.2"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13.2"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13.2"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13.2"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13.2"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13.2"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13.2"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13.2"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13.2"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13.2"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13.2"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13.2"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13.2"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13.2"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13.2"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13.2"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13.2"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13.2"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13.2"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13.2"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13.2"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13.2"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13.2"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13.2"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13.2"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13.2"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13.2"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13.2"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13.2"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13.2"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13.2"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13.2"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13.2"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13.2"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13.2"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13.2"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13.2"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13.2"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13.2"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13.2"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13.2"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13.2"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13.2"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13.2"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13.2"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13.2"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13.2"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13.2"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13.2"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13.2"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13.2"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13.2"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13.2"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13.2"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13.2"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13.2"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13.2"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13.2"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13.2"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13.2"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13.2"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13.2"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13.2"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13.2"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13.2"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13.2"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13.2"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13.2"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13.2"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13.2"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13.2"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13.2"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13.2"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13.2"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13.2"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13.2"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13.2"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13.2"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13.2"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13.2"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13.2"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13.2"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13.2"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13.2"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13.2"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13.2"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13.2"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13.2"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13.2"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13.2"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13.2"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13.2"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13.2"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13.2"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13.2"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13.2"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13.2"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13.2"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13.2"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13.2"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13.2"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13.2"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13.2"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13.2"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13.2"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13.2"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13.2"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13.2"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13.2"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13.2"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13.2"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13.2"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13.2"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13.2"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13.2"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13.2"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13.2"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13.2"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13.2"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13.2"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13.2"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13.2"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13.2"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13.2"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13.2"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13.2"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13.2"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13.2"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13.2"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13.2"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13.2"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13.2"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13.2"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13.2"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13.2"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13.2"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13.2"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13.2"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13.2"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13.2"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13.2"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13.2"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13.2"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13.2"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13.2"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13.2"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13.2"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13.2"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13.2"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13.2"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13.2"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13.2"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13.2"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13.2"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13.2"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13.2"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13.2"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13.2"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13.2"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13.2"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13.2"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13.2"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13.2"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13.2"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13.2"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13.2"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13.2"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13.2"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13.2"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13.2"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13.2"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13.2"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13.2"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13.2"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13.2"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13.2"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13.2"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13.2"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13.2"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13.2"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13.2"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13.2"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13.2"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13.2"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13.2"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13.2"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13.2"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13.2"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13.2"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13.2"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13.2"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13.2"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13.2"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13.2"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3.2"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3.2"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3.2"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3.2"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3.2"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3.2"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3.2"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3.2"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3.2"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3.2"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3.2"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3.2"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3.2"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3.2"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3.2"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3.2"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3.2"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3.2"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3.2"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3.2"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3.2"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3.2"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3.2"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3.2"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3.2"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3.2"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3.2"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3.2"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3.2"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3.2"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3.2"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3.2"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3.2"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3.2"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3.2"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3.2"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13.2"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ht="13.2"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ht="13.2"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ht="13.2"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ht="13.2"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ht="13.2"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ht="13.2"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ht="13.2"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ht="13.2"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ht="13.2"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ht="13.2"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ht="13.2"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ht="13.2"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ht="13.2"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ht="13.2"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ht="13.2"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ht="13.2"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ht="13.2"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ht="13.2"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ht="13.2"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ht="13.2"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ht="13.2"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ht="13.2"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spans="1:25" ht="13.2"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row r="1002" spans="1:25" ht="13.2"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row>
    <row r="1003" spans="1:25" ht="13.2"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row>
    <row r="1004" spans="1:25" ht="13.2"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row>
    <row r="1005" spans="1:25" ht="13.2"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row>
    <row r="1006" spans="1:25" ht="13.2"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row>
    <row r="1007" spans="1:25" ht="13.2"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row>
    <row r="1008" spans="1:25" ht="13.2"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row>
  </sheetData>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2"/>
  <sheetViews>
    <sheetView workbookViewId="0">
      <pane ySplit="2" topLeftCell="A3" activePane="bottomLeft" state="frozen"/>
      <selection pane="bottomLeft" activeCell="B4" sqref="B4"/>
    </sheetView>
  </sheetViews>
  <sheetFormatPr defaultColWidth="14.44140625" defaultRowHeight="15.75" customHeight="1" x14ac:dyDescent="0.25"/>
  <cols>
    <col min="1" max="1" width="33.88671875" customWidth="1"/>
    <col min="2" max="2" width="25.44140625" customWidth="1"/>
    <col min="3" max="3" width="24.44140625" customWidth="1"/>
    <col min="4" max="4" width="25" customWidth="1"/>
    <col min="5" max="5" width="23.33203125" customWidth="1"/>
    <col min="6" max="6" width="21.5546875" customWidth="1"/>
  </cols>
  <sheetData>
    <row r="1" spans="1:6" ht="15.75" customHeight="1" x14ac:dyDescent="0.25">
      <c r="A1" s="1" t="s">
        <v>0</v>
      </c>
      <c r="B1" s="8" t="s">
        <v>3</v>
      </c>
      <c r="C1" s="8" t="s">
        <v>3</v>
      </c>
      <c r="D1" s="8" t="s">
        <v>143</v>
      </c>
      <c r="E1" s="8" t="s">
        <v>143</v>
      </c>
      <c r="F1" s="8" t="s">
        <v>144</v>
      </c>
    </row>
    <row r="2" spans="1:6" ht="15.75" customHeight="1" x14ac:dyDescent="0.25">
      <c r="A2" s="1" t="s">
        <v>8</v>
      </c>
      <c r="B2" s="8" t="s">
        <v>145</v>
      </c>
      <c r="C2" s="9" t="s">
        <v>146</v>
      </c>
      <c r="D2" s="8" t="s">
        <v>147</v>
      </c>
      <c r="E2" s="9" t="s">
        <v>148</v>
      </c>
      <c r="F2" s="8" t="s">
        <v>149</v>
      </c>
    </row>
    <row r="3" spans="1:6" ht="15.75" customHeight="1" x14ac:dyDescent="0.25">
      <c r="A3" s="8" t="s">
        <v>150</v>
      </c>
      <c r="B3" s="8" t="s">
        <v>151</v>
      </c>
      <c r="C3" s="8" t="s">
        <v>151</v>
      </c>
      <c r="D3" s="8" t="s">
        <v>151</v>
      </c>
      <c r="E3" s="8" t="s">
        <v>151</v>
      </c>
      <c r="F3" s="8" t="s">
        <v>151</v>
      </c>
    </row>
    <row r="4" spans="1:6" ht="15.75" customHeight="1" x14ac:dyDescent="0.25">
      <c r="A4" s="8" t="s">
        <v>152</v>
      </c>
      <c r="B4" s="8" t="s">
        <v>151</v>
      </c>
      <c r="C4" s="8" t="s">
        <v>113</v>
      </c>
      <c r="D4" s="8" t="s">
        <v>113</v>
      </c>
      <c r="E4" s="8" t="s">
        <v>113</v>
      </c>
    </row>
    <row r="5" spans="1:6" ht="15.75" customHeight="1" x14ac:dyDescent="0.25">
      <c r="A5" s="8" t="s">
        <v>153</v>
      </c>
      <c r="B5" s="8" t="s">
        <v>151</v>
      </c>
      <c r="C5" s="8" t="s">
        <v>113</v>
      </c>
      <c r="D5" s="8" t="s">
        <v>113</v>
      </c>
      <c r="E5" s="8" t="s">
        <v>113</v>
      </c>
    </row>
    <row r="6" spans="1:6" ht="15.75" customHeight="1" x14ac:dyDescent="0.25">
      <c r="A6" s="8" t="s">
        <v>154</v>
      </c>
      <c r="B6" s="8" t="s">
        <v>151</v>
      </c>
      <c r="C6" s="8" t="s">
        <v>151</v>
      </c>
      <c r="D6" s="8" t="s">
        <v>151</v>
      </c>
      <c r="E6" s="8" t="s">
        <v>151</v>
      </c>
      <c r="F6" s="8" t="s">
        <v>151</v>
      </c>
    </row>
    <row r="7" spans="1:6" ht="15.75" customHeight="1" x14ac:dyDescent="0.25">
      <c r="A7" s="8" t="s">
        <v>155</v>
      </c>
      <c r="B7" s="8" t="s">
        <v>156</v>
      </c>
      <c r="C7" s="8" t="s">
        <v>157</v>
      </c>
      <c r="D7" s="8" t="s">
        <v>158</v>
      </c>
      <c r="E7" s="8" t="s">
        <v>159</v>
      </c>
    </row>
    <row r="8" spans="1:6" ht="15.75" customHeight="1" x14ac:dyDescent="0.25">
      <c r="A8" s="8" t="s">
        <v>160</v>
      </c>
      <c r="B8" s="8" t="s">
        <v>161</v>
      </c>
      <c r="C8" s="8" t="s">
        <v>162</v>
      </c>
      <c r="D8" s="8" t="s">
        <v>163</v>
      </c>
      <c r="E8" s="8" t="s">
        <v>164</v>
      </c>
      <c r="F8" s="10" t="s">
        <v>165</v>
      </c>
    </row>
    <row r="9" spans="1:6" ht="15.75" customHeight="1" x14ac:dyDescent="0.25">
      <c r="A9" s="8" t="s">
        <v>27</v>
      </c>
      <c r="B9" s="8" t="s">
        <v>166</v>
      </c>
      <c r="C9" s="8" t="s">
        <v>167</v>
      </c>
      <c r="D9" s="8" t="s">
        <v>168</v>
      </c>
      <c r="E9" s="8" t="s">
        <v>169</v>
      </c>
      <c r="F9" s="8" t="s">
        <v>169</v>
      </c>
    </row>
    <row r="10" spans="1:6" ht="15.75" customHeight="1" x14ac:dyDescent="0.25">
      <c r="A10" s="8" t="s">
        <v>170</v>
      </c>
      <c r="B10" s="8" t="s">
        <v>171</v>
      </c>
      <c r="C10" s="8" t="s">
        <v>172</v>
      </c>
      <c r="D10" s="8" t="s">
        <v>173</v>
      </c>
      <c r="E10" s="8" t="s">
        <v>174</v>
      </c>
      <c r="F10" s="11" t="s">
        <v>175</v>
      </c>
    </row>
    <row r="11" spans="1:6" ht="15.75" customHeight="1" x14ac:dyDescent="0.25">
      <c r="A11" s="8" t="s">
        <v>176</v>
      </c>
      <c r="C11" s="8" t="s">
        <v>177</v>
      </c>
      <c r="D11" s="8" t="s">
        <v>178</v>
      </c>
      <c r="E11" s="8" t="s">
        <v>179</v>
      </c>
      <c r="F11" s="10" t="s">
        <v>180</v>
      </c>
    </row>
    <row r="12" spans="1:6" ht="15.75" customHeight="1" x14ac:dyDescent="0.25">
      <c r="A12" s="8" t="s">
        <v>181</v>
      </c>
      <c r="B12" s="8" t="s">
        <v>182</v>
      </c>
      <c r="C12" s="8" t="s">
        <v>183</v>
      </c>
      <c r="D12" s="8" t="s">
        <v>184</v>
      </c>
      <c r="E12" s="8" t="s">
        <v>185</v>
      </c>
      <c r="F12" s="8" t="s">
        <v>186</v>
      </c>
    </row>
    <row r="13" spans="1:6" ht="15.75" customHeight="1" x14ac:dyDescent="0.25">
      <c r="A13" s="8" t="s">
        <v>187</v>
      </c>
      <c r="B13" s="8" t="s">
        <v>188</v>
      </c>
      <c r="C13" s="8" t="s">
        <v>189</v>
      </c>
      <c r="D13" s="8" t="s">
        <v>190</v>
      </c>
      <c r="E13" s="8" t="s">
        <v>191</v>
      </c>
      <c r="F13" s="8" t="s">
        <v>192</v>
      </c>
    </row>
    <row r="14" spans="1:6" ht="15.75" customHeight="1" x14ac:dyDescent="0.25">
      <c r="A14" s="8" t="s">
        <v>91</v>
      </c>
      <c r="B14" s="8" t="s">
        <v>193</v>
      </c>
      <c r="C14" s="8" t="s">
        <v>194</v>
      </c>
      <c r="D14" s="8" t="s">
        <v>195</v>
      </c>
      <c r="E14" s="8" t="s">
        <v>196</v>
      </c>
      <c r="F14" s="11" t="s">
        <v>197</v>
      </c>
    </row>
    <row r="15" spans="1:6" ht="15.75" customHeight="1" x14ac:dyDescent="0.25">
      <c r="A15" s="8" t="s">
        <v>198</v>
      </c>
      <c r="B15" s="8" t="s">
        <v>199</v>
      </c>
      <c r="C15" s="8" t="s">
        <v>200</v>
      </c>
      <c r="D15" s="8" t="s">
        <v>201</v>
      </c>
    </row>
    <row r="16" spans="1:6" ht="15.75" customHeight="1" x14ac:dyDescent="0.25">
      <c r="A16" s="8" t="s">
        <v>202</v>
      </c>
      <c r="B16" s="8" t="s">
        <v>113</v>
      </c>
      <c r="C16" s="8" t="s">
        <v>203</v>
      </c>
      <c r="D16" s="8" t="s">
        <v>113</v>
      </c>
      <c r="E16" s="8" t="s">
        <v>204</v>
      </c>
      <c r="F16" s="11" t="s">
        <v>205</v>
      </c>
    </row>
    <row r="17" spans="1:6" ht="15.75" customHeight="1" x14ac:dyDescent="0.25">
      <c r="A17" s="8" t="s">
        <v>206</v>
      </c>
      <c r="B17" s="8" t="s">
        <v>207</v>
      </c>
      <c r="D17" s="8" t="s">
        <v>208</v>
      </c>
    </row>
    <row r="18" spans="1:6" ht="15.75" customHeight="1" x14ac:dyDescent="0.25">
      <c r="A18" s="8" t="s">
        <v>209</v>
      </c>
      <c r="B18" s="8" t="s">
        <v>210</v>
      </c>
      <c r="C18" s="8"/>
      <c r="D18" s="8" t="s">
        <v>211</v>
      </c>
    </row>
    <row r="19" spans="1:6" ht="15.75" customHeight="1" x14ac:dyDescent="0.25">
      <c r="A19" s="8" t="s">
        <v>212</v>
      </c>
      <c r="B19" s="8"/>
      <c r="C19" s="8" t="s">
        <v>213</v>
      </c>
      <c r="D19" s="8" t="s">
        <v>214</v>
      </c>
      <c r="E19" s="8" t="s">
        <v>215</v>
      </c>
      <c r="F19" s="8" t="s">
        <v>216</v>
      </c>
    </row>
    <row r="20" spans="1:6" ht="15.75" customHeight="1" x14ac:dyDescent="0.25">
      <c r="A20" s="8" t="s">
        <v>128</v>
      </c>
      <c r="B20" s="8" t="s">
        <v>217</v>
      </c>
      <c r="C20" s="8" t="s">
        <v>218</v>
      </c>
      <c r="D20" s="8" t="s">
        <v>131</v>
      </c>
      <c r="E20" s="8" t="s">
        <v>219</v>
      </c>
      <c r="F20" s="8" t="s">
        <v>131</v>
      </c>
    </row>
    <row r="21" spans="1:6" ht="15.75" customHeight="1" x14ac:dyDescent="0.25">
      <c r="A21" s="8" t="s">
        <v>133</v>
      </c>
      <c r="B21" s="8" t="s">
        <v>220</v>
      </c>
      <c r="C21" s="8" t="s">
        <v>221</v>
      </c>
      <c r="D21" s="8" t="s">
        <v>222</v>
      </c>
      <c r="E21" s="8" t="s">
        <v>223</v>
      </c>
    </row>
    <row r="22" spans="1:6" ht="15.75" customHeight="1" x14ac:dyDescent="0.25">
      <c r="A22" s="8" t="s">
        <v>138</v>
      </c>
      <c r="C22" s="8" t="s">
        <v>224</v>
      </c>
      <c r="D22" s="8" t="s">
        <v>225</v>
      </c>
      <c r="E22" s="8" t="s">
        <v>226</v>
      </c>
      <c r="F22" s="8" t="s">
        <v>227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Calculations</vt:lpstr>
      <vt:lpstr>Launchpad</vt:lpstr>
      <vt:lpstr>BOM</vt:lpstr>
      <vt:lpstr>RF transceivers</vt:lpstr>
      <vt:lpstr>BTBLE transceivers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Stephane</cp:lastModifiedBy>
  <dcterms:modified xsi:type="dcterms:W3CDTF">2025-10-02T08:53:59Z</dcterms:modified>
</cp:coreProperties>
</file>