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22"/>
  <workbookPr codeName="ThisWorkbook"/>
  <mc:AlternateContent xmlns:mc="http://schemas.openxmlformats.org/markup-compatibility/2006">
    <mc:Choice Requires="x15">
      <x15ac:absPath xmlns:x15ac="http://schemas.microsoft.com/office/spreadsheetml/2010/11/ac" url="/Users/pvdk/Develop/example_POI/files/"/>
    </mc:Choice>
  </mc:AlternateContent>
  <bookViews>
    <workbookView xWindow="0" yWindow="460" windowWidth="33600" windowHeight="20460" tabRatio="787"/>
  </bookViews>
  <sheets>
    <sheet name="Invoer" sheetId="13" r:id="rId1"/>
    <sheet name="BPF_Particuliere Beveiliging" sheetId="12" r:id="rId2"/>
    <sheet name="Rekenwaarden" sheetId="4" r:id="rId3"/>
    <sheet name="SDS 2017" sheetId="18" r:id="rId4"/>
    <sheet name="U-rendement" sheetId="15" r:id="rId5"/>
    <sheet name="Rentevergoeding" sheetId="17" r:id="rId6"/>
    <sheet name="Toelichting" sheetId="14" r:id="rId7"/>
  </sheets>
  <definedNames>
    <definedName name="gesl">'BPF_Particuliere Beveiliging'!$D$5</definedName>
    <definedName name="invnrPPS">'BPF_Particuliere Beveiliging'!$D$2</definedName>
    <definedName name="Invoer">Invoer!$A$3:$Q$22</definedName>
    <definedName name="rendement">'U-rendement'!$A$2:$B$12</definedName>
    <definedName name="tabsalaris">Rekenwaarden!$B$4:$J$8</definedName>
    <definedName name="tabwerkdagen">Rekenwaarden!$B$12:$E$23</definedName>
    <definedName name="tarief_SDS2017">'SDS 2017'!$A$4:$DW$91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E7" i="4"/>
  <c r="E8" i="4"/>
  <c r="J6" i="4"/>
  <c r="J7" i="4"/>
  <c r="J8" i="4"/>
  <c r="D11" i="12"/>
  <c r="D13" i="12"/>
  <c r="D12" i="12"/>
  <c r="D17" i="12"/>
  <c r="E17" i="12"/>
  <c r="H5" i="4"/>
  <c r="H4" i="4"/>
  <c r="I6" i="4"/>
  <c r="I7" i="4"/>
  <c r="I8" i="4"/>
  <c r="G5" i="4"/>
  <c r="G6" i="4"/>
  <c r="G7" i="4"/>
  <c r="G8" i="4"/>
  <c r="F5" i="4"/>
  <c r="F6" i="4"/>
  <c r="F7" i="4"/>
  <c r="F8" i="4"/>
  <c r="D6" i="4"/>
  <c r="C6" i="4"/>
  <c r="C7" i="4"/>
  <c r="C8" i="4"/>
  <c r="D7" i="4"/>
  <c r="H6" i="4"/>
  <c r="B10" i="15"/>
  <c r="B11" i="15"/>
  <c r="B12" i="15"/>
  <c r="D8" i="4"/>
  <c r="H8" i="4"/>
  <c r="H7" i="4"/>
  <c r="D15" i="12"/>
  <c r="D5" i="12"/>
  <c r="H14" i="12"/>
  <c r="H17" i="12"/>
  <c r="D6" i="12"/>
  <c r="D7" i="12"/>
  <c r="D8" i="12"/>
  <c r="B3" i="17"/>
  <c r="D9" i="12"/>
  <c r="D10" i="12"/>
  <c r="D14" i="12"/>
  <c r="D16" i="12"/>
  <c r="D18" i="12"/>
  <c r="D19" i="12"/>
  <c r="D4" i="12"/>
  <c r="G10" i="12"/>
  <c r="G9" i="12"/>
  <c r="G7" i="12"/>
  <c r="D23" i="4"/>
  <c r="D19" i="4"/>
  <c r="D15" i="4"/>
  <c r="C23" i="4"/>
  <c r="C19" i="4"/>
  <c r="C15" i="4"/>
  <c r="D22" i="4"/>
  <c r="D18" i="4"/>
  <c r="D14" i="4"/>
  <c r="C22" i="4"/>
  <c r="C18" i="4"/>
  <c r="C14" i="4"/>
  <c r="D17" i="4"/>
  <c r="D13" i="4"/>
  <c r="C17" i="4"/>
  <c r="D20" i="4"/>
  <c r="D16" i="4"/>
  <c r="D12" i="4"/>
  <c r="C20" i="4"/>
  <c r="C16" i="4"/>
  <c r="C12" i="4"/>
  <c r="D21" i="4"/>
  <c r="C21" i="4"/>
  <c r="C13" i="4"/>
  <c r="D24" i="12"/>
  <c r="G12" i="12"/>
  <c r="B2" i="17"/>
  <c r="B6" i="17"/>
  <c r="B7" i="17"/>
  <c r="B8" i="17"/>
  <c r="J15" i="12"/>
  <c r="G13" i="12"/>
  <c r="J5" i="12"/>
  <c r="G18" i="12"/>
  <c r="G15" i="12"/>
  <c r="E20" i="4"/>
  <c r="E17" i="4"/>
  <c r="E18" i="4"/>
  <c r="E16" i="4"/>
  <c r="E14" i="4"/>
  <c r="E23" i="4"/>
  <c r="E21" i="4"/>
  <c r="E13" i="4"/>
  <c r="E19" i="4"/>
  <c r="E22" i="4"/>
  <c r="E15" i="4"/>
  <c r="E12" i="4"/>
  <c r="J16" i="12"/>
  <c r="G4" i="12"/>
  <c r="E24" i="4"/>
  <c r="G5" i="12"/>
  <c r="G8" i="12"/>
  <c r="G6" i="12"/>
  <c r="G11" i="12"/>
  <c r="G14" i="12"/>
  <c r="G17" i="12"/>
  <c r="G19" i="12"/>
  <c r="G16" i="12"/>
  <c r="G21" i="12"/>
  <c r="J6" i="12"/>
  <c r="G24" i="12"/>
  <c r="G23" i="12"/>
  <c r="J8" i="12"/>
  <c r="J12" i="12"/>
  <c r="J9" i="12"/>
  <c r="G25" i="12"/>
  <c r="J13" i="12"/>
  <c r="D26" i="12"/>
  <c r="D28" i="12"/>
  <c r="J10" i="12"/>
  <c r="G26" i="12"/>
</calcChain>
</file>

<file path=xl/comments1.xml><?xml version="1.0" encoding="utf-8"?>
<comments xmlns="http://schemas.openxmlformats.org/spreadsheetml/2006/main">
  <authors>
    <author>Mulder, Martijn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Mulder, Martijn:</t>
        </r>
        <r>
          <rPr>
            <sz val="9"/>
            <color indexed="81"/>
            <rFont val="Tahoma"/>
            <family val="2"/>
          </rPr>
          <t xml:space="preserve">
Vul hier de gewerkte uren in van de eerste periode waarover voor de volledige periode gegevens zijn aangeleverd.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Mulder, Martijn:</t>
        </r>
        <r>
          <rPr>
            <sz val="9"/>
            <color indexed="81"/>
            <rFont val="Tahoma"/>
            <family val="2"/>
          </rPr>
          <t xml:space="preserve">
Alleen invullen als er sprake is van maandverloning.</t>
        </r>
      </text>
    </comment>
  </commentList>
</comments>
</file>

<file path=xl/sharedStrings.xml><?xml version="1.0" encoding="utf-8"?>
<sst xmlns="http://schemas.openxmlformats.org/spreadsheetml/2006/main" count="368" uniqueCount="193">
  <si>
    <t>Geslacht</t>
  </si>
  <si>
    <t>Geboortedatum</t>
  </si>
  <si>
    <t>Rekendatum</t>
  </si>
  <si>
    <t>Overdrachtswaarde</t>
  </si>
  <si>
    <t>Franchise</t>
  </si>
  <si>
    <t>Leeftijd berekeningsdatum</t>
  </si>
  <si>
    <t>PG</t>
  </si>
  <si>
    <t>Extra diensttijd</t>
  </si>
  <si>
    <t>Pensioenleeftijd</t>
  </si>
  <si>
    <t>M</t>
  </si>
  <si>
    <t>Invoernr</t>
  </si>
  <si>
    <t>V</t>
  </si>
  <si>
    <t>Rekenrente</t>
  </si>
  <si>
    <t>Betaaldatum</t>
  </si>
  <si>
    <t>Waarde niet over te dragen (B)PP</t>
  </si>
  <si>
    <t>Waarde verevend OP</t>
  </si>
  <si>
    <t>Verevend OP</t>
  </si>
  <si>
    <t>Aftrekbedrag PP</t>
  </si>
  <si>
    <t>Controle</t>
  </si>
  <si>
    <t xml:space="preserve">Werkelijke waarde bij </t>
  </si>
  <si>
    <t>overdragende fonds</t>
  </si>
  <si>
    <t xml:space="preserve">Waarde van nieuwe </t>
  </si>
  <si>
    <t>aanspraken bij ons</t>
  </si>
  <si>
    <t>Verschil:</t>
  </si>
  <si>
    <t>Afgeleide gegevens</t>
  </si>
  <si>
    <t>Uitkomsten</t>
  </si>
  <si>
    <t>Invoergegevens</t>
  </si>
  <si>
    <t xml:space="preserve">Sheet bedoeld voor rekenmethodiek bij inkomende waardeoverdrachten. </t>
  </si>
  <si>
    <t>Jaar</t>
  </si>
  <si>
    <t>U-rendement</t>
  </si>
  <si>
    <t>Overzicht rekenwaarden</t>
  </si>
  <si>
    <t>SDS</t>
  </si>
  <si>
    <t>Rekenrente in procenten</t>
  </si>
  <si>
    <t>Kortingsfactor</t>
  </si>
  <si>
    <t>Uitstelduur</t>
  </si>
  <si>
    <t>OP67 (inclusief Verevend OP)</t>
  </si>
  <si>
    <t>BPP aftrek</t>
  </si>
  <si>
    <t>Jaaropbouw OP67 opbouw</t>
  </si>
  <si>
    <t>Tarief OP67</t>
  </si>
  <si>
    <t>Kosten jaaropbouw OP67</t>
  </si>
  <si>
    <t>OP67 uit WON</t>
  </si>
  <si>
    <t>Waarde voor opbouw</t>
  </si>
  <si>
    <t>Pensioennummer</t>
  </si>
  <si>
    <t>Leeftijd betaaldatum</t>
  </si>
  <si>
    <t>OP60</t>
  </si>
  <si>
    <t>OP61</t>
  </si>
  <si>
    <t>OP62</t>
  </si>
  <si>
    <t>OP63</t>
  </si>
  <si>
    <t>OP64</t>
  </si>
  <si>
    <t>OP65</t>
  </si>
  <si>
    <t>OP66</t>
  </si>
  <si>
    <t>OP67</t>
  </si>
  <si>
    <t>OP68</t>
  </si>
  <si>
    <t>OP69</t>
  </si>
  <si>
    <t>OP70</t>
  </si>
  <si>
    <t>OP71</t>
  </si>
  <si>
    <t>OP72</t>
  </si>
  <si>
    <t>OP73</t>
  </si>
  <si>
    <t>OP74</t>
  </si>
  <si>
    <t>OP75</t>
  </si>
  <si>
    <t>TOP5965</t>
  </si>
  <si>
    <t>TOP6065</t>
  </si>
  <si>
    <t>TOP6165</t>
  </si>
  <si>
    <t>TOP6265</t>
  </si>
  <si>
    <t>TOP6365</t>
  </si>
  <si>
    <t>TOP6465</t>
  </si>
  <si>
    <t>TOP5962</t>
  </si>
  <si>
    <t>TOP6062</t>
  </si>
  <si>
    <t>TOP6162</t>
  </si>
  <si>
    <t>TOP5967</t>
  </si>
  <si>
    <t>TOP6067</t>
  </si>
  <si>
    <t>TOP6167</t>
  </si>
  <si>
    <t>TOP6267</t>
  </si>
  <si>
    <t>TOP6367</t>
  </si>
  <si>
    <t>TOP6467</t>
  </si>
  <si>
    <t>TOP6567</t>
  </si>
  <si>
    <t>TOP6667</t>
  </si>
  <si>
    <t>NP65 niet uitruilbaar</t>
  </si>
  <si>
    <t>NP65 uitruilbaar</t>
  </si>
  <si>
    <t>NP66 niet uitruilbaar</t>
  </si>
  <si>
    <t>NP66 uitruilbaar</t>
  </si>
  <si>
    <t>NP67 niet uitruilbaar</t>
  </si>
  <si>
    <t>NP67 uitruilbaar</t>
  </si>
  <si>
    <t>OPO60</t>
  </si>
  <si>
    <t>OPO61</t>
  </si>
  <si>
    <t>OPO62</t>
  </si>
  <si>
    <t>OPO63</t>
  </si>
  <si>
    <t>OPO64</t>
  </si>
  <si>
    <t>OPO65</t>
  </si>
  <si>
    <t>OPO66</t>
  </si>
  <si>
    <t>OPO67</t>
  </si>
  <si>
    <t>Eenmalige uitkering op 65</t>
  </si>
  <si>
    <t>UPP 65</t>
  </si>
  <si>
    <t>UPP 66</t>
  </si>
  <si>
    <t>UPP 67</t>
  </si>
  <si>
    <t>TPP 65</t>
  </si>
  <si>
    <t>TPP 66</t>
  </si>
  <si>
    <t>TPP 67</t>
  </si>
  <si>
    <t>IPP</t>
  </si>
  <si>
    <t>TPP65 niet uitruilbaar</t>
  </si>
  <si>
    <t>TPP65 uitruilbaar</t>
  </si>
  <si>
    <t>TPP66 niet uitruilbaar</t>
  </si>
  <si>
    <t>TPP66 uitruilbaar</t>
  </si>
  <si>
    <t>TPP67 niet uitruilbaar</t>
  </si>
  <si>
    <t>TPP67 uitruilbaar</t>
  </si>
  <si>
    <t>leeftijd</t>
  </si>
  <si>
    <t>aantal meetellende dagen van rekenmaand</t>
  </si>
  <si>
    <t>aantal meetellende dagen van betaalmaand</t>
  </si>
  <si>
    <t>aantal meetellende dagen van tussenliggende maanden</t>
  </si>
  <si>
    <t>Totaal aantal dagen</t>
  </si>
  <si>
    <t>Te vergoeden maanden</t>
  </si>
  <si>
    <t>Martijn Mulder</t>
  </si>
  <si>
    <t>Circuit</t>
  </si>
  <si>
    <t>Jaaropbouw PP opbouw</t>
  </si>
  <si>
    <t>Tarief PP</t>
  </si>
  <si>
    <t>Kosten jaaropbouw PP</t>
  </si>
  <si>
    <t>PP uit WON (inclusief BPPaftrek)</t>
  </si>
  <si>
    <t>PP (inclusief BPP aftrek)</t>
  </si>
  <si>
    <t>vast: geheel meetellen</t>
  </si>
  <si>
    <t>vast: niet meetellen</t>
  </si>
  <si>
    <t>Berekening rentevergoeding conform standaard methode. Maand van betaling wordt niet meegenomen in de renteberekening. Maand van rekendatum wordt volledig meegenomen.</t>
  </si>
  <si>
    <t>Overdrachtswaarde (incl. verevend OP)</t>
  </si>
  <si>
    <t>Overdrachtswaarde (B)PP</t>
  </si>
  <si>
    <t>Overdrachtswaarde verevend OP</t>
  </si>
  <si>
    <t>Fonds:</t>
  </si>
  <si>
    <t>BPF Particuliere Beveiliging</t>
  </si>
  <si>
    <t>Sheet:</t>
  </si>
  <si>
    <t>Datum:</t>
  </si>
  <si>
    <t>Versie:</t>
  </si>
  <si>
    <t xml:space="preserve">Door: </t>
  </si>
  <si>
    <t>Controle:</t>
  </si>
  <si>
    <t>Marines Klok</t>
  </si>
  <si>
    <t>WON</t>
  </si>
  <si>
    <t>Opmerkingen bij rekensheet WON BPF_Particuliere Beveiliging</t>
  </si>
  <si>
    <t>Bestemd voor inkomende waardeoverdrachten vanaf 01-01-2017.</t>
  </si>
  <si>
    <t>Tabel met u-rendement geactualiseerd tot en met 2016.</t>
  </si>
  <si>
    <t>Tarieven SDS 2017 toegevoegd.</t>
  </si>
  <si>
    <t>tafel man :X:\Beleid\Actuariaat\Projecten (algemeen)\Sterftegrondslagen\FactorTabellen\oude tabellen\LX0510.csv</t>
  </si>
  <si>
    <t>IOP</t>
  </si>
  <si>
    <t>ITOP67</t>
  </si>
  <si>
    <t>Max. salaris</t>
  </si>
  <si>
    <t>Opbouwpercentage OP</t>
  </si>
  <si>
    <t>Opbouwpercentage PP</t>
  </si>
  <si>
    <t>G4S Beheer</t>
  </si>
  <si>
    <t>G4S Holdings (Netherlands)</t>
  </si>
  <si>
    <t>G4S Personnel B.V.</t>
  </si>
  <si>
    <t>G4S</t>
  </si>
  <si>
    <t>Werkgeversnummer</t>
  </si>
  <si>
    <t>Invulveld 'werkgeversnummer' in de sheet opgenomen. Aan de hand hiervan wordt bepaald welke franchise en maximum salaris van toepassing zijn (enkele G4S werkgevers hebben</t>
  </si>
  <si>
    <t>afwijkende gegevens).</t>
  </si>
  <si>
    <t>Naar aanleiding van review backoffice: berekening BPP aftrek aangepast (cel G16 en G20). Er werd ten onrechte geen BPP aftrek berekend.</t>
  </si>
  <si>
    <t>Uurloon</t>
  </si>
  <si>
    <t>Uurloon (excl. vakantiegeld)</t>
  </si>
  <si>
    <t>Gewerkte uren</t>
  </si>
  <si>
    <t>Normuren</t>
  </si>
  <si>
    <t>Normuren per week</t>
  </si>
  <si>
    <t>Verloningsperiode</t>
  </si>
  <si>
    <t>Maand</t>
  </si>
  <si>
    <t>4 weken</t>
  </si>
  <si>
    <t>daadwerkelijk percentage is - 0.08%, kan bij WON/WOD echter niet lager dan 0 zijn.</t>
  </si>
  <si>
    <t>Maand eerste loongegevens</t>
  </si>
  <si>
    <t>Werkdagen</t>
  </si>
  <si>
    <t>Van</t>
  </si>
  <si>
    <t>Tot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</si>
  <si>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</si>
  <si>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</si>
  <si>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</si>
  <si>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</si>
  <si>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</si>
  <si>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</si>
  <si>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</si>
  <si>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</si>
  <si>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</si>
  <si>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</si>
  <si>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</si>
  <si>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</si>
  <si>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Deeltijdfactor</t>
  </si>
  <si>
    <t>Werkdagen in loonperiode</t>
  </si>
  <si>
    <t>Totaal</t>
  </si>
  <si>
    <t>Fulltime jaarsalaris</t>
  </si>
  <si>
    <t>Uurloon incl. vakantiegeld</t>
  </si>
  <si>
    <t>Werkdagen in jaar</t>
  </si>
  <si>
    <t>Wijzigingen bij versie 2.0</t>
  </si>
  <si>
    <t>Tabel met u-rendement bijgewerkt tot en met 2017.</t>
  </si>
  <si>
    <t>Deze invoervelden vervangen de velden fulltime jaarsalaris en periode (maand/jaar). De nieuwe invoer sluit aan op de gegevens in PPS.</t>
  </si>
  <si>
    <t>Berekening aangepast: op basis van de nieuwe invoervelden wordt een jaarsalaris afgeleid.</t>
  </si>
  <si>
    <t>Gewerkte uren eerste volledige periode</t>
  </si>
  <si>
    <t>Eerste volledige maand loon</t>
  </si>
  <si>
    <t>Vakantiegeld</t>
  </si>
  <si>
    <t>Werkgevers met afwijkende franchise, max. salaris en vakantietoeslag</t>
  </si>
  <si>
    <t>Nieuwe invoervelden: uurloon exclusief vakantiegeld, gewerkte uren in eerste volledige maand, verloningsperiode, normuren, maand waarop de gegevens betrekking hebben.</t>
  </si>
  <si>
    <t>2.0</t>
  </si>
  <si>
    <t>Als er geen waardeoverdracht mogelijk is vanwege een te laag salaris, wordt er nu ook geen BPP en verevend OP berekend.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</si>
</sst>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&quot;€&quot;\ #,##0.00;&quot;€&quot;\ \-#,##0.00"/>
    <numFmt numFmtId="165" formatCode="_ * #,##0.00_ ;_ * \-#,##0.00_ ;_ * &quot;-&quot;??_ ;_ @_ "/>
    <numFmt numFmtId="166" formatCode="_-* #,##0.00_-;_-* #,##0.00\-;_-* &quot;-&quot;??_-;_-@_-"/>
    <numFmt numFmtId="167" formatCode="0.000"/>
    <numFmt numFmtId="168" formatCode="#,##0.000"/>
    <numFmt numFmtId="169" formatCode="_-* #,##0_-;_-* #,##0\-;_-* &quot;-&quot;??_-;_-@_-"/>
    <numFmt numFmtId="170" formatCode="_-* #,##0.000_-;_-* #,##0.000\-;_-* &quot;-&quot;??_-;_-@_-"/>
    <numFmt numFmtId="171" formatCode="_-* #,##0.000_-;_-* #,##0.000\-;_-* &quot;-&quot;???_-;_-@_-"/>
    <numFmt numFmtId="172" formatCode="_-* #,##0.0000_-;_-* #,##0.0000\-;_-* &quot;-&quot;??_-;_-@_-"/>
    <numFmt numFmtId="173" formatCode="0.0"/>
    <numFmt numFmtId="174" formatCode="[$-413]d\ mmmm\ yyyy;@"/>
    <numFmt numFmtId="175" formatCode="0.0000%"/>
    <numFmt numFmtId="176" formatCode="#,##0.00_ ;\-#,##0.00\ "/>
    <numFmt numFmtId="177" formatCode="0_ ;\-0\ "/>
    <numFmt numFmtId="178" formatCode="0.0000"/>
    <numFmt numFmtId="179" formatCode="0.0000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indexed="9"/>
      <name val="Calibri"/>
      <family val="2"/>
    </font>
    <font>
      <sz val="10"/>
      <color theme="0"/>
      <name val="Verdana"/>
      <family val="2"/>
    </font>
    <font>
      <sz val="8"/>
      <color indexed="20"/>
      <name val="Verdana"/>
      <family val="2"/>
    </font>
    <font>
      <b/>
      <sz val="11"/>
      <color indexed="52"/>
      <name val="Calibri"/>
      <family val="2"/>
    </font>
    <font>
      <b/>
      <sz val="10"/>
      <color rgb="FFFA7D00"/>
      <name val="Verdana"/>
      <family val="2"/>
    </font>
    <font>
      <b/>
      <sz val="8"/>
      <color indexed="52"/>
      <name val="Verdana"/>
      <family val="2"/>
    </font>
    <font>
      <b/>
      <sz val="8"/>
      <color indexed="9"/>
      <name val="Verdana"/>
      <family val="2"/>
    </font>
    <font>
      <b/>
      <sz val="11"/>
      <color indexed="9"/>
      <name val="Calibri"/>
      <family val="2"/>
    </font>
    <font>
      <b/>
      <sz val="10"/>
      <color theme="0"/>
      <name val="Verdana"/>
      <family val="2"/>
    </font>
    <font>
      <i/>
      <sz val="8"/>
      <color indexed="23"/>
      <name val="Verdana"/>
      <family val="2"/>
    </font>
    <font>
      <sz val="11"/>
      <color indexed="52"/>
      <name val="Calibri"/>
      <family val="2"/>
    </font>
    <font>
      <sz val="10"/>
      <color rgb="FFFA7D00"/>
      <name val="Verdana"/>
      <family val="2"/>
    </font>
    <font>
      <sz val="11"/>
      <color indexed="17"/>
      <name val="Calibri"/>
      <family val="2"/>
    </font>
    <font>
      <sz val="10"/>
      <color rgb="FF006100"/>
      <name val="Verdana"/>
      <family val="2"/>
    </font>
    <font>
      <sz val="8"/>
      <color indexed="17"/>
      <name val="Verdana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sz val="8"/>
      <color indexed="62"/>
      <name val="Verdana"/>
      <family val="2"/>
    </font>
    <font>
      <sz val="11"/>
      <color indexed="62"/>
      <name val="Calibri"/>
      <family val="2"/>
    </font>
    <font>
      <sz val="10"/>
      <color rgb="FF3F3F76"/>
      <name val="Verdana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Verdana"/>
      <family val="2"/>
    </font>
    <font>
      <b/>
      <sz val="13"/>
      <color indexed="56"/>
      <name val="Calibri"/>
      <family val="2"/>
    </font>
    <font>
      <b/>
      <sz val="13"/>
      <color theme="3"/>
      <name val="Verdana"/>
      <family val="2"/>
    </font>
    <font>
      <b/>
      <sz val="11"/>
      <color indexed="56"/>
      <name val="Calibri"/>
      <family val="2"/>
    </font>
    <font>
      <b/>
      <sz val="11"/>
      <color theme="3"/>
      <name val="Verdana"/>
      <family val="2"/>
    </font>
    <font>
      <sz val="8"/>
      <color indexed="52"/>
      <name val="Verdana"/>
      <family val="2"/>
    </font>
    <font>
      <sz val="11"/>
      <color indexed="60"/>
      <name val="Calibri"/>
      <family val="2"/>
    </font>
    <font>
      <sz val="10"/>
      <color rgb="FF9C6500"/>
      <name val="Verdana"/>
      <family val="2"/>
    </font>
    <font>
      <sz val="8"/>
      <color indexed="60"/>
      <name val="Verdana"/>
      <family val="2"/>
    </font>
    <font>
      <sz val="10"/>
      <color indexed="8"/>
      <name val="Verdana"/>
      <family val="2"/>
    </font>
    <font>
      <sz val="11"/>
      <color indexed="20"/>
      <name val="Calibri"/>
      <family val="2"/>
    </font>
    <font>
      <sz val="10"/>
      <color rgb="FF9C0006"/>
      <name val="Verdana"/>
      <family val="2"/>
    </font>
    <font>
      <b/>
      <sz val="8"/>
      <color indexed="63"/>
      <name val="Verdan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theme="1"/>
      <name val="Verdana"/>
      <family val="2"/>
    </font>
    <font>
      <b/>
      <sz val="8"/>
      <color indexed="8"/>
      <name val="Verdana"/>
      <family val="2"/>
    </font>
    <font>
      <b/>
      <sz val="11"/>
      <color indexed="63"/>
      <name val="Calibri"/>
      <family val="2"/>
    </font>
    <font>
      <b/>
      <sz val="10"/>
      <color rgb="FF3F3F3F"/>
      <name val="Verdana"/>
      <family val="2"/>
    </font>
    <font>
      <i/>
      <sz val="11"/>
      <color indexed="23"/>
      <name val="Calibri"/>
      <family val="2"/>
    </font>
    <font>
      <i/>
      <sz val="10"/>
      <color rgb="FF7F7F7F"/>
      <name val="Verdana"/>
      <family val="2"/>
    </font>
    <font>
      <sz val="11"/>
      <color indexed="10"/>
      <name val="Calibri"/>
      <family val="2"/>
    </font>
    <font>
      <sz val="10"/>
      <color rgb="FFFF0000"/>
      <name val="Verdana"/>
      <family val="2"/>
    </font>
    <font>
      <sz val="8"/>
      <color indexed="10"/>
      <name val="Verdana"/>
      <family val="2"/>
    </font>
    <font>
      <sz val="10"/>
      <color indexed="63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8000"/>
      <name val="Menlo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0" fontId="6" fillId="0" borderId="0"/>
    <xf numFmtId="0" fontId="3" fillId="0" borderId="0"/>
    <xf numFmtId="0" fontId="10" fillId="33" borderId="0" applyNumberFormat="0" applyBorder="0" applyAlignment="0" applyProtection="0"/>
    <xf numFmtId="174" fontId="11" fillId="10" borderId="0" applyNumberFormat="0" applyBorder="0" applyAlignment="0" applyProtection="0"/>
    <xf numFmtId="0" fontId="10" fillId="34" borderId="0" applyNumberFormat="0" applyBorder="0" applyAlignment="0" applyProtection="0"/>
    <xf numFmtId="174" fontId="11" fillId="14" borderId="0" applyNumberFormat="0" applyBorder="0" applyAlignment="0" applyProtection="0"/>
    <xf numFmtId="0" fontId="10" fillId="35" borderId="0" applyNumberFormat="0" applyBorder="0" applyAlignment="0" applyProtection="0"/>
    <xf numFmtId="174" fontId="11" fillId="18" borderId="0" applyNumberFormat="0" applyBorder="0" applyAlignment="0" applyProtection="0"/>
    <xf numFmtId="0" fontId="10" fillId="36" borderId="0" applyNumberFormat="0" applyBorder="0" applyAlignment="0" applyProtection="0"/>
    <xf numFmtId="174" fontId="11" fillId="22" borderId="0" applyNumberFormat="0" applyBorder="0" applyAlignment="0" applyProtection="0"/>
    <xf numFmtId="0" fontId="10" fillId="37" borderId="0" applyNumberFormat="0" applyBorder="0" applyAlignment="0" applyProtection="0"/>
    <xf numFmtId="174" fontId="11" fillId="26" borderId="0" applyNumberFormat="0" applyBorder="0" applyAlignment="0" applyProtection="0"/>
    <xf numFmtId="0" fontId="10" fillId="38" borderId="0" applyNumberFormat="0" applyBorder="0" applyAlignment="0" applyProtection="0"/>
    <xf numFmtId="174" fontId="11" fillId="30" borderId="0" applyNumberFormat="0" applyBorder="0" applyAlignment="0" applyProtection="0"/>
    <xf numFmtId="0" fontId="10" fillId="39" borderId="0" applyNumberFormat="0" applyBorder="0" applyAlignment="0" applyProtection="0"/>
    <xf numFmtId="174" fontId="11" fillId="11" borderId="0" applyNumberFormat="0" applyBorder="0" applyAlignment="0" applyProtection="0"/>
    <xf numFmtId="0" fontId="10" fillId="40" borderId="0" applyNumberFormat="0" applyBorder="0" applyAlignment="0" applyProtection="0"/>
    <xf numFmtId="174" fontId="11" fillId="15" borderId="0" applyNumberFormat="0" applyBorder="0" applyAlignment="0" applyProtection="0"/>
    <xf numFmtId="0" fontId="10" fillId="41" borderId="0" applyNumberFormat="0" applyBorder="0" applyAlignment="0" applyProtection="0"/>
    <xf numFmtId="174" fontId="11" fillId="19" borderId="0" applyNumberFormat="0" applyBorder="0" applyAlignment="0" applyProtection="0"/>
    <xf numFmtId="0" fontId="10" fillId="36" borderId="0" applyNumberFormat="0" applyBorder="0" applyAlignment="0" applyProtection="0"/>
    <xf numFmtId="174" fontId="11" fillId="23" borderId="0" applyNumberFormat="0" applyBorder="0" applyAlignment="0" applyProtection="0"/>
    <xf numFmtId="0" fontId="10" fillId="39" borderId="0" applyNumberFormat="0" applyBorder="0" applyAlignment="0" applyProtection="0"/>
    <xf numFmtId="174" fontId="11" fillId="27" borderId="0" applyNumberFormat="0" applyBorder="0" applyAlignment="0" applyProtection="0"/>
    <xf numFmtId="0" fontId="10" fillId="42" borderId="0" applyNumberFormat="0" applyBorder="0" applyAlignment="0" applyProtection="0"/>
    <xf numFmtId="174" fontId="11" fillId="31" borderId="0" applyNumberFormat="0" applyBorder="0" applyAlignment="0" applyProtection="0"/>
    <xf numFmtId="0" fontId="12" fillId="43" borderId="0" applyNumberFormat="0" applyBorder="0" applyAlignment="0" applyProtection="0"/>
    <xf numFmtId="174" fontId="13" fillId="12" borderId="0" applyNumberFormat="0" applyBorder="0" applyAlignment="0" applyProtection="0"/>
    <xf numFmtId="0" fontId="12" fillId="40" borderId="0" applyNumberFormat="0" applyBorder="0" applyAlignment="0" applyProtection="0"/>
    <xf numFmtId="174" fontId="13" fillId="16" borderId="0" applyNumberFormat="0" applyBorder="0" applyAlignment="0" applyProtection="0"/>
    <xf numFmtId="0" fontId="12" fillId="41" borderId="0" applyNumberFormat="0" applyBorder="0" applyAlignment="0" applyProtection="0"/>
    <xf numFmtId="174" fontId="13" fillId="20" borderId="0" applyNumberFormat="0" applyBorder="0" applyAlignment="0" applyProtection="0"/>
    <xf numFmtId="0" fontId="12" fillId="44" borderId="0" applyNumberFormat="0" applyBorder="0" applyAlignment="0" applyProtection="0"/>
    <xf numFmtId="174" fontId="13" fillId="24" borderId="0" applyNumberFormat="0" applyBorder="0" applyAlignment="0" applyProtection="0"/>
    <xf numFmtId="0" fontId="12" fillId="45" borderId="0" applyNumberFormat="0" applyBorder="0" applyAlignment="0" applyProtection="0"/>
    <xf numFmtId="174" fontId="13" fillId="28" borderId="0" applyNumberFormat="0" applyBorder="0" applyAlignment="0" applyProtection="0"/>
    <xf numFmtId="0" fontId="12" fillId="46" borderId="0" applyNumberFormat="0" applyBorder="0" applyAlignment="0" applyProtection="0"/>
    <xf numFmtId="174" fontId="13" fillId="32" borderId="0" applyNumberFormat="0" applyBorder="0" applyAlignment="0" applyProtection="0"/>
    <xf numFmtId="0" fontId="12" fillId="47" borderId="0" applyNumberFormat="0" applyBorder="0" applyAlignment="0" applyProtection="0"/>
    <xf numFmtId="174" fontId="13" fillId="9" borderId="0" applyNumberFormat="0" applyBorder="0" applyAlignment="0" applyProtection="0"/>
    <xf numFmtId="0" fontId="12" fillId="48" borderId="0" applyNumberFormat="0" applyBorder="0" applyAlignment="0" applyProtection="0"/>
    <xf numFmtId="174" fontId="13" fillId="13" borderId="0" applyNumberFormat="0" applyBorder="0" applyAlignment="0" applyProtection="0"/>
    <xf numFmtId="0" fontId="12" fillId="49" borderId="0" applyNumberFormat="0" applyBorder="0" applyAlignment="0" applyProtection="0"/>
    <xf numFmtId="174" fontId="13" fillId="17" borderId="0" applyNumberFormat="0" applyBorder="0" applyAlignment="0" applyProtection="0"/>
    <xf numFmtId="0" fontId="12" fillId="44" borderId="0" applyNumberFormat="0" applyBorder="0" applyAlignment="0" applyProtection="0"/>
    <xf numFmtId="174" fontId="13" fillId="21" borderId="0" applyNumberFormat="0" applyBorder="0" applyAlignment="0" applyProtection="0"/>
    <xf numFmtId="0" fontId="12" fillId="45" borderId="0" applyNumberFormat="0" applyBorder="0" applyAlignment="0" applyProtection="0"/>
    <xf numFmtId="174" fontId="13" fillId="25" borderId="0" applyNumberFormat="0" applyBorder="0" applyAlignment="0" applyProtection="0"/>
    <xf numFmtId="0" fontId="12" fillId="50" borderId="0" applyNumberFormat="0" applyBorder="0" applyAlignment="0" applyProtection="0"/>
    <xf numFmtId="174" fontId="13" fillId="29" borderId="0" applyNumberFormat="0" applyBorder="0" applyAlignment="0" applyProtection="0"/>
    <xf numFmtId="0" fontId="14" fillId="34" borderId="0" applyNumberFormat="0" applyBorder="0" applyAlignment="0" applyProtection="0"/>
    <xf numFmtId="0" fontId="15" fillId="51" borderId="22" applyNumberFormat="0" applyAlignment="0" applyProtection="0"/>
    <xf numFmtId="174" fontId="16" fillId="6" borderId="16" applyNumberFormat="0" applyAlignment="0" applyProtection="0"/>
    <xf numFmtId="0" fontId="17" fillId="51" borderId="22" applyNumberFormat="0" applyAlignment="0" applyProtection="0"/>
    <xf numFmtId="0" fontId="18" fillId="52" borderId="23" applyNumberFormat="0" applyAlignment="0" applyProtection="0"/>
    <xf numFmtId="0" fontId="19" fillId="52" borderId="23" applyNumberFormat="0" applyAlignment="0" applyProtection="0"/>
    <xf numFmtId="174" fontId="20" fillId="7" borderId="19" applyNumberFormat="0" applyAlignment="0" applyProtection="0"/>
    <xf numFmtId="0" fontId="21" fillId="0" borderId="0" applyNumberFormat="0" applyFill="0" applyBorder="0" applyAlignment="0" applyProtection="0"/>
    <xf numFmtId="0" fontId="22" fillId="0" borderId="24" applyNumberFormat="0" applyFill="0" applyAlignment="0" applyProtection="0"/>
    <xf numFmtId="174" fontId="23" fillId="0" borderId="18" applyNumberFormat="0" applyFill="0" applyAlignment="0" applyProtection="0"/>
    <xf numFmtId="0" fontId="24" fillId="35" borderId="0" applyNumberFormat="0" applyBorder="0" applyAlignment="0" applyProtection="0"/>
    <xf numFmtId="174" fontId="25" fillId="2" borderId="0" applyNumberFormat="0" applyBorder="0" applyAlignment="0" applyProtection="0"/>
    <xf numFmtId="0" fontId="26" fillId="35" borderId="0" applyNumberFormat="0" applyBorder="0" applyAlignment="0" applyProtection="0"/>
    <xf numFmtId="0" fontId="27" fillId="0" borderId="25" applyNumberFormat="0" applyFill="0" applyAlignment="0" applyProtection="0"/>
    <xf numFmtId="0" fontId="28" fillId="0" borderId="26" applyNumberFormat="0" applyFill="0" applyAlignment="0" applyProtection="0"/>
    <xf numFmtId="0" fontId="29" fillId="0" borderId="27" applyNumberFormat="0" applyFill="0" applyAlignment="0" applyProtection="0"/>
    <xf numFmtId="0" fontId="29" fillId="0" borderId="0" applyNumberFormat="0" applyFill="0" applyBorder="0" applyAlignment="0" applyProtection="0"/>
    <xf numFmtId="0" fontId="30" fillId="38" borderId="22" applyNumberFormat="0" applyAlignment="0" applyProtection="0"/>
    <xf numFmtId="0" fontId="31" fillId="38" borderId="22" applyNumberFormat="0" applyAlignment="0" applyProtection="0"/>
    <xf numFmtId="174" fontId="32" fillId="5" borderId="16" applyNumberFormat="0" applyAlignment="0" applyProtection="0"/>
    <xf numFmtId="166" fontId="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4" fillId="0" borderId="25" applyNumberFormat="0" applyFill="0" applyAlignment="0" applyProtection="0"/>
    <xf numFmtId="174" fontId="35" fillId="0" borderId="13" applyNumberFormat="0" applyFill="0" applyAlignment="0" applyProtection="0"/>
    <xf numFmtId="0" fontId="36" fillId="0" borderId="26" applyNumberFormat="0" applyFill="0" applyAlignment="0" applyProtection="0"/>
    <xf numFmtId="174" fontId="37" fillId="0" borderId="14" applyNumberFormat="0" applyFill="0" applyAlignment="0" applyProtection="0"/>
    <xf numFmtId="0" fontId="38" fillId="0" borderId="27" applyNumberFormat="0" applyFill="0" applyAlignment="0" applyProtection="0"/>
    <xf numFmtId="174" fontId="39" fillId="0" borderId="15" applyNumberFormat="0" applyFill="0" applyAlignment="0" applyProtection="0"/>
    <xf numFmtId="0" fontId="38" fillId="0" borderId="0" applyNumberFormat="0" applyFill="0" applyBorder="0" applyAlignment="0" applyProtection="0"/>
    <xf numFmtId="174" fontId="39" fillId="0" borderId="0" applyNumberFormat="0" applyFill="0" applyBorder="0" applyAlignment="0" applyProtection="0"/>
    <xf numFmtId="0" fontId="40" fillId="0" borderId="24" applyNumberFormat="0" applyFill="0" applyAlignment="0" applyProtection="0"/>
    <xf numFmtId="0" fontId="41" fillId="53" borderId="0" applyNumberFormat="0" applyBorder="0" applyAlignment="0" applyProtection="0"/>
    <xf numFmtId="174" fontId="42" fillId="4" borderId="0" applyNumberFormat="0" applyBorder="0" applyAlignment="0" applyProtection="0"/>
    <xf numFmtId="0" fontId="43" fillId="53" borderId="0" applyNumberFormat="0" applyBorder="0" applyAlignment="0" applyProtection="0"/>
    <xf numFmtId="0" fontId="5" fillId="54" borderId="28" applyNumberFormat="0" applyFont="0" applyAlignment="0" applyProtection="0"/>
    <xf numFmtId="0" fontId="3" fillId="54" borderId="28" applyNumberFormat="0" applyFont="0" applyAlignment="0" applyProtection="0"/>
    <xf numFmtId="174" fontId="11" fillId="8" borderId="20" applyNumberFormat="0" applyFont="0" applyAlignment="0" applyProtection="0"/>
    <xf numFmtId="174" fontId="44" fillId="8" borderId="20" applyNumberFormat="0" applyFont="0" applyAlignment="0" applyProtection="0"/>
    <xf numFmtId="0" fontId="45" fillId="34" borderId="0" applyNumberFormat="0" applyBorder="0" applyAlignment="0" applyProtection="0"/>
    <xf numFmtId="174" fontId="46" fillId="3" borderId="0" applyNumberFormat="0" applyBorder="0" applyAlignment="0" applyProtection="0"/>
    <xf numFmtId="0" fontId="47" fillId="51" borderId="29" applyNumberFormat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0" borderId="0"/>
    <xf numFmtId="0" fontId="33" fillId="0" borderId="0"/>
    <xf numFmtId="0" fontId="2" fillId="0" borderId="0"/>
    <xf numFmtId="174" fontId="3" fillId="0" borderId="0"/>
    <xf numFmtId="174" fontId="3" fillId="0" borderId="0"/>
    <xf numFmtId="174" fontId="11" fillId="0" borderId="0"/>
    <xf numFmtId="174" fontId="11" fillId="0" borderId="0"/>
    <xf numFmtId="174" fontId="11" fillId="0" borderId="0"/>
    <xf numFmtId="0" fontId="11" fillId="0" borderId="0"/>
    <xf numFmtId="0" fontId="48" fillId="0" borderId="0" applyNumberFormat="0" applyFill="0" applyBorder="0" applyAlignment="0" applyProtection="0"/>
    <xf numFmtId="174" fontId="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30" applyNumberFormat="0" applyFill="0" applyAlignment="0" applyProtection="0"/>
    <xf numFmtId="174" fontId="50" fillId="0" borderId="21" applyNumberFormat="0" applyFill="0" applyAlignment="0" applyProtection="0"/>
    <xf numFmtId="0" fontId="51" fillId="0" borderId="30" applyNumberFormat="0" applyFill="0" applyAlignment="0" applyProtection="0"/>
    <xf numFmtId="0" fontId="52" fillId="51" borderId="29" applyNumberFormat="0" applyAlignment="0" applyProtection="0"/>
    <xf numFmtId="174" fontId="53" fillId="6" borderId="17" applyNumberFormat="0" applyAlignment="0" applyProtection="0"/>
    <xf numFmtId="0" fontId="54" fillId="0" borderId="0" applyNumberFormat="0" applyFill="0" applyBorder="0" applyAlignment="0" applyProtection="0"/>
    <xf numFmtId="174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4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27">
    <xf numFmtId="0" fontId="0" fillId="0" borderId="0" xfId="0"/>
    <xf numFmtId="166" fontId="0" fillId="0" borderId="0" xfId="1" applyFont="1"/>
    <xf numFmtId="167" fontId="0" fillId="0" borderId="0" xfId="0" applyNumberFormat="1" applyAlignment="1">
      <alignment horizontal="right"/>
    </xf>
    <xf numFmtId="167" fontId="0" fillId="0" borderId="0" xfId="0" applyNumberFormat="1"/>
    <xf numFmtId="2" fontId="0" fillId="0" borderId="0" xfId="0" applyNumberFormat="1"/>
    <xf numFmtId="171" fontId="0" fillId="0" borderId="0" xfId="0" applyNumberFormat="1"/>
    <xf numFmtId="169" fontId="0" fillId="0" borderId="0" xfId="0" applyNumberFormat="1"/>
    <xf numFmtId="169" fontId="3" fillId="0" borderId="0" xfId="1" applyNumberFormat="1"/>
    <xf numFmtId="9" fontId="3" fillId="0" borderId="0" xfId="2"/>
    <xf numFmtId="166" fontId="3" fillId="0" borderId="0" xfId="1"/>
    <xf numFmtId="172" fontId="0" fillId="0" borderId="0" xfId="0" applyNumberFormat="1"/>
    <xf numFmtId="170" fontId="0" fillId="0" borderId="0" xfId="1" applyNumberFormat="1" applyFont="1"/>
    <xf numFmtId="166" fontId="0" fillId="0" borderId="0" xfId="0" applyNumberFormat="1"/>
    <xf numFmtId="169" fontId="3" fillId="0" borderId="0" xfId="1" applyNumberFormat="1" applyFont="1"/>
    <xf numFmtId="169" fontId="0" fillId="0" borderId="0" xfId="1" applyNumberFormat="1" applyFont="1"/>
    <xf numFmtId="168" fontId="4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4" fillId="0" borderId="0" xfId="4" applyFont="1"/>
    <xf numFmtId="0" fontId="6" fillId="0" borderId="0" xfId="4"/>
    <xf numFmtId="0" fontId="6" fillId="0" borderId="0" xfId="4" applyFont="1"/>
    <xf numFmtId="169" fontId="6" fillId="0" borderId="0" xfId="1" applyNumberFormat="1" applyFont="1" applyFill="1"/>
    <xf numFmtId="0" fontId="8" fillId="0" borderId="0" xfId="3"/>
    <xf numFmtId="0" fontId="3" fillId="0" borderId="0" xfId="5"/>
    <xf numFmtId="14" fontId="3" fillId="0" borderId="0" xfId="5" applyNumberFormat="1"/>
    <xf numFmtId="0" fontId="3" fillId="0" borderId="0" xfId="0" applyFont="1"/>
    <xf numFmtId="0" fontId="3" fillId="0" borderId="0" xfId="4" applyFont="1"/>
    <xf numFmtId="0" fontId="0" fillId="55" borderId="0" xfId="0" applyFill="1"/>
    <xf numFmtId="0" fontId="0" fillId="0" borderId="0" xfId="0" applyFont="1"/>
    <xf numFmtId="167" fontId="0" fillId="0" borderId="0" xfId="0" applyNumberFormat="1" applyFont="1"/>
    <xf numFmtId="10" fontId="3" fillId="0" borderId="35" xfId="0" applyNumberFormat="1" applyFont="1" applyFill="1" applyBorder="1"/>
    <xf numFmtId="0" fontId="59" fillId="0" borderId="31" xfId="0" applyFont="1" applyFill="1" applyBorder="1" applyAlignment="1">
      <alignment horizontal="center" vertical="top" wrapText="1"/>
    </xf>
    <xf numFmtId="10" fontId="3" fillId="0" borderId="34" xfId="0" applyNumberFormat="1" applyFont="1" applyFill="1" applyBorder="1"/>
    <xf numFmtId="0" fontId="59" fillId="0" borderId="32" xfId="0" applyFont="1" applyFill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10" fontId="60" fillId="0" borderId="35" xfId="4" applyNumberFormat="1" applyFont="1" applyBorder="1"/>
    <xf numFmtId="10" fontId="60" fillId="0" borderId="36" xfId="4" applyNumberFormat="1" applyFont="1" applyBorder="1"/>
    <xf numFmtId="167" fontId="0" fillId="55" borderId="0" xfId="0" applyNumberFormat="1" applyFont="1" applyFill="1"/>
    <xf numFmtId="0" fontId="8" fillId="0" borderId="0" xfId="3" applyAlignment="1">
      <alignment vertical="top" wrapText="1"/>
    </xf>
    <xf numFmtId="0" fontId="60" fillId="0" borderId="32" xfId="0" applyFont="1" applyFill="1" applyBorder="1" applyAlignment="1">
      <alignment horizontal="center" vertical="top" wrapText="1"/>
    </xf>
    <xf numFmtId="0" fontId="60" fillId="0" borderId="33" xfId="0" applyFont="1" applyFill="1" applyBorder="1" applyAlignment="1">
      <alignment horizontal="center" vertical="top" wrapText="1"/>
    </xf>
    <xf numFmtId="0" fontId="61" fillId="0" borderId="0" xfId="3" applyFont="1" applyAlignment="1">
      <alignment vertical="top"/>
    </xf>
    <xf numFmtId="0" fontId="61" fillId="0" borderId="0" xfId="3" applyFont="1" applyAlignment="1">
      <alignment vertical="top" wrapText="1"/>
    </xf>
    <xf numFmtId="0" fontId="33" fillId="0" borderId="0" xfId="3" applyFont="1" applyAlignment="1">
      <alignment vertical="top" wrapText="1"/>
    </xf>
    <xf numFmtId="166" fontId="3" fillId="0" borderId="0" xfId="0" applyNumberFormat="1" applyFont="1"/>
    <xf numFmtId="0" fontId="3" fillId="0" borderId="0" xfId="0" applyFont="1" applyFill="1"/>
    <xf numFmtId="170" fontId="3" fillId="0" borderId="0" xfId="1" applyNumberFormat="1" applyFont="1"/>
    <xf numFmtId="169" fontId="3" fillId="0" borderId="0" xfId="0" applyNumberFormat="1" applyFont="1"/>
    <xf numFmtId="171" fontId="3" fillId="0" borderId="0" xfId="0" applyNumberFormat="1" applyFont="1"/>
    <xf numFmtId="0" fontId="3" fillId="0" borderId="31" xfId="0" applyFont="1" applyBorder="1"/>
    <xf numFmtId="166" fontId="3" fillId="0" borderId="40" xfId="1" applyFont="1" applyBorder="1"/>
    <xf numFmtId="0" fontId="3" fillId="0" borderId="32" xfId="0" applyFont="1" applyBorder="1"/>
    <xf numFmtId="166" fontId="3" fillId="0" borderId="0" xfId="1" applyFont="1" applyBorder="1"/>
    <xf numFmtId="0" fontId="0" fillId="0" borderId="32" xfId="0" applyBorder="1"/>
    <xf numFmtId="0" fontId="0" fillId="0" borderId="0" xfId="0" applyBorder="1"/>
    <xf numFmtId="166" fontId="0" fillId="0" borderId="0" xfId="1" applyFont="1" applyBorder="1"/>
    <xf numFmtId="0" fontId="0" fillId="0" borderId="0" xfId="0" applyBorder="1" applyAlignment="1">
      <alignment horizontal="left"/>
    </xf>
    <xf numFmtId="1" fontId="0" fillId="0" borderId="35" xfId="0" applyNumberFormat="1" applyBorder="1"/>
    <xf numFmtId="0" fontId="0" fillId="0" borderId="35" xfId="0" applyBorder="1"/>
    <xf numFmtId="0" fontId="0" fillId="0" borderId="33" xfId="0" applyBorder="1"/>
    <xf numFmtId="0" fontId="0" fillId="0" borderId="41" xfId="0" applyBorder="1"/>
    <xf numFmtId="166" fontId="0" fillId="0" borderId="41" xfId="1" applyFont="1" applyBorder="1"/>
    <xf numFmtId="0" fontId="0" fillId="0" borderId="36" xfId="0" applyBorder="1"/>
    <xf numFmtId="0" fontId="3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40" xfId="0" applyFont="1" applyBorder="1" applyAlignment="1">
      <alignment horizontal="center"/>
    </xf>
    <xf numFmtId="1" fontId="3" fillId="0" borderId="34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1" fontId="3" fillId="0" borderId="35" xfId="1" applyNumberFormat="1" applyFont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6" fillId="0" borderId="0" xfId="4" applyFont="1" applyFill="1"/>
    <xf numFmtId="14" fontId="0" fillId="0" borderId="0" xfId="0" applyNumberFormat="1"/>
    <xf numFmtId="0" fontId="3" fillId="0" borderId="0" xfId="0" quotePrefix="1" applyFont="1" applyFill="1"/>
    <xf numFmtId="0" fontId="3" fillId="56" borderId="37" xfId="5" applyFill="1" applyBorder="1" applyAlignment="1">
      <alignment horizontal="center"/>
    </xf>
    <xf numFmtId="0" fontId="3" fillId="56" borderId="38" xfId="5" applyFill="1" applyBorder="1" applyAlignment="1">
      <alignment horizontal="right"/>
    </xf>
    <xf numFmtId="10" fontId="3" fillId="0" borderId="35" xfId="5" applyNumberFormat="1" applyFont="1" applyBorder="1"/>
    <xf numFmtId="0" fontId="0" fillId="56" borderId="0" xfId="0" applyFill="1"/>
    <xf numFmtId="167" fontId="0" fillId="0" borderId="0" xfId="0" applyNumberFormat="1" applyFont="1" applyFill="1"/>
    <xf numFmtId="167" fontId="0" fillId="55" borderId="0" xfId="0" applyNumberFormat="1" applyFill="1"/>
    <xf numFmtId="167" fontId="0" fillId="0" borderId="0" xfId="0" applyNumberFormat="1" applyFill="1"/>
    <xf numFmtId="0" fontId="61" fillId="56" borderId="8" xfId="3" applyFont="1" applyFill="1" applyBorder="1" applyAlignment="1">
      <alignment horizontal="center" vertical="top" wrapText="1"/>
    </xf>
    <xf numFmtId="0" fontId="60" fillId="0" borderId="32" xfId="3" applyFont="1" applyBorder="1" applyAlignment="1">
      <alignment horizontal="center" wrapText="1"/>
    </xf>
    <xf numFmtId="0" fontId="60" fillId="0" borderId="33" xfId="3" applyFont="1" applyBorder="1" applyAlignment="1">
      <alignment horizontal="center" wrapText="1"/>
    </xf>
    <xf numFmtId="0" fontId="33" fillId="0" borderId="31" xfId="3" applyFont="1" applyBorder="1" applyAlignment="1">
      <alignment horizontal="center" wrapText="1"/>
    </xf>
    <xf numFmtId="3" fontId="33" fillId="0" borderId="40" xfId="1" applyNumberFormat="1" applyFont="1" applyBorder="1" applyAlignment="1">
      <alignment horizontal="center" wrapText="1"/>
    </xf>
    <xf numFmtId="3" fontId="33" fillId="0" borderId="8" xfId="3" applyNumberFormat="1" applyFont="1" applyBorder="1" applyAlignment="1">
      <alignment horizontal="center" wrapText="1"/>
    </xf>
    <xf numFmtId="3" fontId="60" fillId="0" borderId="9" xfId="3" applyNumberFormat="1" applyFont="1" applyBorder="1" applyAlignment="1">
      <alignment horizontal="center" wrapText="1"/>
    </xf>
    <xf numFmtId="3" fontId="60" fillId="0" borderId="0" xfId="1" applyNumberFormat="1" applyFont="1" applyBorder="1" applyAlignment="1">
      <alignment horizontal="center" wrapText="1"/>
    </xf>
    <xf numFmtId="3" fontId="60" fillId="0" borderId="10" xfId="3" applyNumberFormat="1" applyFont="1" applyBorder="1" applyAlignment="1">
      <alignment horizontal="center" wrapText="1"/>
    </xf>
    <xf numFmtId="3" fontId="60" fillId="0" borderId="41" xfId="1" applyNumberFormat="1" applyFont="1" applyBorder="1" applyAlignment="1">
      <alignment horizontal="center" wrapText="1"/>
    </xf>
    <xf numFmtId="0" fontId="3" fillId="56" borderId="37" xfId="0" applyFont="1" applyFill="1" applyBorder="1" applyAlignment="1">
      <alignment horizontal="center" vertical="top"/>
    </xf>
    <xf numFmtId="0" fontId="3" fillId="56" borderId="39" xfId="0" applyFont="1" applyFill="1" applyBorder="1" applyAlignment="1">
      <alignment horizontal="center" vertical="top"/>
    </xf>
    <xf numFmtId="166" fontId="3" fillId="56" borderId="39" xfId="1" applyFont="1" applyFill="1" applyBorder="1" applyAlignment="1">
      <alignment horizontal="center" vertical="top" wrapText="1"/>
    </xf>
    <xf numFmtId="0" fontId="3" fillId="56" borderId="39" xfId="0" applyFont="1" applyFill="1" applyBorder="1" applyAlignment="1">
      <alignment horizontal="center" vertical="top" wrapText="1"/>
    </xf>
    <xf numFmtId="0" fontId="3" fillId="56" borderId="38" xfId="0" applyFont="1" applyFill="1" applyBorder="1" applyAlignment="1">
      <alignment horizontal="center" vertical="top"/>
    </xf>
    <xf numFmtId="14" fontId="3" fillId="0" borderId="41" xfId="0" applyNumberFormat="1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57" borderId="42" xfId="0" applyFont="1" applyFill="1" applyBorder="1" applyAlignment="1">
      <alignment horizontal="left"/>
    </xf>
    <xf numFmtId="0" fontId="3" fillId="57" borderId="7" xfId="0" applyFont="1" applyFill="1" applyBorder="1"/>
    <xf numFmtId="0" fontId="3" fillId="57" borderId="11" xfId="0" applyFont="1" applyFill="1" applyBorder="1"/>
    <xf numFmtId="0" fontId="3" fillId="57" borderId="1" xfId="0" applyNumberFormat="1" applyFont="1" applyFill="1" applyBorder="1" applyAlignment="1">
      <alignment horizontal="right"/>
    </xf>
    <xf numFmtId="0" fontId="3" fillId="57" borderId="2" xfId="0" applyFont="1" applyFill="1" applyBorder="1"/>
    <xf numFmtId="0" fontId="3" fillId="57" borderId="0" xfId="0" applyFont="1" applyFill="1" applyBorder="1"/>
    <xf numFmtId="0" fontId="3" fillId="57" borderId="3" xfId="0" applyNumberFormat="1" applyFont="1" applyFill="1" applyBorder="1" applyAlignment="1">
      <alignment horizontal="right"/>
    </xf>
    <xf numFmtId="14" fontId="3" fillId="57" borderId="3" xfId="0" applyNumberFormat="1" applyFont="1" applyFill="1" applyBorder="1" applyAlignment="1">
      <alignment horizontal="right"/>
    </xf>
    <xf numFmtId="173" fontId="3" fillId="57" borderId="5" xfId="0" applyNumberFormat="1" applyFont="1" applyFill="1" applyBorder="1"/>
    <xf numFmtId="1" fontId="3" fillId="57" borderId="12" xfId="0" applyNumberFormat="1" applyFont="1" applyFill="1" applyBorder="1"/>
    <xf numFmtId="0" fontId="3" fillId="57" borderId="6" xfId="0" applyNumberFormat="1" applyFont="1" applyFill="1" applyBorder="1" applyAlignment="1">
      <alignment horizontal="right"/>
    </xf>
    <xf numFmtId="2" fontId="4" fillId="57" borderId="7" xfId="0" applyNumberFormat="1" applyFont="1" applyFill="1" applyBorder="1"/>
    <xf numFmtId="2" fontId="4" fillId="57" borderId="11" xfId="0" applyNumberFormat="1" applyFont="1" applyFill="1" applyBorder="1"/>
    <xf numFmtId="2" fontId="3" fillId="57" borderId="1" xfId="0" applyNumberFormat="1" applyFont="1" applyFill="1" applyBorder="1"/>
    <xf numFmtId="2" fontId="3" fillId="57" borderId="2" xfId="0" applyNumberFormat="1" applyFont="1" applyFill="1" applyBorder="1"/>
    <xf numFmtId="2" fontId="3" fillId="57" borderId="0" xfId="0" applyNumberFormat="1" applyFont="1" applyFill="1" applyBorder="1"/>
    <xf numFmtId="2" fontId="3" fillId="57" borderId="3" xfId="0" applyNumberFormat="1" applyFont="1" applyFill="1" applyBorder="1"/>
    <xf numFmtId="0" fontId="3" fillId="57" borderId="3" xfId="0" applyFont="1" applyFill="1" applyBorder="1"/>
    <xf numFmtId="0" fontId="3" fillId="57" borderId="5" xfId="0" applyFont="1" applyFill="1" applyBorder="1"/>
    <xf numFmtId="0" fontId="3" fillId="57" borderId="12" xfId="0" applyFont="1" applyFill="1" applyBorder="1"/>
    <xf numFmtId="0" fontId="4" fillId="58" borderId="43" xfId="0" applyFont="1" applyFill="1" applyBorder="1"/>
    <xf numFmtId="0" fontId="3" fillId="58" borderId="44" xfId="0" applyFont="1" applyFill="1" applyBorder="1"/>
    <xf numFmtId="0" fontId="3" fillId="58" borderId="7" xfId="0" applyFont="1" applyFill="1" applyBorder="1"/>
    <xf numFmtId="0" fontId="3" fillId="58" borderId="2" xfId="0" applyFont="1" applyFill="1" applyBorder="1"/>
    <xf numFmtId="166" fontId="3" fillId="58" borderId="3" xfId="1" applyFont="1" applyFill="1" applyBorder="1"/>
    <xf numFmtId="170" fontId="3" fillId="58" borderId="3" xfId="1" applyNumberFormat="1" applyFont="1" applyFill="1" applyBorder="1"/>
    <xf numFmtId="0" fontId="4" fillId="58" borderId="2" xfId="0" applyFont="1" applyFill="1" applyBorder="1"/>
    <xf numFmtId="0" fontId="4" fillId="58" borderId="5" xfId="0" applyFont="1" applyFill="1" applyBorder="1"/>
    <xf numFmtId="170" fontId="3" fillId="58" borderId="1" xfId="1" applyNumberFormat="1" applyFont="1" applyFill="1" applyBorder="1"/>
    <xf numFmtId="0" fontId="3" fillId="58" borderId="5" xfId="0" applyFont="1" applyFill="1" applyBorder="1"/>
    <xf numFmtId="0" fontId="4" fillId="56" borderId="42" xfId="0" applyFont="1" applyFill="1" applyBorder="1" applyAlignment="1">
      <alignment horizontal="center"/>
    </xf>
    <xf numFmtId="0" fontId="3" fillId="56" borderId="7" xfId="0" applyFont="1" applyFill="1" applyBorder="1"/>
    <xf numFmtId="166" fontId="3" fillId="56" borderId="1" xfId="1" applyFont="1" applyFill="1" applyBorder="1"/>
    <xf numFmtId="0" fontId="3" fillId="56" borderId="2" xfId="0" applyFont="1" applyFill="1" applyBorder="1"/>
    <xf numFmtId="166" fontId="3" fillId="56" borderId="3" xfId="1" applyFont="1" applyFill="1" applyBorder="1"/>
    <xf numFmtId="170" fontId="3" fillId="56" borderId="3" xfId="1" applyNumberFormat="1" applyFont="1" applyFill="1" applyBorder="1"/>
    <xf numFmtId="0" fontId="3" fillId="56" borderId="3" xfId="0" applyFont="1" applyFill="1" applyBorder="1"/>
    <xf numFmtId="3" fontId="3" fillId="56" borderId="3" xfId="0" applyNumberFormat="1" applyFont="1" applyFill="1" applyBorder="1"/>
    <xf numFmtId="0" fontId="3" fillId="56" borderId="5" xfId="0" applyFont="1" applyFill="1" applyBorder="1"/>
    <xf numFmtId="0" fontId="3" fillId="56" borderId="7" xfId="0" applyFont="1" applyFill="1" applyBorder="1" applyAlignment="1"/>
    <xf numFmtId="10" fontId="3" fillId="56" borderId="3" xfId="2" applyNumberFormat="1" applyFont="1" applyFill="1" applyBorder="1"/>
    <xf numFmtId="4" fontId="3" fillId="56" borderId="6" xfId="1" applyNumberFormat="1" applyFont="1" applyFill="1" applyBorder="1"/>
    <xf numFmtId="0" fontId="62" fillId="0" borderId="42" xfId="0" applyFont="1" applyFill="1" applyBorder="1" applyAlignment="1">
      <alignment horizontal="center"/>
    </xf>
    <xf numFmtId="175" fontId="33" fillId="0" borderId="34" xfId="2" applyNumberFormat="1" applyFont="1" applyBorder="1" applyAlignment="1">
      <alignment horizontal="center" wrapText="1"/>
    </xf>
    <xf numFmtId="175" fontId="60" fillId="0" borderId="35" xfId="2" applyNumberFormat="1" applyFont="1" applyBorder="1" applyAlignment="1">
      <alignment horizontal="center" wrapText="1"/>
    </xf>
    <xf numFmtId="175" fontId="60" fillId="0" borderId="36" xfId="2" applyNumberFormat="1" applyFont="1" applyBorder="1" applyAlignment="1">
      <alignment horizontal="center" wrapText="1"/>
    </xf>
    <xf numFmtId="166" fontId="3" fillId="58" borderId="3" xfId="1" applyNumberFormat="1" applyFont="1" applyFill="1" applyBorder="1"/>
    <xf numFmtId="166" fontId="3" fillId="58" borderId="6" xfId="1" applyNumberFormat="1" applyFont="1" applyFill="1" applyBorder="1"/>
    <xf numFmtId="4" fontId="3" fillId="56" borderId="3" xfId="0" applyNumberFormat="1" applyFont="1" applyFill="1" applyBorder="1"/>
    <xf numFmtId="4" fontId="3" fillId="56" borderId="1" xfId="0" applyNumberFormat="1" applyFont="1" applyFill="1" applyBorder="1"/>
    <xf numFmtId="4" fontId="3" fillId="56" borderId="3" xfId="1" applyNumberFormat="1" applyFont="1" applyFill="1" applyBorder="1"/>
    <xf numFmtId="4" fontId="3" fillId="57" borderId="3" xfId="0" applyNumberFormat="1" applyFont="1" applyFill="1" applyBorder="1" applyAlignment="1">
      <alignment horizontal="right"/>
    </xf>
    <xf numFmtId="176" fontId="3" fillId="57" borderId="3" xfId="0" applyNumberFormat="1" applyFont="1" applyFill="1" applyBorder="1"/>
    <xf numFmtId="176" fontId="3" fillId="57" borderId="4" xfId="1" applyNumberFormat="1" applyFont="1" applyFill="1" applyBorder="1"/>
    <xf numFmtId="176" fontId="3" fillId="57" borderId="3" xfId="1" applyNumberFormat="1" applyFont="1" applyFill="1" applyBorder="1"/>
    <xf numFmtId="176" fontId="3" fillId="57" borderId="6" xfId="0" applyNumberFormat="1" applyFont="1" applyFill="1" applyBorder="1"/>
    <xf numFmtId="0" fontId="1" fillId="0" borderId="0" xfId="3" applyFont="1"/>
    <xf numFmtId="3" fontId="33" fillId="0" borderId="34" xfId="1" applyNumberFormat="1" applyFont="1" applyBorder="1" applyAlignment="1">
      <alignment horizontal="center" wrapText="1"/>
    </xf>
    <xf numFmtId="3" fontId="60" fillId="0" borderId="35" xfId="1" applyNumberFormat="1" applyFont="1" applyBorder="1" applyAlignment="1">
      <alignment horizontal="center" wrapText="1"/>
    </xf>
    <xf numFmtId="3" fontId="60" fillId="0" borderId="36" xfId="1" applyNumberFormat="1" applyFont="1" applyBorder="1" applyAlignment="1">
      <alignment horizontal="center" wrapText="1"/>
    </xf>
    <xf numFmtId="3" fontId="3" fillId="0" borderId="0" xfId="1" applyNumberFormat="1" applyFont="1" applyBorder="1" applyAlignment="1">
      <alignment horizontal="center" wrapText="1"/>
    </xf>
    <xf numFmtId="0" fontId="3" fillId="0" borderId="32" xfId="3" applyFont="1" applyBorder="1" applyAlignment="1">
      <alignment horizontal="center" wrapText="1"/>
    </xf>
    <xf numFmtId="175" fontId="3" fillId="0" borderId="35" xfId="2" applyNumberFormat="1" applyFont="1" applyBorder="1" applyAlignment="1">
      <alignment horizontal="center" wrapText="1"/>
    </xf>
    <xf numFmtId="3" fontId="3" fillId="0" borderId="9" xfId="3" applyNumberFormat="1" applyFont="1" applyBorder="1" applyAlignment="1">
      <alignment horizontal="center" wrapText="1"/>
    </xf>
    <xf numFmtId="177" fontId="3" fillId="0" borderId="40" xfId="1" applyNumberFormat="1" applyFont="1" applyBorder="1" applyAlignment="1">
      <alignment horizontal="center"/>
    </xf>
    <xf numFmtId="177" fontId="3" fillId="0" borderId="0" xfId="1" applyNumberFormat="1" applyFont="1" applyBorder="1" applyAlignment="1">
      <alignment horizontal="center"/>
    </xf>
    <xf numFmtId="1" fontId="3" fillId="57" borderId="3" xfId="0" applyNumberFormat="1" applyFont="1" applyFill="1" applyBorder="1" applyAlignment="1">
      <alignment horizontal="right"/>
    </xf>
    <xf numFmtId="0" fontId="61" fillId="56" borderId="8" xfId="3" applyFont="1" applyFill="1" applyBorder="1" applyAlignment="1">
      <alignment horizontal="center" vertical="center" wrapText="1"/>
    </xf>
    <xf numFmtId="0" fontId="33" fillId="0" borderId="0" xfId="3" applyFont="1" applyBorder="1" applyAlignment="1">
      <alignment horizontal="center"/>
    </xf>
    <xf numFmtId="0" fontId="62" fillId="0" borderId="42" xfId="0" applyFont="1" applyBorder="1" applyAlignment="1">
      <alignment horizontal="center"/>
    </xf>
    <xf numFmtId="10" fontId="3" fillId="0" borderId="35" xfId="4" applyNumberFormat="1" applyFont="1" applyBorder="1"/>
    <xf numFmtId="0" fontId="60" fillId="0" borderId="0" xfId="4" applyFont="1"/>
    <xf numFmtId="164" fontId="3" fillId="0" borderId="40" xfId="1" applyNumberFormat="1" applyFont="1" applyBorder="1"/>
    <xf numFmtId="175" fontId="33" fillId="0" borderId="8" xfId="2" applyNumberFormat="1" applyFont="1" applyBorder="1" applyAlignment="1">
      <alignment horizontal="center" wrapText="1"/>
    </xf>
    <xf numFmtId="14" fontId="33" fillId="0" borderId="8" xfId="2" applyNumberFormat="1" applyFont="1" applyBorder="1" applyAlignment="1">
      <alignment horizontal="center" wrapText="1"/>
    </xf>
    <xf numFmtId="175" fontId="33" fillId="0" borderId="32" xfId="2" applyNumberFormat="1" applyFont="1" applyBorder="1" applyAlignment="1">
      <alignment horizontal="center" wrapText="1"/>
    </xf>
    <xf numFmtId="175" fontId="33" fillId="0" borderId="33" xfId="2" applyNumberFormat="1" applyFont="1" applyBorder="1" applyAlignment="1">
      <alignment horizontal="center" wrapText="1"/>
    </xf>
    <xf numFmtId="14" fontId="33" fillId="0" borderId="32" xfId="2" applyNumberFormat="1" applyFont="1" applyBorder="1" applyAlignment="1">
      <alignment horizontal="center" wrapText="1"/>
    </xf>
    <xf numFmtId="14" fontId="33" fillId="0" borderId="33" xfId="2" applyNumberFormat="1" applyFont="1" applyBorder="1" applyAlignment="1">
      <alignment horizontal="center" wrapText="1"/>
    </xf>
    <xf numFmtId="1" fontId="33" fillId="0" borderId="8" xfId="2" applyNumberFormat="1" applyFont="1" applyBorder="1" applyAlignment="1">
      <alignment horizontal="center" wrapText="1"/>
    </xf>
    <xf numFmtId="1" fontId="33" fillId="0" borderId="9" xfId="2" applyNumberFormat="1" applyFont="1" applyBorder="1" applyAlignment="1">
      <alignment horizontal="center" wrapText="1"/>
    </xf>
    <xf numFmtId="1" fontId="33" fillId="0" borderId="10" xfId="2" applyNumberFormat="1" applyFont="1" applyBorder="1" applyAlignment="1">
      <alignment horizontal="center" wrapText="1"/>
    </xf>
    <xf numFmtId="164" fontId="3" fillId="0" borderId="0" xfId="1" applyNumberFormat="1" applyFont="1" applyBorder="1"/>
    <xf numFmtId="164" fontId="3" fillId="0" borderId="41" xfId="1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3" fillId="0" borderId="41" xfId="3" applyFont="1" applyBorder="1" applyAlignment="1">
      <alignment horizontal="center"/>
    </xf>
    <xf numFmtId="175" fontId="61" fillId="0" borderId="45" xfId="2" applyNumberFormat="1" applyFont="1" applyBorder="1" applyAlignment="1">
      <alignment horizontal="center" wrapText="1"/>
    </xf>
    <xf numFmtId="1" fontId="61" fillId="0" borderId="45" xfId="2" applyNumberFormat="1" applyFont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165" fontId="0" fillId="0" borderId="0" xfId="0" applyNumberFormat="1"/>
    <xf numFmtId="178" fontId="0" fillId="0" borderId="0" xfId="0" applyNumberFormat="1"/>
    <xf numFmtId="166" fontId="3" fillId="0" borderId="0" xfId="1" applyNumberFormat="1"/>
    <xf numFmtId="4" fontId="0" fillId="0" borderId="0" xfId="0" applyNumberFormat="1"/>
    <xf numFmtId="10" fontId="33" fillId="0" borderId="34" xfId="2" applyNumberFormat="1" applyFont="1" applyBorder="1" applyAlignment="1">
      <alignment horizontal="center" wrapText="1"/>
    </xf>
    <xf numFmtId="10" fontId="60" fillId="0" borderId="35" xfId="2" applyNumberFormat="1" applyFont="1" applyBorder="1" applyAlignment="1">
      <alignment horizontal="center" wrapText="1"/>
    </xf>
    <xf numFmtId="10" fontId="60" fillId="0" borderId="36" xfId="2" applyNumberFormat="1" applyFont="1" applyBorder="1" applyAlignment="1">
      <alignment horizontal="center" wrapText="1"/>
    </xf>
    <xf numFmtId="10" fontId="33" fillId="0" borderId="9" xfId="2" applyNumberFormat="1" applyFont="1" applyBorder="1" applyAlignment="1">
      <alignment horizontal="center" wrapText="1"/>
    </xf>
    <xf numFmtId="175" fontId="33" fillId="0" borderId="34" xfId="3" applyNumberFormat="1" applyFont="1" applyBorder="1" applyAlignment="1">
      <alignment horizontal="center" wrapText="1"/>
    </xf>
    <xf numFmtId="175" fontId="3" fillId="0" borderId="35" xfId="3" applyNumberFormat="1" applyFont="1" applyBorder="1" applyAlignment="1">
      <alignment horizontal="center" wrapText="1"/>
    </xf>
    <xf numFmtId="175" fontId="60" fillId="0" borderId="35" xfId="3" applyNumberFormat="1" applyFont="1" applyBorder="1" applyAlignment="1">
      <alignment horizontal="center" wrapText="1"/>
    </xf>
    <xf numFmtId="175" fontId="60" fillId="0" borderId="36" xfId="3" applyNumberFormat="1" applyFont="1" applyBorder="1" applyAlignment="1">
      <alignment horizontal="center" wrapText="1"/>
    </xf>
    <xf numFmtId="10" fontId="33" fillId="0" borderId="8" xfId="2" applyNumberFormat="1" applyFont="1" applyBorder="1" applyAlignment="1">
      <alignment horizontal="center" wrapText="1"/>
    </xf>
    <xf numFmtId="10" fontId="60" fillId="0" borderId="9" xfId="2" applyNumberFormat="1" applyFont="1" applyBorder="1" applyAlignment="1">
      <alignment horizontal="center" wrapText="1"/>
    </xf>
    <xf numFmtId="10" fontId="60" fillId="0" borderId="10" xfId="2" applyNumberFormat="1" applyFont="1" applyBorder="1" applyAlignment="1">
      <alignment horizontal="center" wrapText="1"/>
    </xf>
    <xf numFmtId="177" fontId="3" fillId="58" borderId="1" xfId="1" applyNumberFormat="1" applyFont="1" applyFill="1" applyBorder="1"/>
    <xf numFmtId="177" fontId="3" fillId="58" borderId="3" xfId="1" applyNumberFormat="1" applyFont="1" applyFill="1" applyBorder="1"/>
    <xf numFmtId="10" fontId="3" fillId="58" borderId="3" xfId="1" applyNumberFormat="1" applyFont="1" applyFill="1" applyBorder="1"/>
    <xf numFmtId="2" fontId="3" fillId="57" borderId="3" xfId="0" applyNumberFormat="1" applyFont="1" applyFill="1" applyBorder="1" applyAlignment="1">
      <alignment horizontal="right"/>
    </xf>
    <xf numFmtId="0" fontId="33" fillId="0" borderId="0" xfId="3" applyFont="1"/>
    <xf numFmtId="0" fontId="33" fillId="0" borderId="8" xfId="3" applyFont="1" applyBorder="1" applyAlignment="1">
      <alignment horizontal="center"/>
    </xf>
    <xf numFmtId="0" fontId="33" fillId="0" borderId="34" xfId="3" applyFont="1" applyBorder="1"/>
    <xf numFmtId="0" fontId="33" fillId="0" borderId="9" xfId="3" applyFont="1" applyBorder="1" applyAlignment="1">
      <alignment horizontal="center"/>
    </xf>
    <xf numFmtId="0" fontId="33" fillId="0" borderId="35" xfId="3" applyFont="1" applyBorder="1"/>
    <xf numFmtId="0" fontId="33" fillId="0" borderId="10" xfId="3" applyFont="1" applyBorder="1" applyAlignment="1">
      <alignment horizontal="center"/>
    </xf>
    <xf numFmtId="0" fontId="33" fillId="0" borderId="36" xfId="3" applyFont="1" applyBorder="1"/>
    <xf numFmtId="0" fontId="61" fillId="0" borderId="45" xfId="3" applyFont="1" applyBorder="1" applyAlignment="1">
      <alignment vertical="top" wrapText="1"/>
    </xf>
    <xf numFmtId="1" fontId="4" fillId="59" borderId="42" xfId="0" applyNumberFormat="1" applyFont="1" applyFill="1" applyBorder="1" applyAlignment="1">
      <alignment horizontal="center"/>
    </xf>
    <xf numFmtId="179" fontId="0" fillId="0" borderId="0" xfId="0" applyNumberFormat="1"/>
    <xf numFmtId="0" fontId="61" fillId="56" borderId="37" xfId="3" applyFont="1" applyFill="1" applyBorder="1" applyAlignment="1">
      <alignment horizontal="center" vertical="center" wrapText="1"/>
    </xf>
    <xf numFmtId="0" fontId="61" fillId="56" borderId="38" xfId="3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65" fillId="0" borderId="0" xfId="0" applyNumberFormat="1" applyFont="1"/>
  </cellXfs>
  <cellStyles count="124">
    <cellStyle name="20% - Accent1 2" xfId="6"/>
    <cellStyle name="20% - Accent1 2 2" xfId="7"/>
    <cellStyle name="20% - Accent2 2" xfId="8"/>
    <cellStyle name="20% - Accent2 2 2" xfId="9"/>
    <cellStyle name="20% - Accent3 2" xfId="10"/>
    <cellStyle name="20% - Accent3 2 2" xfId="11"/>
    <cellStyle name="20% - Accent4 2" xfId="12"/>
    <cellStyle name="20% - Accent4 2 2" xfId="13"/>
    <cellStyle name="20% - Accent5 2" xfId="14"/>
    <cellStyle name="20% - Accent5 2 2" xfId="15"/>
    <cellStyle name="20% - Accent6 2" xfId="16"/>
    <cellStyle name="20% - Accent6 2 2" xfId="17"/>
    <cellStyle name="40% - Accent1 2" xfId="18"/>
    <cellStyle name="40% - Accent1 2 2" xfId="19"/>
    <cellStyle name="40% - Accent2 2" xfId="20"/>
    <cellStyle name="40% - Accent2 2 2" xfId="21"/>
    <cellStyle name="40% - Accent3 2" xfId="22"/>
    <cellStyle name="40% - Accent3 2 2" xfId="23"/>
    <cellStyle name="40% - Accent4 2" xfId="24"/>
    <cellStyle name="40% - Accent4 2 2" xfId="25"/>
    <cellStyle name="40% - Accent5 2" xfId="26"/>
    <cellStyle name="40% - Accent5 2 2" xfId="27"/>
    <cellStyle name="40% - Accent6 2" xfId="28"/>
    <cellStyle name="40% - Accent6 2 2" xfId="29"/>
    <cellStyle name="60% - Accent1 2" xfId="30"/>
    <cellStyle name="60% - Accent1 2 2" xfId="31"/>
    <cellStyle name="60% - Accent2 2" xfId="32"/>
    <cellStyle name="60% - Accent2 2 2" xfId="33"/>
    <cellStyle name="60% - Accent3 2" xfId="34"/>
    <cellStyle name="60% - Accent3 2 2" xfId="35"/>
    <cellStyle name="60% - Accent4 2" xfId="36"/>
    <cellStyle name="60% - Accent4 2 2" xfId="37"/>
    <cellStyle name="60% - Accent5 2" xfId="38"/>
    <cellStyle name="60% - Accent5 2 2" xfId="39"/>
    <cellStyle name="60% - Accent6 2" xfId="40"/>
    <cellStyle name="60% - Accent6 2 2" xfId="41"/>
    <cellStyle name="Accent1 2" xfId="42"/>
    <cellStyle name="Accent1 2 2" xfId="43"/>
    <cellStyle name="Accent2 2" xfId="44"/>
    <cellStyle name="Accent2 2 2" xfId="45"/>
    <cellStyle name="Accent3 2" xfId="46"/>
    <cellStyle name="Accent3 2 2" xfId="47"/>
    <cellStyle name="Accent4 2" xfId="48"/>
    <cellStyle name="Accent4 2 2" xfId="49"/>
    <cellStyle name="Accent5 2" xfId="50"/>
    <cellStyle name="Accent5 2 2" xfId="51"/>
    <cellStyle name="Accent6 2" xfId="52"/>
    <cellStyle name="Accent6 2 2" xfId="53"/>
    <cellStyle name="Bad" xfId="54"/>
    <cellStyle name="Berekening 2" xfId="55"/>
    <cellStyle name="Berekening 2 2" xfId="56"/>
    <cellStyle name="Calculation" xfId="57"/>
    <cellStyle name="Check Cell" xfId="58"/>
    <cellStyle name="Comma" xfId="1" builtinId="3"/>
    <cellStyle name="Controlecel 2" xfId="59"/>
    <cellStyle name="Controlecel 2 2" xfId="60"/>
    <cellStyle name="Explanatory Text" xfId="61"/>
    <cellStyle name="Gekoppelde cel 2" xfId="62"/>
    <cellStyle name="Gekoppelde cel 2 2" xfId="63"/>
    <cellStyle name="Goed 2" xfId="64"/>
    <cellStyle name="Goed 2 2" xfId="65"/>
    <cellStyle name="Good" xfId="66"/>
    <cellStyle name="Heading 1" xfId="67"/>
    <cellStyle name="Heading 2" xfId="68"/>
    <cellStyle name="Heading 3" xfId="69"/>
    <cellStyle name="Heading 4" xfId="70"/>
    <cellStyle name="Input" xfId="71"/>
    <cellStyle name="Invoer 2" xfId="72"/>
    <cellStyle name="Invoer 2 2" xfId="73"/>
    <cellStyle name="Komma 2" xfId="74"/>
    <cellStyle name="Komma 2 2" xfId="75"/>
    <cellStyle name="Komma 2 3" xfId="76"/>
    <cellStyle name="Komma 3" xfId="77"/>
    <cellStyle name="Kop 1 2" xfId="78"/>
    <cellStyle name="Kop 1 2 2" xfId="79"/>
    <cellStyle name="Kop 2 2" xfId="80"/>
    <cellStyle name="Kop 2 2 2" xfId="81"/>
    <cellStyle name="Kop 3 2" xfId="82"/>
    <cellStyle name="Kop 3 2 2" xfId="83"/>
    <cellStyle name="Kop 4 2" xfId="84"/>
    <cellStyle name="Kop 4 2 2" xfId="85"/>
    <cellStyle name="Linked Cell" xfId="86"/>
    <cellStyle name="Neutraal 2" xfId="87"/>
    <cellStyle name="Neutraal 2 2" xfId="88"/>
    <cellStyle name="Neutral" xfId="89"/>
    <cellStyle name="Normal" xfId="0" builtinId="0"/>
    <cellStyle name="Note" xfId="90"/>
    <cellStyle name="Notitie 2" xfId="91"/>
    <cellStyle name="Notitie 2 2" xfId="92"/>
    <cellStyle name="Notitie 2 3" xfId="93"/>
    <cellStyle name="Ongeldig 2" xfId="94"/>
    <cellStyle name="Ongeldig 2 2" xfId="95"/>
    <cellStyle name="Output" xfId="96"/>
    <cellStyle name="Percent" xfId="2" builtinId="5"/>
    <cellStyle name="Procent 2" xfId="97"/>
    <cellStyle name="Procent 2 2" xfId="98"/>
    <cellStyle name="Procent 2 6" xfId="123"/>
    <cellStyle name="Procent 3" xfId="99"/>
    <cellStyle name="Procent 4" xfId="100"/>
    <cellStyle name="Standaard 2" xfId="101"/>
    <cellStyle name="Standaard 2 2" xfId="102"/>
    <cellStyle name="Standaard 2 3" xfId="103"/>
    <cellStyle name="Standaard 3" xfId="3"/>
    <cellStyle name="Standaard 3 2" xfId="104"/>
    <cellStyle name="Standaard 3 3" xfId="105"/>
    <cellStyle name="Standaard 4" xfId="4"/>
    <cellStyle name="Standaard 4 2" xfId="5"/>
    <cellStyle name="Standaard 5" xfId="106"/>
    <cellStyle name="Standaard 6" xfId="107"/>
    <cellStyle name="Standaard 7" xfId="108"/>
    <cellStyle name="Standaard 8" xfId="109"/>
    <cellStyle name="Titel 2" xfId="110"/>
    <cellStyle name="Titel 2 2" xfId="111"/>
    <cellStyle name="Title" xfId="112"/>
    <cellStyle name="Totaal 2" xfId="113"/>
    <cellStyle name="Totaal 2 2" xfId="114"/>
    <cellStyle name="Total" xfId="115"/>
    <cellStyle name="Uitvoer 2" xfId="116"/>
    <cellStyle name="Uitvoer 2 2" xfId="117"/>
    <cellStyle name="Verklarende tekst 2" xfId="118"/>
    <cellStyle name="Verklarende tekst 2 2" xfId="119"/>
    <cellStyle name="Waarschuwingstekst 2" xfId="120"/>
    <cellStyle name="Waarschuwingstekst 2 2" xfId="121"/>
    <cellStyle name="Warning Text" xfId="122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 enableFormatConditionsCalculation="0"/>
  <dimension ref="A1:R23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Q12" sqref="Q12"/>
    </sheetView>
  </sheetViews>
  <sheetFormatPr baseColWidth="10" defaultColWidth="8.83203125" defaultRowHeight="13" x14ac:dyDescent="0.15"/>
  <cols>
    <col min="1" max="1" width="8.1640625" bestFit="1" customWidth="1"/>
    <col min="2" max="2" width="17" bestFit="1" customWidth="1"/>
    <col min="3" max="3" width="8.83203125" bestFit="1" customWidth="1"/>
    <col min="4" max="5" width="14.83203125" customWidth="1"/>
    <col min="6" max="6" width="22.5" customWidth="1"/>
    <col min="7" max="7" width="17.5" style="1" customWidth="1"/>
    <col min="8" max="8" width="20.5" bestFit="1" customWidth="1"/>
    <col min="9" max="9" width="14.6640625" customWidth="1"/>
    <col min="10" max="10" width="17.33203125" bestFit="1" customWidth="1"/>
    <col min="11" max="11" width="17.33203125" customWidth="1"/>
    <col min="12" max="15" width="18.6640625" style="1" customWidth="1"/>
    <col min="16" max="16" width="10.1640625" customWidth="1"/>
    <col min="17" max="17" width="15.5" bestFit="1" customWidth="1"/>
  </cols>
  <sheetData>
    <row r="1" spans="1:18" x14ac:dyDescent="0.15">
      <c r="A1" s="66">
        <v>1</v>
      </c>
      <c r="B1" s="66">
        <v>2</v>
      </c>
      <c r="C1" s="66">
        <v>3</v>
      </c>
      <c r="D1" s="66">
        <v>4</v>
      </c>
      <c r="E1" s="66">
        <v>5</v>
      </c>
      <c r="F1" s="66">
        <v>6</v>
      </c>
      <c r="G1" s="192">
        <v>7</v>
      </c>
      <c r="H1" s="192">
        <v>8</v>
      </c>
      <c r="I1" s="192">
        <v>9</v>
      </c>
      <c r="J1" s="192">
        <v>10</v>
      </c>
      <c r="K1" s="192">
        <v>11</v>
      </c>
      <c r="L1" s="66">
        <v>12</v>
      </c>
      <c r="M1" s="66">
        <v>13</v>
      </c>
      <c r="N1" s="66">
        <v>14</v>
      </c>
      <c r="O1" s="66">
        <v>15</v>
      </c>
      <c r="P1" s="66">
        <v>16</v>
      </c>
      <c r="Q1" s="66">
        <v>17</v>
      </c>
      <c r="R1" s="25"/>
    </row>
    <row r="2" spans="1:18" ht="25.5" customHeight="1" x14ac:dyDescent="0.15">
      <c r="A2" s="94" t="s">
        <v>10</v>
      </c>
      <c r="B2" s="95" t="s">
        <v>42</v>
      </c>
      <c r="C2" s="95" t="s">
        <v>0</v>
      </c>
      <c r="D2" s="95" t="s">
        <v>1</v>
      </c>
      <c r="E2" s="95" t="s">
        <v>2</v>
      </c>
      <c r="F2" s="95" t="s">
        <v>13</v>
      </c>
      <c r="G2" s="96" t="s">
        <v>152</v>
      </c>
      <c r="H2" s="96" t="s">
        <v>186</v>
      </c>
      <c r="I2" s="96" t="s">
        <v>155</v>
      </c>
      <c r="J2" s="96" t="s">
        <v>156</v>
      </c>
      <c r="K2" s="96" t="s">
        <v>160</v>
      </c>
      <c r="L2" s="96" t="s">
        <v>121</v>
      </c>
      <c r="M2" s="97" t="s">
        <v>122</v>
      </c>
      <c r="N2" s="97" t="s">
        <v>123</v>
      </c>
      <c r="O2" s="97" t="s">
        <v>147</v>
      </c>
      <c r="P2" s="95" t="s">
        <v>112</v>
      </c>
      <c r="Q2" s="98" t="s">
        <v>8</v>
      </c>
      <c r="R2" s="25"/>
    </row>
    <row r="3" spans="1:18" x14ac:dyDescent="0.15">
      <c r="A3" s="49">
        <v>1</v>
      </c>
      <c r="B3" s="67">
        <v>1234567</v>
      </c>
      <c r="C3" s="67" t="s">
        <v>9</v>
      </c>
      <c r="D3" s="72">
        <v>22865</v>
      </c>
      <c r="E3" s="72">
        <v>42767</v>
      </c>
      <c r="F3" s="72">
        <v>42920</v>
      </c>
      <c r="G3" s="173">
        <v>16.025641025599999</v>
      </c>
      <c r="H3" s="67">
        <v>184</v>
      </c>
      <c r="I3" s="67">
        <v>40</v>
      </c>
      <c r="J3" s="67" t="s">
        <v>157</v>
      </c>
      <c r="K3" s="67" t="s">
        <v>166</v>
      </c>
      <c r="L3" s="50">
        <v>50000</v>
      </c>
      <c r="M3" s="50">
        <v>35000</v>
      </c>
      <c r="N3" s="50">
        <v>0</v>
      </c>
      <c r="O3" s="165">
        <v>1234567</v>
      </c>
      <c r="P3" s="67" t="s">
        <v>31</v>
      </c>
      <c r="Q3" s="68">
        <v>67</v>
      </c>
      <c r="R3" s="25"/>
    </row>
    <row r="4" spans="1:18" x14ac:dyDescent="0.15">
      <c r="A4" s="51">
        <v>2</v>
      </c>
      <c r="B4" s="69">
        <v>4567891</v>
      </c>
      <c r="C4" s="69" t="s">
        <v>9</v>
      </c>
      <c r="D4" s="73">
        <v>25004</v>
      </c>
      <c r="E4" s="73">
        <v>42979</v>
      </c>
      <c r="F4" s="73">
        <v>42996</v>
      </c>
      <c r="G4" s="183">
        <v>8.74</v>
      </c>
      <c r="H4" s="69">
        <v>152</v>
      </c>
      <c r="I4" s="69">
        <v>38</v>
      </c>
      <c r="J4" s="69" t="s">
        <v>157</v>
      </c>
      <c r="K4" s="69" t="s">
        <v>172</v>
      </c>
      <c r="L4" s="52">
        <v>115000</v>
      </c>
      <c r="M4" s="52">
        <v>21000</v>
      </c>
      <c r="N4" s="52">
        <v>44000</v>
      </c>
      <c r="O4" s="166">
        <v>9025678</v>
      </c>
      <c r="P4" s="69" t="s">
        <v>31</v>
      </c>
      <c r="Q4" s="70">
        <v>67</v>
      </c>
      <c r="R4" s="25"/>
    </row>
    <row r="5" spans="1:18" x14ac:dyDescent="0.15">
      <c r="A5" s="51">
        <v>3</v>
      </c>
      <c r="B5" s="69">
        <v>7891023</v>
      </c>
      <c r="C5" s="69" t="s">
        <v>11</v>
      </c>
      <c r="D5" s="73">
        <v>20901</v>
      </c>
      <c r="E5" s="73">
        <v>42767</v>
      </c>
      <c r="F5" s="73">
        <v>42867</v>
      </c>
      <c r="G5" s="183">
        <v>18.52</v>
      </c>
      <c r="H5" s="69">
        <v>160</v>
      </c>
      <c r="I5" s="69">
        <v>38</v>
      </c>
      <c r="J5" s="69" t="s">
        <v>158</v>
      </c>
      <c r="K5" s="69" t="s">
        <v>171</v>
      </c>
      <c r="L5" s="52">
        <v>117000</v>
      </c>
      <c r="M5" s="52">
        <v>78000</v>
      </c>
      <c r="N5" s="52">
        <v>0</v>
      </c>
      <c r="O5" s="169">
        <v>9610804</v>
      </c>
      <c r="P5" s="69" t="s">
        <v>31</v>
      </c>
      <c r="Q5" s="71">
        <v>67</v>
      </c>
      <c r="R5" s="25"/>
    </row>
    <row r="6" spans="1:18" x14ac:dyDescent="0.15">
      <c r="A6" s="51">
        <v>4</v>
      </c>
      <c r="B6" s="69">
        <v>8529647</v>
      </c>
      <c r="C6" s="69" t="s">
        <v>11</v>
      </c>
      <c r="D6" s="73">
        <v>30801</v>
      </c>
      <c r="E6" s="73">
        <v>42887</v>
      </c>
      <c r="F6" s="73">
        <v>43067</v>
      </c>
      <c r="G6" s="183">
        <v>12</v>
      </c>
      <c r="H6" s="69">
        <v>120</v>
      </c>
      <c r="I6" s="69">
        <v>40</v>
      </c>
      <c r="J6" s="69" t="s">
        <v>158</v>
      </c>
      <c r="K6" s="69" t="s">
        <v>174</v>
      </c>
      <c r="L6" s="52">
        <v>22000</v>
      </c>
      <c r="M6" s="52">
        <v>0</v>
      </c>
      <c r="N6" s="52">
        <v>0</v>
      </c>
      <c r="O6" s="169">
        <v>9610805</v>
      </c>
      <c r="P6" s="69" t="s">
        <v>31</v>
      </c>
      <c r="Q6" s="71">
        <v>67</v>
      </c>
      <c r="R6" s="25"/>
    </row>
    <row r="7" spans="1:18" x14ac:dyDescent="0.15">
      <c r="A7" s="51">
        <v>5</v>
      </c>
      <c r="B7" s="185">
        <v>4501458</v>
      </c>
      <c r="C7" s="69" t="s">
        <v>9</v>
      </c>
      <c r="D7" s="73">
        <v>27995</v>
      </c>
      <c r="E7" s="73">
        <v>42736</v>
      </c>
      <c r="F7" s="73">
        <v>42826</v>
      </c>
      <c r="G7" s="183">
        <v>38.5</v>
      </c>
      <c r="H7" s="69">
        <v>174</v>
      </c>
      <c r="I7" s="69">
        <v>40</v>
      </c>
      <c r="J7" s="69" t="s">
        <v>157</v>
      </c>
      <c r="K7" s="69" t="s">
        <v>167</v>
      </c>
      <c r="L7" s="52">
        <v>84000</v>
      </c>
      <c r="M7" s="52"/>
      <c r="N7" s="52"/>
      <c r="O7" s="169">
        <v>8564532</v>
      </c>
      <c r="P7" s="69" t="s">
        <v>31</v>
      </c>
      <c r="Q7" s="71">
        <v>67</v>
      </c>
      <c r="R7" s="25"/>
    </row>
    <row r="8" spans="1:18" x14ac:dyDescent="0.15">
      <c r="A8" s="53">
        <v>6</v>
      </c>
      <c r="B8" s="185">
        <v>4501458</v>
      </c>
      <c r="C8" s="69" t="s">
        <v>9</v>
      </c>
      <c r="D8" s="188">
        <v>27995</v>
      </c>
      <c r="E8" s="73">
        <v>43101</v>
      </c>
      <c r="F8" s="188">
        <v>43191</v>
      </c>
      <c r="G8" s="183">
        <v>38.5</v>
      </c>
      <c r="H8" s="69">
        <v>174</v>
      </c>
      <c r="I8" s="69">
        <v>40</v>
      </c>
      <c r="J8" s="69" t="s">
        <v>157</v>
      </c>
      <c r="K8" s="69" t="s">
        <v>164</v>
      </c>
      <c r="L8" s="55">
        <v>84000</v>
      </c>
      <c r="M8" s="55"/>
      <c r="N8" s="55"/>
      <c r="O8" s="169">
        <v>5678910</v>
      </c>
      <c r="P8" s="69" t="s">
        <v>31</v>
      </c>
      <c r="Q8" s="71">
        <v>67</v>
      </c>
    </row>
    <row r="9" spans="1:18" x14ac:dyDescent="0.15">
      <c r="A9" s="53"/>
      <c r="B9" s="54"/>
      <c r="C9" s="69"/>
      <c r="D9" s="186"/>
      <c r="E9" s="73"/>
      <c r="F9" s="186"/>
      <c r="G9" s="183"/>
      <c r="H9" s="69"/>
      <c r="I9" s="69"/>
      <c r="J9" s="69"/>
      <c r="K9" s="69"/>
      <c r="L9" s="55"/>
      <c r="M9" s="55"/>
      <c r="N9" s="55"/>
      <c r="O9" s="169"/>
      <c r="P9" s="56"/>
      <c r="Q9" s="57"/>
    </row>
    <row r="10" spans="1:18" x14ac:dyDescent="0.15">
      <c r="A10" s="53">
        <v>98</v>
      </c>
      <c r="B10" s="224">
        <v>1234</v>
      </c>
      <c r="C10" s="225" t="s">
        <v>9</v>
      </c>
      <c r="D10" s="188">
        <v>21897</v>
      </c>
      <c r="E10" s="73">
        <v>42736</v>
      </c>
      <c r="F10" s="226">
        <v>42767</v>
      </c>
      <c r="G10" s="183">
        <v>38.5</v>
      </c>
      <c r="H10" s="69">
        <v>140</v>
      </c>
      <c r="I10" s="69">
        <v>40</v>
      </c>
      <c r="J10" s="225" t="s">
        <v>157</v>
      </c>
      <c r="K10" s="225" t="s">
        <v>164</v>
      </c>
      <c r="L10" s="55">
        <v>84000</v>
      </c>
      <c r="M10" s="55">
        <v>0</v>
      </c>
      <c r="N10" s="55">
        <v>15000</v>
      </c>
      <c r="O10" s="169">
        <v>1234</v>
      </c>
      <c r="P10" s="56" t="s">
        <v>31</v>
      </c>
      <c r="Q10" s="57">
        <v>67</v>
      </c>
    </row>
    <row r="11" spans="1:18" x14ac:dyDescent="0.15">
      <c r="A11" s="53">
        <v>97</v>
      </c>
      <c r="B11" s="224">
        <v>6789</v>
      </c>
      <c r="C11" s="225" t="s">
        <v>11</v>
      </c>
      <c r="D11" s="226">
        <v>25550</v>
      </c>
      <c r="E11" s="226">
        <v>43132</v>
      </c>
      <c r="F11" s="226">
        <v>43191</v>
      </c>
      <c r="G11" s="183">
        <v>45.65</v>
      </c>
      <c r="H11" s="69">
        <v>131</v>
      </c>
      <c r="I11" s="69">
        <v>39</v>
      </c>
      <c r="J11" s="225" t="s">
        <v>157</v>
      </c>
      <c r="K11" s="225" t="s">
        <v>166</v>
      </c>
      <c r="L11" s="55">
        <v>32768</v>
      </c>
      <c r="M11" s="55">
        <v>456</v>
      </c>
      <c r="N11" s="55">
        <v>13456</v>
      </c>
      <c r="O11" s="169">
        <v>4056000</v>
      </c>
      <c r="P11" s="56" t="s">
        <v>31</v>
      </c>
      <c r="Q11" s="57">
        <v>67</v>
      </c>
    </row>
    <row r="12" spans="1:18" x14ac:dyDescent="0.15">
      <c r="A12" s="53"/>
      <c r="B12" s="54"/>
      <c r="C12" s="69"/>
      <c r="D12" s="186"/>
      <c r="E12" s="73"/>
      <c r="F12" s="186"/>
      <c r="G12" s="183"/>
      <c r="H12" s="69"/>
      <c r="I12" s="69"/>
      <c r="J12" s="69"/>
      <c r="K12" s="69"/>
      <c r="L12" s="55"/>
      <c r="M12" s="55"/>
      <c r="N12" s="55"/>
      <c r="O12" s="169"/>
      <c r="P12" s="56"/>
      <c r="Q12" s="57"/>
    </row>
    <row r="13" spans="1:18" x14ac:dyDescent="0.15">
      <c r="A13" s="53"/>
      <c r="B13" s="54"/>
      <c r="C13" s="69"/>
      <c r="D13" s="186"/>
      <c r="E13" s="73"/>
      <c r="F13" s="186"/>
      <c r="G13" s="183"/>
      <c r="H13" s="69"/>
      <c r="I13" s="69"/>
      <c r="J13" s="69"/>
      <c r="K13" s="69"/>
      <c r="L13" s="55"/>
      <c r="M13" s="55"/>
      <c r="N13" s="55"/>
      <c r="O13" s="169"/>
      <c r="P13" s="56"/>
      <c r="Q13" s="57"/>
    </row>
    <row r="14" spans="1:18" x14ac:dyDescent="0.15">
      <c r="A14" s="53"/>
      <c r="B14" s="54"/>
      <c r="C14" s="69"/>
      <c r="D14" s="186"/>
      <c r="E14" s="73"/>
      <c r="F14" s="186"/>
      <c r="G14" s="183"/>
      <c r="H14" s="69"/>
      <c r="I14" s="69"/>
      <c r="J14" s="69"/>
      <c r="K14" s="69"/>
      <c r="L14" s="55"/>
      <c r="M14" s="55"/>
      <c r="N14" s="55"/>
      <c r="O14" s="169"/>
      <c r="P14" s="56"/>
      <c r="Q14" s="57"/>
    </row>
    <row r="15" spans="1:18" x14ac:dyDescent="0.15">
      <c r="A15" s="53"/>
      <c r="B15" s="54"/>
      <c r="C15" s="69"/>
      <c r="D15" s="186"/>
      <c r="E15" s="73"/>
      <c r="F15" s="186"/>
      <c r="G15" s="183"/>
      <c r="H15" s="69"/>
      <c r="I15" s="69"/>
      <c r="J15" s="69"/>
      <c r="K15" s="69"/>
      <c r="L15" s="55"/>
      <c r="M15" s="55"/>
      <c r="N15" s="55"/>
      <c r="O15" s="169"/>
      <c r="P15" s="56"/>
      <c r="Q15" s="57"/>
    </row>
    <row r="16" spans="1:18" x14ac:dyDescent="0.15">
      <c r="A16" s="53"/>
      <c r="B16" s="54"/>
      <c r="C16" s="69"/>
      <c r="D16" s="186"/>
      <c r="E16" s="73"/>
      <c r="F16" s="186"/>
      <c r="G16" s="183"/>
      <c r="H16" s="69"/>
      <c r="I16" s="69"/>
      <c r="J16" s="69"/>
      <c r="K16" s="69"/>
      <c r="L16" s="55"/>
      <c r="M16" s="55"/>
      <c r="N16" s="55"/>
      <c r="O16" s="169"/>
      <c r="P16" s="56"/>
      <c r="Q16" s="57"/>
    </row>
    <row r="17" spans="1:17" x14ac:dyDescent="0.15">
      <c r="A17" s="53"/>
      <c r="B17" s="54"/>
      <c r="C17" s="69"/>
      <c r="D17" s="186"/>
      <c r="E17" s="73"/>
      <c r="F17" s="186"/>
      <c r="G17" s="183"/>
      <c r="H17" s="69"/>
      <c r="I17" s="69"/>
      <c r="J17" s="69"/>
      <c r="K17" s="69"/>
      <c r="L17" s="55"/>
      <c r="M17" s="55"/>
      <c r="N17" s="55"/>
      <c r="O17" s="169"/>
      <c r="P17" s="56"/>
      <c r="Q17" s="57"/>
    </row>
    <row r="18" spans="1:17" x14ac:dyDescent="0.15">
      <c r="A18" s="53"/>
      <c r="B18" s="54"/>
      <c r="C18" s="69"/>
      <c r="D18" s="186"/>
      <c r="E18" s="73"/>
      <c r="F18" s="186"/>
      <c r="G18" s="183"/>
      <c r="H18" s="69"/>
      <c r="I18" s="69"/>
      <c r="J18" s="69"/>
      <c r="K18" s="69"/>
      <c r="L18" s="55"/>
      <c r="M18" s="55"/>
      <c r="N18" s="55"/>
      <c r="O18" s="169"/>
      <c r="P18" s="54"/>
      <c r="Q18" s="58"/>
    </row>
    <row r="19" spans="1:17" x14ac:dyDescent="0.15">
      <c r="A19" s="53"/>
      <c r="B19" s="54"/>
      <c r="C19" s="69"/>
      <c r="D19" s="186"/>
      <c r="E19" s="73"/>
      <c r="F19" s="186"/>
      <c r="G19" s="183"/>
      <c r="H19" s="69"/>
      <c r="I19" s="69"/>
      <c r="J19" s="69"/>
      <c r="K19" s="69"/>
      <c r="L19" s="55"/>
      <c r="M19" s="55"/>
      <c r="N19" s="55"/>
      <c r="O19" s="169"/>
      <c r="P19" s="54"/>
      <c r="Q19" s="58"/>
    </row>
    <row r="20" spans="1:17" x14ac:dyDescent="0.15">
      <c r="A20" s="53"/>
      <c r="B20" s="54"/>
      <c r="C20" s="69"/>
      <c r="D20" s="186"/>
      <c r="E20" s="73"/>
      <c r="F20" s="186"/>
      <c r="G20" s="183"/>
      <c r="H20" s="69"/>
      <c r="I20" s="69"/>
      <c r="J20" s="69"/>
      <c r="K20" s="69"/>
      <c r="L20" s="55"/>
      <c r="M20" s="55"/>
      <c r="N20" s="55"/>
      <c r="O20" s="169"/>
      <c r="P20" s="54"/>
      <c r="Q20" s="58"/>
    </row>
    <row r="21" spans="1:17" x14ac:dyDescent="0.15">
      <c r="A21" s="53"/>
      <c r="B21" s="54"/>
      <c r="C21" s="69"/>
      <c r="D21" s="186"/>
      <c r="E21" s="73"/>
      <c r="F21" s="186"/>
      <c r="G21" s="183"/>
      <c r="H21" s="69"/>
      <c r="I21" s="69"/>
      <c r="J21" s="69"/>
      <c r="K21" s="69"/>
      <c r="L21" s="55"/>
      <c r="M21" s="55"/>
      <c r="N21" s="55"/>
      <c r="O21" s="169"/>
      <c r="P21" s="54"/>
      <c r="Q21" s="58"/>
    </row>
    <row r="22" spans="1:17" x14ac:dyDescent="0.15">
      <c r="A22" s="59">
        <v>99</v>
      </c>
      <c r="B22" s="60"/>
      <c r="C22" s="100"/>
      <c r="D22" s="187"/>
      <c r="E22" s="99"/>
      <c r="F22" s="187"/>
      <c r="G22" s="184"/>
      <c r="H22" s="100"/>
      <c r="I22" s="100"/>
      <c r="J22" s="100"/>
      <c r="K22" s="100"/>
      <c r="L22" s="61"/>
      <c r="M22" s="61"/>
      <c r="N22" s="61"/>
      <c r="O22" s="189"/>
      <c r="P22" s="60"/>
      <c r="Q22" s="62"/>
    </row>
    <row r="23" spans="1:17" x14ac:dyDescent="0.15">
      <c r="C23" s="54"/>
    </row>
  </sheetData>
  <phoneticPr fontId="5" type="noConversion"/>
  <dataValidations count="3">
    <dataValidation type="date" operator="greaterThanOrEqual" allowBlank="1" showInputMessage="1" showErrorMessage="1" errorTitle="Rekendatum" error="Rekendatum moet na 31-12-2016 liggen." sqref="E3:E10 E12:E22">
      <formula1>42736</formula1>
    </dataValidation>
    <dataValidation type="list" allowBlank="1" showInputMessage="1" showErrorMessage="1" sqref="C3:C22">
      <formula1>"M,V"</formula1>
    </dataValidation>
    <dataValidation type="list" allowBlank="1" showInputMessage="1" showErrorMessage="1" sqref="J3:J22">
      <formula1>"Maand,4 weken"</formula1>
    </dataValidation>
  </dataValidations>
  <pageMargins left="0.75" right="0.75" top="1" bottom="1" header="0.5" footer="0.5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Rekenwaarden!$B$12:$B$23</xm:f>
          </x14:formula1>
          <xm:sqref>K3:K22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 enableFormatConditionsCalculation="0"/>
  <dimension ref="A1:R50"/>
  <sheetViews>
    <sheetView zoomScale="90" zoomScaleNormal="90" workbookViewId="0">
      <selection activeCell="D3" sqref="D3"/>
    </sheetView>
  </sheetViews>
  <sheetFormatPr baseColWidth="10" defaultColWidth="8.83203125" defaultRowHeight="13" x14ac:dyDescent="0.15"/>
  <cols>
    <col min="1" max="1" width="12" customWidth="1"/>
    <col min="2" max="2" width="30.5" bestFit="1" customWidth="1"/>
    <col min="3" max="3" width="4.5" customWidth="1"/>
    <col min="4" max="4" width="11.33203125" bestFit="1" customWidth="1"/>
    <col min="5" max="5" width="8" customWidth="1"/>
    <col min="6" max="6" width="29.33203125" bestFit="1" customWidth="1"/>
    <col min="7" max="7" width="13.33203125" bestFit="1" customWidth="1"/>
    <col min="8" max="8" width="8" customWidth="1"/>
    <col min="9" max="9" width="26.83203125" customWidth="1"/>
    <col min="10" max="10" width="10.83203125" customWidth="1"/>
    <col min="11" max="11" width="10.33203125" customWidth="1"/>
    <col min="12" max="12" width="9.33203125" customWidth="1"/>
    <col min="13" max="13" width="21.83203125" bestFit="1" customWidth="1"/>
    <col min="14" max="14" width="13.6640625" customWidth="1"/>
    <col min="15" max="15" width="10.5" customWidth="1"/>
    <col min="16" max="16" width="12.5" customWidth="1"/>
  </cols>
  <sheetData>
    <row r="1" spans="1:16" ht="14" thickBot="1" x14ac:dyDescent="0.2">
      <c r="A1">
        <v>0</v>
      </c>
      <c r="B1" s="64">
        <v>1</v>
      </c>
      <c r="C1" s="64">
        <v>2</v>
      </c>
      <c r="D1" s="64">
        <v>3</v>
      </c>
      <c r="E1" s="64">
        <v>4</v>
      </c>
    </row>
    <row r="2" spans="1:16" ht="14" thickBot="1" x14ac:dyDescent="0.2">
      <c r="A2">
        <v>1</v>
      </c>
      <c r="B2" s="101" t="s">
        <v>26</v>
      </c>
      <c r="C2" s="65"/>
      <c r="D2" s="220">
        <v>98</v>
      </c>
      <c r="E2" s="25"/>
      <c r="F2" s="121" t="s">
        <v>24</v>
      </c>
      <c r="G2" s="122"/>
      <c r="H2" s="25"/>
      <c r="I2" s="131" t="s">
        <v>25</v>
      </c>
      <c r="J2" s="45"/>
    </row>
    <row r="3" spans="1:16" ht="14" thickBot="1" x14ac:dyDescent="0.2">
      <c r="A3">
        <v>2</v>
      </c>
      <c r="B3" s="63"/>
      <c r="C3" s="63"/>
      <c r="D3" s="63"/>
      <c r="E3" s="25"/>
      <c r="F3" s="25"/>
      <c r="G3" s="25"/>
      <c r="H3" s="25"/>
      <c r="I3" s="25"/>
      <c r="J3" s="25"/>
    </row>
    <row r="4" spans="1:16" x14ac:dyDescent="0.15">
      <c r="A4">
        <v>3</v>
      </c>
      <c r="B4" s="102" t="s">
        <v>42</v>
      </c>
      <c r="C4" s="103">
        <v>2</v>
      </c>
      <c r="D4" s="104">
        <f t="shared" ref="D4:D16" si="0">VLOOKUP(invnrPPS,Invoer,C4)</f>
        <v>1234</v>
      </c>
      <c r="E4" s="25"/>
      <c r="F4" s="123" t="s">
        <v>177</v>
      </c>
      <c r="G4" s="208">
        <f>IF($D$12="Maand",VLOOKUP($D$13,tabwerkdagen,4,FALSE),20)</f>
        <v>22</v>
      </c>
      <c r="I4" s="132" t="s">
        <v>33</v>
      </c>
      <c r="J4" s="133">
        <v>1</v>
      </c>
    </row>
    <row r="5" spans="1:16" x14ac:dyDescent="0.15">
      <c r="A5">
        <v>4</v>
      </c>
      <c r="B5" s="105" t="s">
        <v>0</v>
      </c>
      <c r="C5" s="106">
        <v>3</v>
      </c>
      <c r="D5" s="107" t="str">
        <f t="shared" si="0"/>
        <v>M</v>
      </c>
      <c r="E5" s="25"/>
      <c r="F5" s="124" t="s">
        <v>181</v>
      </c>
      <c r="G5" s="209">
        <f>Rekenwaarden!$E$24</f>
        <v>260</v>
      </c>
      <c r="I5" s="134" t="s">
        <v>34</v>
      </c>
      <c r="J5" s="135">
        <f>D19-G12</f>
        <v>9.9166700000000034</v>
      </c>
    </row>
    <row r="6" spans="1:16" x14ac:dyDescent="0.15">
      <c r="B6" s="105" t="s">
        <v>1</v>
      </c>
      <c r="C6" s="106">
        <v>4</v>
      </c>
      <c r="D6" s="108">
        <f t="shared" si="0"/>
        <v>21897</v>
      </c>
      <c r="E6" s="25"/>
      <c r="F6" s="124" t="s">
        <v>176</v>
      </c>
      <c r="G6" s="210">
        <f>MIN(1,$D$10/($D$11/5*$G$4))</f>
        <v>0.79545454545454541</v>
      </c>
      <c r="I6" s="134" t="s">
        <v>7</v>
      </c>
      <c r="J6" s="136">
        <f>G21</f>
        <v>8.5814843460286312</v>
      </c>
      <c r="K6" s="2"/>
      <c r="M6" s="25"/>
      <c r="N6" s="193"/>
    </row>
    <row r="7" spans="1:16" x14ac:dyDescent="0.15">
      <c r="B7" s="105" t="s">
        <v>2</v>
      </c>
      <c r="C7" s="106">
        <v>5</v>
      </c>
      <c r="D7" s="108">
        <f t="shared" si="0"/>
        <v>42736</v>
      </c>
      <c r="E7" s="25"/>
      <c r="F7" s="124" t="s">
        <v>180</v>
      </c>
      <c r="G7" s="125">
        <f>$D$9*(1+VLOOKUP(YEAR(D7),tabsalaris,4+$E$17,FALSE))</f>
        <v>41.580000000000005</v>
      </c>
      <c r="H7" s="25"/>
      <c r="I7" s="134"/>
      <c r="J7" s="137"/>
      <c r="M7" s="25"/>
      <c r="N7" s="194"/>
    </row>
    <row r="8" spans="1:16" x14ac:dyDescent="0.15">
      <c r="B8" s="105" t="s">
        <v>13</v>
      </c>
      <c r="C8" s="106">
        <v>6</v>
      </c>
      <c r="D8" s="108">
        <f t="shared" si="0"/>
        <v>42767</v>
      </c>
      <c r="E8" s="25"/>
      <c r="F8" s="124" t="s">
        <v>179</v>
      </c>
      <c r="G8" s="125">
        <f>($G$7*$D$11/5*$G$5)</f>
        <v>86486.400000000009</v>
      </c>
      <c r="H8" s="25"/>
      <c r="I8" s="134" t="s">
        <v>35</v>
      </c>
      <c r="J8" s="149">
        <f>G23</f>
        <v>4358.7075290348621</v>
      </c>
      <c r="M8" s="25"/>
      <c r="N8" s="4"/>
    </row>
    <row r="9" spans="1:16" x14ac:dyDescent="0.15">
      <c r="B9" s="105" t="s">
        <v>151</v>
      </c>
      <c r="C9" s="106">
        <v>7</v>
      </c>
      <c r="D9" s="152">
        <f t="shared" si="0"/>
        <v>38.5</v>
      </c>
      <c r="E9" s="25"/>
      <c r="F9" s="124" t="s">
        <v>140</v>
      </c>
      <c r="G9" s="125">
        <f>VLOOKUP(YEAR(D7),tabsalaris,2+$E$17,FALSE)</f>
        <v>53701</v>
      </c>
      <c r="H9" s="25"/>
      <c r="I9" s="134" t="s">
        <v>117</v>
      </c>
      <c r="J9" s="149">
        <f>G24</f>
        <v>3051.1467592304798</v>
      </c>
      <c r="L9" s="221"/>
      <c r="M9" s="25"/>
      <c r="N9" s="195"/>
    </row>
    <row r="10" spans="1:16" ht="14" thickBot="1" x14ac:dyDescent="0.2">
      <c r="B10" s="105" t="s">
        <v>153</v>
      </c>
      <c r="C10" s="106">
        <v>8</v>
      </c>
      <c r="D10" s="152">
        <f t="shared" si="0"/>
        <v>140</v>
      </c>
      <c r="E10" s="25"/>
      <c r="F10" s="124" t="s">
        <v>4</v>
      </c>
      <c r="G10" s="125">
        <f>VLOOKUP(YEAR(D7),tabsalaris,3+$E$17,FALSE)</f>
        <v>19646</v>
      </c>
      <c r="H10" s="25"/>
      <c r="I10" s="139" t="s">
        <v>36</v>
      </c>
      <c r="J10" s="142">
        <f>G25</f>
        <v>0</v>
      </c>
      <c r="K10" s="14"/>
    </row>
    <row r="11" spans="1:16" ht="14" thickBot="1" x14ac:dyDescent="0.2">
      <c r="B11" s="105" t="s">
        <v>154</v>
      </c>
      <c r="C11" s="106">
        <v>9</v>
      </c>
      <c r="D11" s="211">
        <f t="shared" si="0"/>
        <v>40</v>
      </c>
      <c r="E11" s="25"/>
      <c r="F11" s="124" t="s">
        <v>6</v>
      </c>
      <c r="G11" s="125">
        <f>MAX((MIN($G$8,$G$9)-$G$10)*$G$6,0)</f>
        <v>27089.204545454544</v>
      </c>
      <c r="H11" s="44"/>
      <c r="I11" s="25"/>
      <c r="J11" s="25"/>
      <c r="N11" s="195"/>
    </row>
    <row r="12" spans="1:16" x14ac:dyDescent="0.15">
      <c r="B12" s="105" t="s">
        <v>156</v>
      </c>
      <c r="C12" s="106">
        <v>10</v>
      </c>
      <c r="D12" s="108" t="str">
        <f t="shared" si="0"/>
        <v>Maand</v>
      </c>
      <c r="E12" s="25"/>
      <c r="F12" s="124" t="s">
        <v>5</v>
      </c>
      <c r="G12" s="125">
        <f>ROUND(YEAR($D$7)-YEAR($D$6)+(MONTH($D$7)-MONTH($D$6))/12+IF(DAY($D$7)&gt;15,1/12,0),5)</f>
        <v>57.083329999999997</v>
      </c>
      <c r="H12" s="25"/>
      <c r="I12" s="140" t="s">
        <v>16</v>
      </c>
      <c r="J12" s="150">
        <f>IF(G23=0,0,D16/G15)</f>
        <v>983.86462022825651</v>
      </c>
      <c r="K12" s="9"/>
      <c r="N12" s="195"/>
    </row>
    <row r="13" spans="1:16" ht="14" thickBot="1" x14ac:dyDescent="0.2">
      <c r="B13" s="105" t="s">
        <v>187</v>
      </c>
      <c r="C13" s="106">
        <v>11</v>
      </c>
      <c r="D13" s="108" t="str">
        <f t="shared" si="0"/>
        <v>Januari</v>
      </c>
      <c r="E13" s="45"/>
      <c r="F13" s="124" t="s">
        <v>43</v>
      </c>
      <c r="G13" s="125">
        <f>ROUND(YEAR($D$8)-YEAR($D$6)+(MONTH($D$8)-MONTH($D$6))/12+IF(DAY($D$8)&gt;15,1/12,0),5)</f>
        <v>57.166670000000003</v>
      </c>
      <c r="H13" s="25"/>
      <c r="I13" s="134" t="s">
        <v>17</v>
      </c>
      <c r="J13" s="151">
        <f>G25</f>
        <v>0</v>
      </c>
      <c r="L13" s="11"/>
      <c r="N13" s="13"/>
    </row>
    <row r="14" spans="1:16" ht="14" thickBot="1" x14ac:dyDescent="0.2">
      <c r="B14" s="105" t="s">
        <v>3</v>
      </c>
      <c r="C14" s="106">
        <v>12</v>
      </c>
      <c r="D14" s="152">
        <f t="shared" si="0"/>
        <v>84000</v>
      </c>
      <c r="E14" s="25"/>
      <c r="F14" s="124" t="s">
        <v>37</v>
      </c>
      <c r="G14" s="147">
        <f>ROUND($G$11*VLOOKUP(YEAR($D$7),tabsalaris,5),2)</f>
        <v>507.92</v>
      </c>
      <c r="H14" s="143">
        <f>16+IF(gesl="V",1,0)</f>
        <v>16</v>
      </c>
      <c r="I14" s="134"/>
      <c r="J14" s="138"/>
      <c r="K14" s="10"/>
      <c r="N14" s="7"/>
      <c r="O14" s="7"/>
      <c r="P14" s="7"/>
    </row>
    <row r="15" spans="1:16" x14ac:dyDescent="0.15">
      <c r="B15" s="105" t="s">
        <v>14</v>
      </c>
      <c r="C15" s="106">
        <v>13</v>
      </c>
      <c r="D15" s="152">
        <f t="shared" si="0"/>
        <v>0</v>
      </c>
      <c r="F15" s="124" t="s">
        <v>38</v>
      </c>
      <c r="G15" s="126">
        <f>ROUND((INT($G$12)+1-$G$12)*VLOOKUP(INT($G$12),tarief_SDS2017,H14,FALSE)+($G$12-INT($G$12))*VLOOKUP(INT($G$12)+1,tarief_SDS2017,H14,FALSE),3)</f>
        <v>15.246</v>
      </c>
      <c r="H15" s="45"/>
      <c r="I15" s="134" t="s">
        <v>32</v>
      </c>
      <c r="J15" s="141">
        <f>VLOOKUP(YEAR(D7),rendement,2,FALSE)</f>
        <v>0</v>
      </c>
      <c r="N15" s="13"/>
      <c r="O15" s="7"/>
      <c r="P15" s="7"/>
    </row>
    <row r="16" spans="1:16" ht="14" thickBot="1" x14ac:dyDescent="0.2">
      <c r="B16" s="105" t="s">
        <v>15</v>
      </c>
      <c r="C16" s="106">
        <v>14</v>
      </c>
      <c r="D16" s="152">
        <f t="shared" si="0"/>
        <v>15000</v>
      </c>
      <c r="E16" s="25"/>
      <c r="F16" s="127" t="s">
        <v>39</v>
      </c>
      <c r="G16" s="147">
        <f>ROUND($G$14*$G$15,5)</f>
        <v>7743.7483199999997</v>
      </c>
      <c r="H16" s="25"/>
      <c r="I16" s="139" t="s">
        <v>12</v>
      </c>
      <c r="J16" s="142">
        <f>ROUND(J15*Rentevergoeding!B8/12*D14,2)</f>
        <v>0</v>
      </c>
      <c r="N16" s="7"/>
      <c r="O16" s="7"/>
      <c r="P16" s="7"/>
    </row>
    <row r="17" spans="2:18" ht="14" thickBot="1" x14ac:dyDescent="0.2">
      <c r="B17" s="105" t="s">
        <v>147</v>
      </c>
      <c r="C17" s="106">
        <v>15</v>
      </c>
      <c r="D17" s="167">
        <f t="shared" ref="D17" si="1">VLOOKUP(invnrPPS,Invoer,C17)</f>
        <v>1234</v>
      </c>
      <c r="E17" s="170">
        <f>IF(ISNA(VLOOKUP($D$17,Rekenwaarden!L4:M6,2,FALSE)),0,5)</f>
        <v>0</v>
      </c>
      <c r="F17" s="124" t="s">
        <v>113</v>
      </c>
      <c r="G17" s="147">
        <f>ROUND($G$11*VLOOKUP(YEAR($D$7),tabsalaris,6),2)</f>
        <v>355.55</v>
      </c>
      <c r="H17" s="143">
        <f>78+IF(gesl="V",1,0)</f>
        <v>78</v>
      </c>
      <c r="I17" s="25"/>
      <c r="J17" s="25"/>
      <c r="N17" s="7"/>
      <c r="O17" s="7"/>
      <c r="P17" s="7"/>
    </row>
    <row r="18" spans="2:18" x14ac:dyDescent="0.15">
      <c r="B18" s="105" t="s">
        <v>112</v>
      </c>
      <c r="C18" s="106">
        <v>16</v>
      </c>
      <c r="D18" s="107" t="str">
        <f>VLOOKUP(invnrPPS,Invoer,C18)</f>
        <v>SDS</v>
      </c>
      <c r="E18" s="25"/>
      <c r="F18" s="124" t="s">
        <v>114</v>
      </c>
      <c r="G18" s="126">
        <f>ROUND((INT($G$12)+1-$G$12)*VLOOKUP(INT($G$12),tarief_SDS2017,H17,FALSE)+($G$12-INT($G$12))*VLOOKUP(INT($G$12)+1,tarief_SDS2017,H17,FALSE),3)</f>
        <v>5.7510000000000003</v>
      </c>
      <c r="H18" s="45"/>
      <c r="I18" s="25"/>
      <c r="J18" s="25"/>
      <c r="M18" s="6"/>
    </row>
    <row r="19" spans="2:18" ht="14" thickBot="1" x14ac:dyDescent="0.2">
      <c r="B19" s="109" t="s">
        <v>8</v>
      </c>
      <c r="C19" s="110">
        <v>17</v>
      </c>
      <c r="D19" s="111">
        <f>VLOOKUP(invnrPPS,Invoer,C19)</f>
        <v>67</v>
      </c>
      <c r="E19" s="25"/>
      <c r="F19" s="128" t="s">
        <v>115</v>
      </c>
      <c r="G19" s="148">
        <f>ROUND($G$17*$G$18,5)</f>
        <v>2044.7680499999999</v>
      </c>
      <c r="H19" s="25"/>
      <c r="I19" s="25"/>
      <c r="J19" s="25"/>
      <c r="N19" s="2"/>
      <c r="O19" s="6"/>
      <c r="P19" s="6"/>
      <c r="R19" s="6"/>
    </row>
    <row r="20" spans="2:18" ht="14" thickBot="1" x14ac:dyDescent="0.2">
      <c r="B20" s="25"/>
      <c r="C20" s="25"/>
      <c r="D20" s="25"/>
      <c r="E20" s="25"/>
      <c r="H20" s="25"/>
      <c r="I20" s="25"/>
      <c r="J20" s="25"/>
      <c r="N20" s="2"/>
      <c r="O20" s="6"/>
      <c r="R20" s="6"/>
    </row>
    <row r="21" spans="2:18" x14ac:dyDescent="0.15">
      <c r="B21" s="112" t="s">
        <v>18</v>
      </c>
      <c r="C21" s="113"/>
      <c r="D21" s="114"/>
      <c r="E21" s="46"/>
      <c r="F21" s="123" t="s">
        <v>7</v>
      </c>
      <c r="G21" s="129">
        <f>IF((G16+G19)=0,0,(D14+D15)/(G16+G19))</f>
        <v>8.5814843460286312</v>
      </c>
      <c r="H21" s="46"/>
      <c r="I21" s="25"/>
      <c r="J21" s="25"/>
      <c r="O21" s="6"/>
      <c r="R21" s="6"/>
    </row>
    <row r="22" spans="2:18" x14ac:dyDescent="0.15">
      <c r="B22" s="115"/>
      <c r="C22" s="116"/>
      <c r="D22" s="117"/>
      <c r="E22" s="46"/>
      <c r="F22" s="124"/>
      <c r="G22" s="126"/>
      <c r="H22" s="46"/>
      <c r="I22" s="25"/>
      <c r="J22" s="25"/>
      <c r="N22" s="12"/>
      <c r="O22" s="6"/>
    </row>
    <row r="23" spans="2:18" x14ac:dyDescent="0.15">
      <c r="B23" s="105" t="s">
        <v>19</v>
      </c>
      <c r="C23" s="106"/>
      <c r="D23" s="118"/>
      <c r="E23" s="25"/>
      <c r="F23" s="124" t="s">
        <v>40</v>
      </c>
      <c r="G23" s="147">
        <f>G21*G14</f>
        <v>4358.7075290348621</v>
      </c>
      <c r="H23" s="25"/>
      <c r="I23" s="25"/>
      <c r="J23" s="25"/>
      <c r="N23" s="12"/>
      <c r="O23" s="8"/>
    </row>
    <row r="24" spans="2:18" x14ac:dyDescent="0.15">
      <c r="B24" s="105" t="s">
        <v>20</v>
      </c>
      <c r="C24" s="106"/>
      <c r="D24" s="153">
        <f>D14</f>
        <v>84000</v>
      </c>
      <c r="E24" s="47"/>
      <c r="F24" s="124" t="s">
        <v>116</v>
      </c>
      <c r="G24" s="147">
        <f>G21*G17</f>
        <v>3051.1467592304798</v>
      </c>
      <c r="H24" s="47"/>
      <c r="I24" s="25"/>
      <c r="J24" s="25"/>
      <c r="N24" s="12"/>
    </row>
    <row r="25" spans="2:18" x14ac:dyDescent="0.15">
      <c r="B25" s="105" t="s">
        <v>21</v>
      </c>
      <c r="C25" s="106"/>
      <c r="D25" s="153"/>
      <c r="E25" s="48"/>
      <c r="F25" s="124" t="s">
        <v>36</v>
      </c>
      <c r="G25" s="147">
        <f>IF(G24=0,0,D15/G18)</f>
        <v>0</v>
      </c>
      <c r="H25" s="48"/>
      <c r="I25" s="25"/>
      <c r="J25" s="25"/>
      <c r="N25" s="12"/>
    </row>
    <row r="26" spans="2:18" ht="14" thickBot="1" x14ac:dyDescent="0.2">
      <c r="B26" s="105" t="s">
        <v>22</v>
      </c>
      <c r="C26" s="106"/>
      <c r="D26" s="154">
        <f>G23*G15-J13*G18+G24*G18</f>
        <v>84000</v>
      </c>
      <c r="E26" s="25"/>
      <c r="F26" s="130" t="s">
        <v>41</v>
      </c>
      <c r="G26" s="148">
        <f>ROUND(G23*G15+(G24-G25)*G18,2)</f>
        <v>84000</v>
      </c>
      <c r="H26" s="25"/>
      <c r="I26" s="25"/>
      <c r="J26" s="25"/>
      <c r="N26" s="12"/>
    </row>
    <row r="27" spans="2:18" x14ac:dyDescent="0.15">
      <c r="B27" s="105"/>
      <c r="C27" s="106"/>
      <c r="D27" s="155"/>
      <c r="E27" s="48"/>
      <c r="F27" s="46"/>
      <c r="G27" s="46"/>
      <c r="H27" s="48"/>
      <c r="I27" s="25"/>
      <c r="J27" s="25"/>
      <c r="K27" s="12"/>
      <c r="L27" s="12"/>
      <c r="N27" s="12"/>
    </row>
    <row r="28" spans="2:18" ht="14" thickBot="1" x14ac:dyDescent="0.2">
      <c r="B28" s="119" t="s">
        <v>23</v>
      </c>
      <c r="C28" s="120"/>
      <c r="D28" s="156">
        <f>D24-D26</f>
        <v>0</v>
      </c>
      <c r="E28" s="25"/>
      <c r="F28" s="25"/>
      <c r="G28" s="25"/>
      <c r="H28" s="25"/>
      <c r="N28" s="12"/>
    </row>
    <row r="29" spans="2:18" x14ac:dyDescent="0.15">
      <c r="B29" s="25"/>
      <c r="C29" s="25"/>
      <c r="D29" s="25"/>
      <c r="E29" s="25"/>
      <c r="F29" s="47"/>
      <c r="G29" s="47"/>
      <c r="H29" s="25"/>
      <c r="N29" s="12"/>
    </row>
    <row r="30" spans="2:18" x14ac:dyDescent="0.15">
      <c r="B30" s="25"/>
      <c r="C30" s="25"/>
      <c r="D30" s="25"/>
      <c r="F30" s="5"/>
      <c r="G30" s="5"/>
      <c r="N30" s="12"/>
    </row>
    <row r="31" spans="2:18" x14ac:dyDescent="0.15">
      <c r="K31" s="11"/>
      <c r="N31" s="12"/>
    </row>
    <row r="32" spans="2:18" x14ac:dyDescent="0.15">
      <c r="E32" s="14"/>
      <c r="F32" s="5"/>
      <c r="G32" s="5"/>
      <c r="H32" s="14"/>
      <c r="I32" s="15"/>
      <c r="J32" s="15"/>
      <c r="K32" s="11"/>
      <c r="L32" s="11"/>
      <c r="N32" s="12"/>
    </row>
    <row r="33" spans="2:14" x14ac:dyDescent="0.15">
      <c r="B33" s="16"/>
      <c r="C33" s="16"/>
      <c r="D33" s="9"/>
      <c r="E33" s="14"/>
      <c r="H33" s="14"/>
      <c r="I33" s="15"/>
      <c r="J33" s="15"/>
      <c r="L33" s="6"/>
      <c r="N33" s="12"/>
    </row>
    <row r="34" spans="2:14" x14ac:dyDescent="0.15">
      <c r="B34" s="16"/>
      <c r="C34" s="16"/>
      <c r="D34" s="196"/>
      <c r="J34" s="6"/>
      <c r="L34" s="6"/>
      <c r="N34" s="9"/>
    </row>
    <row r="35" spans="2:14" x14ac:dyDescent="0.15">
      <c r="B35" s="16"/>
      <c r="C35" s="16"/>
      <c r="D35" s="193"/>
      <c r="J35" s="11"/>
      <c r="L35" s="12"/>
      <c r="N35" s="7"/>
    </row>
    <row r="36" spans="2:14" x14ac:dyDescent="0.15">
      <c r="D36" s="193"/>
      <c r="N36" s="7"/>
    </row>
    <row r="37" spans="2:14" x14ac:dyDescent="0.15">
      <c r="B37" s="17"/>
      <c r="C37" s="17"/>
      <c r="D37" s="193"/>
      <c r="F37" s="14"/>
      <c r="G37" s="14"/>
      <c r="I37" s="9"/>
      <c r="N37" s="6"/>
    </row>
    <row r="38" spans="2:14" x14ac:dyDescent="0.15">
      <c r="B38" s="17"/>
      <c r="C38" s="17"/>
      <c r="D38" s="14"/>
      <c r="F38" s="14"/>
      <c r="G38" s="14"/>
    </row>
    <row r="39" spans="2:14" x14ac:dyDescent="0.15">
      <c r="D39" s="14"/>
    </row>
    <row r="40" spans="2:14" x14ac:dyDescent="0.15">
      <c r="N40" s="3"/>
    </row>
    <row r="41" spans="2:14" x14ac:dyDescent="0.15">
      <c r="L41" s="4"/>
      <c r="M41" s="4"/>
      <c r="N41" s="4"/>
    </row>
    <row r="42" spans="2:14" x14ac:dyDescent="0.15">
      <c r="L42" s="4"/>
      <c r="M42" s="4"/>
      <c r="N42" s="4"/>
    </row>
    <row r="43" spans="2:14" x14ac:dyDescent="0.15">
      <c r="L43" s="4"/>
      <c r="M43" s="4"/>
      <c r="N43" s="4"/>
    </row>
    <row r="44" spans="2:14" x14ac:dyDescent="0.15">
      <c r="L44" s="4"/>
      <c r="M44" s="4"/>
      <c r="N44" s="4"/>
    </row>
    <row r="45" spans="2:14" x14ac:dyDescent="0.15">
      <c r="L45" s="4"/>
      <c r="M45" s="4"/>
      <c r="N45" s="4"/>
    </row>
    <row r="46" spans="2:14" x14ac:dyDescent="0.15">
      <c r="L46" s="4"/>
      <c r="M46" s="4"/>
      <c r="N46" s="4"/>
    </row>
    <row r="47" spans="2:14" x14ac:dyDescent="0.15">
      <c r="L47" s="4"/>
      <c r="M47" s="4"/>
      <c r="N47" s="4"/>
    </row>
    <row r="48" spans="2:14" x14ac:dyDescent="0.15">
      <c r="L48" s="4"/>
      <c r="M48" s="4"/>
      <c r="N48" s="4"/>
    </row>
    <row r="49" spans="12:14" x14ac:dyDescent="0.15">
      <c r="L49" s="4"/>
      <c r="M49" s="4"/>
      <c r="N49" s="4"/>
    </row>
    <row r="50" spans="12:14" x14ac:dyDescent="0.15">
      <c r="L50" s="4"/>
      <c r="M50" s="4"/>
      <c r="N50" s="4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 enableFormatConditionsCalculation="0"/>
  <dimension ref="B1:O24"/>
  <sheetViews>
    <sheetView zoomScale="90" zoomScaleNormal="90" workbookViewId="0"/>
  </sheetViews>
  <sheetFormatPr baseColWidth="10" defaultColWidth="8.83203125" defaultRowHeight="15" x14ac:dyDescent="0.2"/>
  <cols>
    <col min="1" max="1" width="2.5" style="22" customWidth="1"/>
    <col min="2" max="4" width="13.6640625" style="38" customWidth="1"/>
    <col min="5" max="6" width="19.1640625" style="38" customWidth="1"/>
    <col min="7" max="10" width="13.6640625" style="22" customWidth="1"/>
    <col min="11" max="11" width="10.5" style="22" customWidth="1"/>
    <col min="12" max="12" width="21.5" style="22" customWidth="1"/>
    <col min="13" max="13" width="25.83203125" style="22" bestFit="1" customWidth="1"/>
    <col min="14" max="16384" width="8.83203125" style="22"/>
  </cols>
  <sheetData>
    <row r="1" spans="2:13" ht="15" customHeight="1" x14ac:dyDescent="0.2">
      <c r="B1" s="41" t="s">
        <v>30</v>
      </c>
      <c r="C1" s="42"/>
      <c r="D1" s="43"/>
      <c r="E1" s="43"/>
      <c r="F1" s="43"/>
      <c r="G1" s="212"/>
      <c r="H1" s="212"/>
      <c r="I1" s="212"/>
      <c r="J1" s="212"/>
      <c r="K1" s="212"/>
      <c r="L1" s="212"/>
      <c r="M1" s="212"/>
    </row>
    <row r="2" spans="2:13" x14ac:dyDescent="0.2">
      <c r="B2" s="43"/>
      <c r="C2" s="43"/>
      <c r="D2" s="43"/>
      <c r="E2" s="43"/>
      <c r="F2" s="43"/>
      <c r="G2" s="43"/>
      <c r="H2" s="168" t="s">
        <v>146</v>
      </c>
      <c r="I2" s="168" t="s">
        <v>146</v>
      </c>
      <c r="J2" s="168" t="s">
        <v>146</v>
      </c>
      <c r="K2" s="212"/>
      <c r="L2" s="222" t="s">
        <v>146</v>
      </c>
      <c r="M2" s="223"/>
    </row>
    <row r="3" spans="2:13" ht="26" x14ac:dyDescent="0.2">
      <c r="B3" s="84" t="s">
        <v>28</v>
      </c>
      <c r="C3" s="84" t="s">
        <v>140</v>
      </c>
      <c r="D3" s="84" t="s">
        <v>4</v>
      </c>
      <c r="E3" s="84" t="s">
        <v>188</v>
      </c>
      <c r="F3" s="84" t="s">
        <v>141</v>
      </c>
      <c r="G3" s="84" t="s">
        <v>142</v>
      </c>
      <c r="H3" s="84" t="s">
        <v>140</v>
      </c>
      <c r="I3" s="84" t="s">
        <v>4</v>
      </c>
      <c r="J3" s="84" t="s">
        <v>188</v>
      </c>
      <c r="K3" s="212"/>
      <c r="L3" s="222" t="s">
        <v>189</v>
      </c>
      <c r="M3" s="223"/>
    </row>
    <row r="4" spans="2:13" x14ac:dyDescent="0.2">
      <c r="B4" s="87">
        <v>2016</v>
      </c>
      <c r="C4" s="89">
        <v>52763</v>
      </c>
      <c r="D4" s="88">
        <v>19302</v>
      </c>
      <c r="E4" s="205">
        <v>0.08</v>
      </c>
      <c r="F4" s="201">
        <v>1.8749999999999999E-2</v>
      </c>
      <c r="G4" s="144">
        <v>1.3125E-2</v>
      </c>
      <c r="H4" s="89">
        <f>I4+C4-D4</f>
        <v>47978</v>
      </c>
      <c r="I4" s="158">
        <v>14517</v>
      </c>
      <c r="J4" s="197">
        <v>8.5000000000000006E-2</v>
      </c>
      <c r="K4" s="212"/>
      <c r="L4" s="213">
        <v>9610588</v>
      </c>
      <c r="M4" s="214" t="s">
        <v>143</v>
      </c>
    </row>
    <row r="5" spans="2:13" x14ac:dyDescent="0.2">
      <c r="B5" s="162">
        <v>2017</v>
      </c>
      <c r="C5" s="164">
        <v>53701</v>
      </c>
      <c r="D5" s="161">
        <v>19646</v>
      </c>
      <c r="E5" s="200">
        <v>0.08</v>
      </c>
      <c r="F5" s="202">
        <f t="shared" ref="C5:G8" si="0">F4</f>
        <v>1.8749999999999999E-2</v>
      </c>
      <c r="G5" s="163">
        <f t="shared" si="0"/>
        <v>1.3125E-2</v>
      </c>
      <c r="H5" s="164">
        <f>I5+C5-D5</f>
        <v>48830</v>
      </c>
      <c r="I5" s="161">
        <v>14775</v>
      </c>
      <c r="J5" s="200">
        <v>8.5000000000000006E-2</v>
      </c>
      <c r="K5" s="212"/>
      <c r="L5" s="215">
        <v>9610804</v>
      </c>
      <c r="M5" s="216" t="s">
        <v>144</v>
      </c>
    </row>
    <row r="6" spans="2:13" x14ac:dyDescent="0.2">
      <c r="B6" s="85">
        <v>2018</v>
      </c>
      <c r="C6" s="90">
        <f t="shared" si="0"/>
        <v>53701</v>
      </c>
      <c r="D6" s="91">
        <f t="shared" si="0"/>
        <v>19646</v>
      </c>
      <c r="E6" s="206">
        <f>E5</f>
        <v>0.08</v>
      </c>
      <c r="F6" s="203">
        <f t="shared" si="0"/>
        <v>1.8749999999999999E-2</v>
      </c>
      <c r="G6" s="145">
        <f t="shared" si="0"/>
        <v>1.3125E-2</v>
      </c>
      <c r="H6" s="90">
        <f>I6+C6-D6</f>
        <v>48830</v>
      </c>
      <c r="I6" s="159">
        <f t="shared" ref="I6:J8" si="1">I5</f>
        <v>14775</v>
      </c>
      <c r="J6" s="198">
        <f t="shared" si="1"/>
        <v>8.5000000000000006E-2</v>
      </c>
      <c r="K6" s="212"/>
      <c r="L6" s="217">
        <v>9610794</v>
      </c>
      <c r="M6" s="218" t="s">
        <v>145</v>
      </c>
    </row>
    <row r="7" spans="2:13" x14ac:dyDescent="0.2">
      <c r="B7" s="85">
        <v>2019</v>
      </c>
      <c r="C7" s="90">
        <f t="shared" si="0"/>
        <v>53701</v>
      </c>
      <c r="D7" s="91">
        <f t="shared" si="0"/>
        <v>19646</v>
      </c>
      <c r="E7" s="206">
        <f>E6</f>
        <v>0.08</v>
      </c>
      <c r="F7" s="203">
        <f t="shared" si="0"/>
        <v>1.8749999999999999E-2</v>
      </c>
      <c r="G7" s="145">
        <f t="shared" si="0"/>
        <v>1.3125E-2</v>
      </c>
      <c r="H7" s="90">
        <f>I7+C7-D7</f>
        <v>48830</v>
      </c>
      <c r="I7" s="159">
        <f t="shared" si="1"/>
        <v>14775</v>
      </c>
      <c r="J7" s="198">
        <f t="shared" si="1"/>
        <v>8.5000000000000006E-2</v>
      </c>
      <c r="K7" s="212"/>
      <c r="L7" s="212"/>
      <c r="M7" s="212"/>
    </row>
    <row r="8" spans="2:13" x14ac:dyDescent="0.2">
      <c r="B8" s="86">
        <v>2020</v>
      </c>
      <c r="C8" s="92">
        <f t="shared" si="0"/>
        <v>53701</v>
      </c>
      <c r="D8" s="93">
        <f t="shared" si="0"/>
        <v>19646</v>
      </c>
      <c r="E8" s="207">
        <f>E7</f>
        <v>0.08</v>
      </c>
      <c r="F8" s="204">
        <f t="shared" si="0"/>
        <v>1.8749999999999999E-2</v>
      </c>
      <c r="G8" s="146">
        <f t="shared" si="0"/>
        <v>1.3125E-2</v>
      </c>
      <c r="H8" s="92">
        <f>I8+C8-D8</f>
        <v>48830</v>
      </c>
      <c r="I8" s="160">
        <f t="shared" si="1"/>
        <v>14775</v>
      </c>
      <c r="J8" s="199">
        <f t="shared" si="1"/>
        <v>8.5000000000000006E-2</v>
      </c>
      <c r="K8" s="212"/>
      <c r="L8" s="212"/>
      <c r="M8" s="212"/>
    </row>
    <row r="9" spans="2:13" x14ac:dyDescent="0.2">
      <c r="B9" s="43"/>
      <c r="C9" s="43"/>
      <c r="D9" s="43"/>
      <c r="E9" s="43"/>
      <c r="F9" s="43"/>
      <c r="G9" s="212"/>
      <c r="H9" s="212"/>
      <c r="I9" s="212"/>
      <c r="J9" s="212"/>
      <c r="K9" s="212"/>
      <c r="L9" s="212"/>
      <c r="M9" s="212"/>
    </row>
    <row r="10" spans="2:13" x14ac:dyDescent="0.2">
      <c r="B10" s="43"/>
      <c r="C10" s="43"/>
      <c r="D10" s="43"/>
      <c r="E10" s="43"/>
      <c r="F10" s="43"/>
      <c r="G10" s="212"/>
      <c r="H10" s="212"/>
      <c r="I10" s="212"/>
      <c r="J10" s="212"/>
      <c r="K10" s="212"/>
      <c r="L10" s="212"/>
      <c r="M10" s="212"/>
    </row>
    <row r="11" spans="2:13" x14ac:dyDescent="0.2">
      <c r="B11" s="84" t="s">
        <v>157</v>
      </c>
      <c r="C11" s="84" t="s">
        <v>162</v>
      </c>
      <c r="D11" s="84" t="s">
        <v>163</v>
      </c>
      <c r="E11" s="84" t="s">
        <v>161</v>
      </c>
      <c r="F11" s="43"/>
      <c r="G11" s="212"/>
      <c r="H11" s="212"/>
      <c r="I11" s="212"/>
      <c r="J11" s="212"/>
      <c r="K11" s="212"/>
      <c r="L11" s="212"/>
      <c r="M11" s="212"/>
    </row>
    <row r="12" spans="2:13" x14ac:dyDescent="0.2">
      <c r="B12" s="174" t="s">
        <v>164</v>
      </c>
      <c r="C12" s="175">
        <f>DATE(YEAR('BPF_Particuliere Beveiliging'!$D$7),1,1)</f>
        <v>42736</v>
      </c>
      <c r="D12" s="175">
        <f>DATE(YEAR('BPF_Particuliere Beveiliging'!$D$7),1,31)</f>
        <v>42766</v>
      </c>
      <c r="E12" s="180">
        <f>NETWORKDAYS(C12,D12)</f>
        <v>22</v>
      </c>
      <c r="F12" s="43"/>
      <c r="G12" s="212"/>
      <c r="H12" s="212"/>
      <c r="I12" s="212"/>
      <c r="J12" s="212"/>
      <c r="K12" s="212"/>
      <c r="L12" s="212"/>
      <c r="M12" s="212"/>
    </row>
    <row r="13" spans="2:13" x14ac:dyDescent="0.2">
      <c r="B13" s="176" t="s">
        <v>165</v>
      </c>
      <c r="C13" s="178">
        <f>DATE(YEAR('BPF_Particuliere Beveiliging'!$D$7),2,1)</f>
        <v>42767</v>
      </c>
      <c r="D13" s="178">
        <f>DATE(YEAR('BPF_Particuliere Beveiliging'!$D$7),2,28)</f>
        <v>42794</v>
      </c>
      <c r="E13" s="181">
        <f t="shared" ref="E13:E23" si="2">NETWORKDAYS(C13,D13)</f>
        <v>20</v>
      </c>
      <c r="F13" s="43"/>
      <c r="G13" s="212"/>
      <c r="H13" s="212"/>
      <c r="I13" s="212"/>
      <c r="J13" s="212"/>
      <c r="K13" s="212"/>
      <c r="L13" s="212"/>
      <c r="M13" s="212"/>
    </row>
    <row r="14" spans="2:13" x14ac:dyDescent="0.2">
      <c r="B14" s="176" t="s">
        <v>166</v>
      </c>
      <c r="C14" s="178">
        <f>DATE(YEAR('BPF_Particuliere Beveiliging'!$D$7),3,1)</f>
        <v>42795</v>
      </c>
      <c r="D14" s="178">
        <f>DATE(YEAR('BPF_Particuliere Beveiliging'!$D$7),3,31)</f>
        <v>42825</v>
      </c>
      <c r="E14" s="181">
        <f t="shared" si="2"/>
        <v>23</v>
      </c>
      <c r="F14" s="43"/>
      <c r="G14" s="212"/>
      <c r="H14" s="212"/>
      <c r="I14" s="212"/>
      <c r="J14" s="212"/>
      <c r="K14" s="212"/>
      <c r="L14" s="212"/>
      <c r="M14" s="212"/>
    </row>
    <row r="15" spans="2:13" x14ac:dyDescent="0.2">
      <c r="B15" s="176" t="s">
        <v>167</v>
      </c>
      <c r="C15" s="178">
        <f>DATE(YEAR('BPF_Particuliere Beveiliging'!$D$7),4,1)</f>
        <v>42826</v>
      </c>
      <c r="D15" s="178">
        <f>DATE(YEAR('BPF_Particuliere Beveiliging'!$D$7),4,30)</f>
        <v>42855</v>
      </c>
      <c r="E15" s="181">
        <f t="shared" si="2"/>
        <v>20</v>
      </c>
      <c r="F15" s="43"/>
      <c r="G15" s="212"/>
      <c r="H15" s="212"/>
      <c r="I15" s="212"/>
      <c r="J15" s="212"/>
      <c r="K15" s="212"/>
      <c r="L15" s="212"/>
      <c r="M15" s="212"/>
    </row>
    <row r="16" spans="2:13" x14ac:dyDescent="0.2">
      <c r="B16" s="176" t="s">
        <v>168</v>
      </c>
      <c r="C16" s="178">
        <f>DATE(YEAR('BPF_Particuliere Beveiliging'!$D$7),5,1)</f>
        <v>42856</v>
      </c>
      <c r="D16" s="178">
        <f>DATE(YEAR('BPF_Particuliere Beveiliging'!$D$7),5,31)</f>
        <v>42886</v>
      </c>
      <c r="E16" s="181">
        <f t="shared" si="2"/>
        <v>23</v>
      </c>
      <c r="F16" s="43"/>
      <c r="G16" s="212"/>
      <c r="H16" s="212"/>
      <c r="I16" s="212"/>
      <c r="J16" s="212"/>
      <c r="K16" s="212"/>
      <c r="L16" s="212"/>
      <c r="M16" s="212"/>
    </row>
    <row r="17" spans="2:15" x14ac:dyDescent="0.2">
      <c r="B17" s="176" t="s">
        <v>169</v>
      </c>
      <c r="C17" s="178">
        <f>DATE(YEAR('BPF_Particuliere Beveiliging'!$D$7),6,1)</f>
        <v>42887</v>
      </c>
      <c r="D17" s="178">
        <f>DATE(YEAR('BPF_Particuliere Beveiliging'!$D$7),6,30)</f>
        <v>42916</v>
      </c>
      <c r="E17" s="181">
        <f t="shared" si="2"/>
        <v>22</v>
      </c>
      <c r="F17" s="43"/>
      <c r="G17" s="212"/>
      <c r="H17" s="212"/>
      <c r="I17" s="212"/>
      <c r="J17" s="212"/>
      <c r="K17" s="212"/>
      <c r="L17" s="212"/>
      <c r="M17" s="212"/>
    </row>
    <row r="18" spans="2:15" x14ac:dyDescent="0.2">
      <c r="B18" s="176" t="s">
        <v>170</v>
      </c>
      <c r="C18" s="178">
        <f>DATE(YEAR('BPF_Particuliere Beveiliging'!$D$7),7,1)</f>
        <v>42917</v>
      </c>
      <c r="D18" s="178">
        <f>DATE(YEAR('BPF_Particuliere Beveiliging'!$D$7),7,31)</f>
        <v>42947</v>
      </c>
      <c r="E18" s="181">
        <f t="shared" si="2"/>
        <v>21</v>
      </c>
      <c r="F18" s="43"/>
      <c r="G18" s="212"/>
      <c r="H18" s="212"/>
      <c r="I18" s="212"/>
      <c r="J18" s="212"/>
      <c r="K18" s="212"/>
      <c r="L18" s="212"/>
      <c r="M18" s="212"/>
    </row>
    <row r="19" spans="2:15" x14ac:dyDescent="0.2">
      <c r="B19" s="176" t="s">
        <v>171</v>
      </c>
      <c r="C19" s="178">
        <f>DATE(YEAR('BPF_Particuliere Beveiliging'!$D$7),8,1)</f>
        <v>42948</v>
      </c>
      <c r="D19" s="178">
        <f>DATE(YEAR('BPF_Particuliere Beveiliging'!$D$7),8,31)</f>
        <v>42978</v>
      </c>
      <c r="E19" s="181">
        <f t="shared" si="2"/>
        <v>23</v>
      </c>
      <c r="F19" s="43"/>
      <c r="G19" s="212"/>
      <c r="H19" s="212"/>
      <c r="I19" s="212"/>
      <c r="J19" s="212"/>
      <c r="K19" s="212"/>
      <c r="L19" s="212"/>
      <c r="M19" s="212"/>
      <c r="N19" s="157"/>
      <c r="O19" s="157"/>
    </row>
    <row r="20" spans="2:15" x14ac:dyDescent="0.2">
      <c r="B20" s="176" t="s">
        <v>172</v>
      </c>
      <c r="C20" s="178">
        <f>DATE(YEAR('BPF_Particuliere Beveiliging'!$D$7),9,1)</f>
        <v>42979</v>
      </c>
      <c r="D20" s="178">
        <f>DATE(YEAR('BPF_Particuliere Beveiliging'!$D$7),9,30)</f>
        <v>43008</v>
      </c>
      <c r="E20" s="181">
        <f t="shared" si="2"/>
        <v>21</v>
      </c>
      <c r="F20" s="43"/>
      <c r="G20" s="212"/>
      <c r="H20" s="212"/>
      <c r="I20" s="212"/>
      <c r="J20" s="212"/>
      <c r="K20" s="212"/>
      <c r="L20" s="212"/>
      <c r="M20" s="212"/>
      <c r="N20" s="157"/>
      <c r="O20" s="157"/>
    </row>
    <row r="21" spans="2:15" x14ac:dyDescent="0.2">
      <c r="B21" s="176" t="s">
        <v>173</v>
      </c>
      <c r="C21" s="178">
        <f>DATE(YEAR('BPF_Particuliere Beveiliging'!$D$7),10,1)</f>
        <v>43009</v>
      </c>
      <c r="D21" s="178">
        <f>DATE(YEAR('BPF_Particuliere Beveiliging'!$D$7),10,31)</f>
        <v>43039</v>
      </c>
      <c r="E21" s="181">
        <f t="shared" si="2"/>
        <v>22</v>
      </c>
      <c r="F21" s="43"/>
      <c r="G21" s="212"/>
      <c r="H21" s="212"/>
      <c r="I21" s="212"/>
      <c r="J21" s="212"/>
      <c r="K21" s="212"/>
      <c r="L21" s="212"/>
      <c r="M21" s="212"/>
    </row>
    <row r="22" spans="2:15" x14ac:dyDescent="0.2">
      <c r="B22" s="176" t="s">
        <v>174</v>
      </c>
      <c r="C22" s="178">
        <f>DATE(YEAR('BPF_Particuliere Beveiliging'!$D$7),11,1)</f>
        <v>43040</v>
      </c>
      <c r="D22" s="178">
        <f>DATE(YEAR('BPF_Particuliere Beveiliging'!$D$7),11,30)</f>
        <v>43069</v>
      </c>
      <c r="E22" s="181">
        <f t="shared" si="2"/>
        <v>22</v>
      </c>
      <c r="F22" s="43"/>
      <c r="G22" s="212"/>
      <c r="H22" s="212"/>
      <c r="I22" s="212"/>
      <c r="J22" s="212"/>
      <c r="K22" s="212"/>
      <c r="L22" s="212"/>
      <c r="M22" s="212"/>
    </row>
    <row r="23" spans="2:15" x14ac:dyDescent="0.2">
      <c r="B23" s="177" t="s">
        <v>175</v>
      </c>
      <c r="C23" s="179">
        <f>DATE(YEAR('BPF_Particuliere Beveiliging'!$D$7),12,1)</f>
        <v>43070</v>
      </c>
      <c r="D23" s="179">
        <f>DATE(YEAR('BPF_Particuliere Beveiliging'!$D$7),12,31)</f>
        <v>43100</v>
      </c>
      <c r="E23" s="182">
        <f t="shared" si="2"/>
        <v>21</v>
      </c>
      <c r="F23" s="43"/>
      <c r="G23" s="212"/>
      <c r="H23" s="212"/>
      <c r="I23" s="212"/>
      <c r="J23" s="212"/>
      <c r="K23" s="212"/>
      <c r="L23" s="212"/>
      <c r="M23" s="212"/>
    </row>
    <row r="24" spans="2:15" x14ac:dyDescent="0.2">
      <c r="B24" s="190" t="s">
        <v>178</v>
      </c>
      <c r="C24" s="219"/>
      <c r="D24" s="219"/>
      <c r="E24" s="191">
        <f>SUM(E12:E23)</f>
        <v>260</v>
      </c>
      <c r="F24" s="43"/>
      <c r="G24" s="212"/>
      <c r="H24" s="212"/>
      <c r="I24" s="212"/>
      <c r="J24" s="212"/>
      <c r="K24" s="212"/>
      <c r="L24" s="212"/>
      <c r="M24" s="212"/>
    </row>
  </sheetData>
  <mergeCells count="2">
    <mergeCell ref="L2:M2"/>
    <mergeCell ref="L3:M3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 enableFormatConditionsCalculation="0"/>
  <dimension ref="A1:DW91"/>
  <sheetViews>
    <sheetView zoomScale="90" zoomScaleNormal="90" workbookViewId="0"/>
  </sheetViews>
  <sheetFormatPr baseColWidth="10" defaultColWidth="8.83203125" defaultRowHeight="13" x14ac:dyDescent="0.15"/>
  <sheetData>
    <row r="1" spans="1:127" x14ac:dyDescent="0.15">
      <c r="A1" s="80">
        <v>1</v>
      </c>
      <c r="B1" s="80">
        <v>2</v>
      </c>
      <c r="C1" s="80">
        <v>3</v>
      </c>
      <c r="D1" s="80">
        <v>4</v>
      </c>
      <c r="E1" s="80">
        <v>5</v>
      </c>
      <c r="F1" s="80">
        <v>6</v>
      </c>
      <c r="G1" s="80">
        <v>7</v>
      </c>
      <c r="H1" s="80">
        <v>8</v>
      </c>
      <c r="I1" s="80">
        <v>9</v>
      </c>
      <c r="J1" s="80">
        <v>10</v>
      </c>
      <c r="K1" s="80">
        <v>11</v>
      </c>
      <c r="L1" s="80">
        <v>12</v>
      </c>
      <c r="M1" s="80">
        <v>13</v>
      </c>
      <c r="N1" s="80">
        <v>14</v>
      </c>
      <c r="O1" s="80">
        <v>15</v>
      </c>
      <c r="P1" s="80">
        <v>16</v>
      </c>
      <c r="Q1" s="80">
        <v>17</v>
      </c>
      <c r="R1" s="80">
        <v>18</v>
      </c>
      <c r="S1" s="80">
        <v>19</v>
      </c>
      <c r="T1" s="80">
        <v>20</v>
      </c>
      <c r="U1" s="80">
        <v>21</v>
      </c>
      <c r="V1" s="80">
        <v>22</v>
      </c>
      <c r="W1" s="80">
        <v>23</v>
      </c>
      <c r="X1" s="80">
        <v>24</v>
      </c>
      <c r="Y1" s="80">
        <v>25</v>
      </c>
      <c r="Z1" s="80">
        <v>26</v>
      </c>
      <c r="AA1" s="80">
        <v>27</v>
      </c>
      <c r="AB1" s="80">
        <v>28</v>
      </c>
      <c r="AC1" s="80">
        <v>29</v>
      </c>
      <c r="AD1" s="80">
        <v>30</v>
      </c>
      <c r="AE1" s="80">
        <v>31</v>
      </c>
      <c r="AF1" s="80">
        <v>32</v>
      </c>
      <c r="AG1" s="80">
        <v>33</v>
      </c>
      <c r="AH1" s="80">
        <v>34</v>
      </c>
      <c r="AI1" s="80">
        <v>35</v>
      </c>
      <c r="AJ1" s="80">
        <v>36</v>
      </c>
      <c r="AK1" s="80">
        <v>37</v>
      </c>
      <c r="AL1" s="80">
        <v>38</v>
      </c>
      <c r="AM1" s="80">
        <v>39</v>
      </c>
      <c r="AN1" s="80">
        <v>40</v>
      </c>
      <c r="AO1" s="80">
        <v>41</v>
      </c>
      <c r="AP1" s="80">
        <v>42</v>
      </c>
      <c r="AQ1" s="80">
        <v>43</v>
      </c>
      <c r="AR1" s="80">
        <v>44</v>
      </c>
      <c r="AS1" s="80">
        <v>45</v>
      </c>
      <c r="AT1" s="80">
        <v>46</v>
      </c>
      <c r="AU1" s="80">
        <v>47</v>
      </c>
      <c r="AV1" s="80">
        <v>48</v>
      </c>
      <c r="AW1" s="80">
        <v>49</v>
      </c>
      <c r="AX1" s="80">
        <v>50</v>
      </c>
      <c r="AY1" s="80">
        <v>51</v>
      </c>
      <c r="AZ1" s="80">
        <v>52</v>
      </c>
      <c r="BA1" s="80">
        <v>53</v>
      </c>
      <c r="BB1" s="80">
        <v>54</v>
      </c>
      <c r="BC1" s="80">
        <v>55</v>
      </c>
      <c r="BD1" s="80">
        <v>56</v>
      </c>
      <c r="BE1" s="80">
        <v>57</v>
      </c>
      <c r="BF1" s="80">
        <v>58</v>
      </c>
      <c r="BG1" s="80">
        <v>59</v>
      </c>
      <c r="BH1" s="80">
        <v>60</v>
      </c>
      <c r="BI1" s="80">
        <v>61</v>
      </c>
      <c r="BJ1" s="80">
        <v>62</v>
      </c>
      <c r="BK1" s="80">
        <v>63</v>
      </c>
      <c r="BL1" s="80">
        <v>64</v>
      </c>
      <c r="BM1" s="80">
        <v>65</v>
      </c>
      <c r="BN1" s="80">
        <v>66</v>
      </c>
      <c r="BO1" s="80">
        <v>67</v>
      </c>
      <c r="BP1" s="80">
        <v>68</v>
      </c>
      <c r="BQ1" s="80">
        <v>69</v>
      </c>
      <c r="BR1" s="80">
        <v>70</v>
      </c>
      <c r="BS1" s="80">
        <v>71</v>
      </c>
      <c r="BT1" s="80">
        <v>72</v>
      </c>
      <c r="BU1" s="80">
        <v>73</v>
      </c>
      <c r="BV1" s="80">
        <v>74</v>
      </c>
      <c r="BW1" s="80">
        <v>75</v>
      </c>
      <c r="BX1" s="80">
        <v>76</v>
      </c>
      <c r="BY1" s="80">
        <v>77</v>
      </c>
      <c r="BZ1" s="80">
        <v>78</v>
      </c>
      <c r="CA1" s="80">
        <v>79</v>
      </c>
      <c r="CB1" s="80">
        <v>80</v>
      </c>
      <c r="CC1" s="80">
        <v>81</v>
      </c>
      <c r="CD1" s="80">
        <v>82</v>
      </c>
      <c r="CE1" s="80">
        <v>83</v>
      </c>
      <c r="CF1" s="80">
        <v>84</v>
      </c>
      <c r="CG1" s="80">
        <v>85</v>
      </c>
      <c r="CH1" s="80">
        <v>86</v>
      </c>
      <c r="CI1" s="80">
        <v>87</v>
      </c>
      <c r="CJ1" s="80">
        <v>88</v>
      </c>
      <c r="CK1" s="80">
        <v>89</v>
      </c>
      <c r="CL1" s="80">
        <v>90</v>
      </c>
      <c r="CM1" s="80">
        <v>91</v>
      </c>
      <c r="CN1" s="80">
        <v>92</v>
      </c>
      <c r="CO1" s="80">
        <v>93</v>
      </c>
      <c r="CP1" s="80">
        <v>94</v>
      </c>
      <c r="CQ1" s="80">
        <v>95</v>
      </c>
      <c r="CR1" s="80">
        <v>96</v>
      </c>
      <c r="CS1" s="80">
        <v>97</v>
      </c>
      <c r="CT1" s="80">
        <v>98</v>
      </c>
      <c r="CU1" s="80">
        <v>99</v>
      </c>
      <c r="CV1" s="80">
        <v>100</v>
      </c>
      <c r="CW1" s="80">
        <v>101</v>
      </c>
      <c r="CX1" s="80">
        <v>102</v>
      </c>
      <c r="CY1" s="80">
        <v>103</v>
      </c>
      <c r="CZ1" s="80">
        <v>104</v>
      </c>
      <c r="DA1" s="80">
        <v>105</v>
      </c>
      <c r="DB1" s="80">
        <v>106</v>
      </c>
      <c r="DC1" s="80">
        <v>107</v>
      </c>
      <c r="DD1" s="80">
        <v>108</v>
      </c>
      <c r="DE1" s="80">
        <v>109</v>
      </c>
      <c r="DF1" s="80">
        <v>110</v>
      </c>
      <c r="DG1" s="80">
        <v>111</v>
      </c>
      <c r="DH1" s="80">
        <v>112</v>
      </c>
      <c r="DI1" s="80">
        <v>113</v>
      </c>
      <c r="DJ1" s="80">
        <v>114</v>
      </c>
      <c r="DK1" s="80">
        <v>115</v>
      </c>
      <c r="DL1" s="80">
        <v>116</v>
      </c>
      <c r="DM1" s="80">
        <v>117</v>
      </c>
      <c r="DN1" s="80">
        <v>118</v>
      </c>
      <c r="DO1" s="80">
        <v>119</v>
      </c>
      <c r="DP1" s="80">
        <v>120</v>
      </c>
      <c r="DQ1" s="80">
        <v>121</v>
      </c>
      <c r="DR1" s="80">
        <v>122</v>
      </c>
      <c r="DS1" s="80">
        <v>123</v>
      </c>
      <c r="DT1" s="80">
        <v>124</v>
      </c>
      <c r="DU1" s="80">
        <v>125</v>
      </c>
      <c r="DV1" s="80">
        <v>126</v>
      </c>
      <c r="DW1" s="80">
        <v>127</v>
      </c>
    </row>
    <row r="2" spans="1:127" x14ac:dyDescent="0.15">
      <c r="A2" t="s">
        <v>137</v>
      </c>
      <c r="B2" t="s">
        <v>44</v>
      </c>
      <c r="D2" t="s">
        <v>45</v>
      </c>
      <c r="F2" t="s">
        <v>46</v>
      </c>
      <c r="H2" t="s">
        <v>47</v>
      </c>
      <c r="J2" t="s">
        <v>48</v>
      </c>
      <c r="L2" t="s">
        <v>49</v>
      </c>
      <c r="N2" t="s">
        <v>50</v>
      </c>
      <c r="P2" s="27" t="s">
        <v>51</v>
      </c>
      <c r="Q2" s="27"/>
      <c r="R2" t="s">
        <v>52</v>
      </c>
      <c r="T2" t="s">
        <v>53</v>
      </c>
      <c r="V2" t="s">
        <v>54</v>
      </c>
      <c r="X2" t="s">
        <v>55</v>
      </c>
      <c r="Z2" t="s">
        <v>56</v>
      </c>
      <c r="AB2" t="s">
        <v>57</v>
      </c>
      <c r="AD2" t="s">
        <v>58</v>
      </c>
      <c r="AF2" t="s">
        <v>59</v>
      </c>
      <c r="AH2" t="s">
        <v>60</v>
      </c>
      <c r="AJ2" t="s">
        <v>61</v>
      </c>
      <c r="AL2" t="s">
        <v>62</v>
      </c>
      <c r="AN2" s="64" t="s">
        <v>63</v>
      </c>
      <c r="AO2" s="64"/>
      <c r="AP2" t="s">
        <v>64</v>
      </c>
      <c r="AR2" t="s">
        <v>65</v>
      </c>
      <c r="AT2" t="s">
        <v>66</v>
      </c>
      <c r="AV2" t="s">
        <v>67</v>
      </c>
      <c r="AX2" t="s">
        <v>68</v>
      </c>
      <c r="AZ2" t="s">
        <v>69</v>
      </c>
      <c r="BB2" t="s">
        <v>70</v>
      </c>
      <c r="BD2" t="s">
        <v>71</v>
      </c>
      <c r="BF2" t="s">
        <v>72</v>
      </c>
      <c r="BH2" t="s">
        <v>73</v>
      </c>
      <c r="BJ2" t="s">
        <v>74</v>
      </c>
      <c r="BL2" t="s">
        <v>75</v>
      </c>
      <c r="BN2" t="s">
        <v>76</v>
      </c>
      <c r="BP2" t="s">
        <v>77</v>
      </c>
      <c r="BR2" t="s">
        <v>78</v>
      </c>
      <c r="BT2" t="s">
        <v>79</v>
      </c>
      <c r="BV2" t="s">
        <v>80</v>
      </c>
      <c r="BX2" s="64" t="s">
        <v>81</v>
      </c>
      <c r="BY2" s="64"/>
      <c r="BZ2" s="27" t="s">
        <v>82</v>
      </c>
      <c r="CA2" s="27"/>
      <c r="CB2" t="s">
        <v>83</v>
      </c>
      <c r="CD2" t="s">
        <v>84</v>
      </c>
      <c r="CF2" t="s">
        <v>85</v>
      </c>
      <c r="CH2" t="s">
        <v>86</v>
      </c>
      <c r="CJ2" t="s">
        <v>87</v>
      </c>
      <c r="CL2" t="s">
        <v>88</v>
      </c>
      <c r="CN2" t="s">
        <v>89</v>
      </c>
      <c r="CP2" t="s">
        <v>90</v>
      </c>
      <c r="CR2" t="s">
        <v>91</v>
      </c>
      <c r="CT2" t="s">
        <v>92</v>
      </c>
      <c r="CV2" t="s">
        <v>93</v>
      </c>
      <c r="CX2" t="s">
        <v>94</v>
      </c>
      <c r="CZ2" t="s">
        <v>95</v>
      </c>
      <c r="DB2" t="s">
        <v>96</v>
      </c>
      <c r="DD2" t="s">
        <v>97</v>
      </c>
      <c r="DF2" t="s">
        <v>98</v>
      </c>
      <c r="DH2" t="s">
        <v>99</v>
      </c>
      <c r="DJ2" t="s">
        <v>100</v>
      </c>
      <c r="DL2" t="s">
        <v>101</v>
      </c>
      <c r="DN2" t="s">
        <v>102</v>
      </c>
      <c r="DP2" t="s">
        <v>103</v>
      </c>
      <c r="DR2" t="s">
        <v>104</v>
      </c>
      <c r="DT2" s="25" t="s">
        <v>138</v>
      </c>
      <c r="DV2" s="25" t="s">
        <v>139</v>
      </c>
    </row>
    <row r="3" spans="1:127" x14ac:dyDescent="0.15">
      <c r="A3" t="s">
        <v>105</v>
      </c>
      <c r="B3" t="s">
        <v>9</v>
      </c>
      <c r="C3" t="s">
        <v>11</v>
      </c>
      <c r="D3" t="s">
        <v>9</v>
      </c>
      <c r="E3" t="s">
        <v>11</v>
      </c>
      <c r="F3" t="s">
        <v>9</v>
      </c>
      <c r="G3" t="s">
        <v>11</v>
      </c>
      <c r="H3" t="s">
        <v>9</v>
      </c>
      <c r="I3" t="s">
        <v>11</v>
      </c>
      <c r="J3" t="s">
        <v>9</v>
      </c>
      <c r="K3" t="s">
        <v>11</v>
      </c>
      <c r="L3" t="s">
        <v>9</v>
      </c>
      <c r="M3" t="s">
        <v>11</v>
      </c>
      <c r="N3" t="s">
        <v>9</v>
      </c>
      <c r="O3" t="s">
        <v>11</v>
      </c>
      <c r="P3" s="27" t="s">
        <v>9</v>
      </c>
      <c r="Q3" s="27" t="s">
        <v>11</v>
      </c>
      <c r="R3" t="s">
        <v>9</v>
      </c>
      <c r="S3" t="s">
        <v>11</v>
      </c>
      <c r="T3" t="s">
        <v>9</v>
      </c>
      <c r="U3" t="s">
        <v>11</v>
      </c>
      <c r="V3" t="s">
        <v>9</v>
      </c>
      <c r="W3" t="s">
        <v>11</v>
      </c>
      <c r="X3" t="s">
        <v>9</v>
      </c>
      <c r="Y3" t="s">
        <v>11</v>
      </c>
      <c r="Z3" t="s">
        <v>9</v>
      </c>
      <c r="AA3" t="s">
        <v>11</v>
      </c>
      <c r="AB3" t="s">
        <v>9</v>
      </c>
      <c r="AC3" t="s">
        <v>11</v>
      </c>
      <c r="AD3" t="s">
        <v>9</v>
      </c>
      <c r="AE3" t="s">
        <v>11</v>
      </c>
      <c r="AF3" t="s">
        <v>9</v>
      </c>
      <c r="AG3" t="s">
        <v>11</v>
      </c>
      <c r="AH3" t="s">
        <v>9</v>
      </c>
      <c r="AI3" t="s">
        <v>11</v>
      </c>
      <c r="AJ3" t="s">
        <v>9</v>
      </c>
      <c r="AK3" t="s">
        <v>11</v>
      </c>
      <c r="AL3" t="s">
        <v>9</v>
      </c>
      <c r="AM3" t="s">
        <v>11</v>
      </c>
      <c r="AN3" s="64" t="s">
        <v>9</v>
      </c>
      <c r="AO3" s="64" t="s">
        <v>11</v>
      </c>
      <c r="AP3" t="s">
        <v>9</v>
      </c>
      <c r="AQ3" t="s">
        <v>11</v>
      </c>
      <c r="AR3" t="s">
        <v>9</v>
      </c>
      <c r="AS3" t="s">
        <v>11</v>
      </c>
      <c r="AT3" t="s">
        <v>9</v>
      </c>
      <c r="AU3" t="s">
        <v>11</v>
      </c>
      <c r="AV3" t="s">
        <v>9</v>
      </c>
      <c r="AW3" t="s">
        <v>11</v>
      </c>
      <c r="AX3" t="s">
        <v>9</v>
      </c>
      <c r="AY3" t="s">
        <v>11</v>
      </c>
      <c r="AZ3" t="s">
        <v>9</v>
      </c>
      <c r="BA3" t="s">
        <v>11</v>
      </c>
      <c r="BB3" t="s">
        <v>9</v>
      </c>
      <c r="BC3" t="s">
        <v>11</v>
      </c>
      <c r="BD3" t="s">
        <v>9</v>
      </c>
      <c r="BE3" t="s">
        <v>11</v>
      </c>
      <c r="BF3" t="s">
        <v>9</v>
      </c>
      <c r="BG3" t="s">
        <v>11</v>
      </c>
      <c r="BH3" t="s">
        <v>9</v>
      </c>
      <c r="BI3" t="s">
        <v>11</v>
      </c>
      <c r="BJ3" t="s">
        <v>9</v>
      </c>
      <c r="BK3" t="s">
        <v>11</v>
      </c>
      <c r="BL3" t="s">
        <v>9</v>
      </c>
      <c r="BM3" t="s">
        <v>11</v>
      </c>
      <c r="BN3" t="s">
        <v>9</v>
      </c>
      <c r="BO3" t="s">
        <v>11</v>
      </c>
      <c r="BP3" t="s">
        <v>9</v>
      </c>
      <c r="BQ3" t="s">
        <v>11</v>
      </c>
      <c r="BR3" t="s">
        <v>9</v>
      </c>
      <c r="BS3" t="s">
        <v>11</v>
      </c>
      <c r="BT3" t="s">
        <v>9</v>
      </c>
      <c r="BU3" t="s">
        <v>11</v>
      </c>
      <c r="BV3" t="s">
        <v>9</v>
      </c>
      <c r="BW3" t="s">
        <v>11</v>
      </c>
      <c r="BX3" s="64" t="s">
        <v>9</v>
      </c>
      <c r="BY3" s="64" t="s">
        <v>11</v>
      </c>
      <c r="BZ3" s="27" t="s">
        <v>9</v>
      </c>
      <c r="CA3" s="27" t="s">
        <v>11</v>
      </c>
      <c r="CB3" t="s">
        <v>9</v>
      </c>
      <c r="CC3" t="s">
        <v>11</v>
      </c>
      <c r="CD3" t="s">
        <v>9</v>
      </c>
      <c r="CE3" t="s">
        <v>11</v>
      </c>
      <c r="CF3" t="s">
        <v>9</v>
      </c>
      <c r="CG3" t="s">
        <v>11</v>
      </c>
      <c r="CH3" t="s">
        <v>9</v>
      </c>
      <c r="CI3" t="s">
        <v>11</v>
      </c>
      <c r="CJ3" t="s">
        <v>9</v>
      </c>
      <c r="CK3" t="s">
        <v>11</v>
      </c>
      <c r="CL3" t="s">
        <v>9</v>
      </c>
      <c r="CM3" t="s">
        <v>11</v>
      </c>
      <c r="CN3" t="s">
        <v>9</v>
      </c>
      <c r="CO3" t="s">
        <v>11</v>
      </c>
      <c r="CP3" t="s">
        <v>9</v>
      </c>
      <c r="CQ3" t="s">
        <v>11</v>
      </c>
      <c r="CR3" t="s">
        <v>9</v>
      </c>
      <c r="CS3" t="s">
        <v>11</v>
      </c>
      <c r="CT3" t="s">
        <v>9</v>
      </c>
      <c r="CU3" t="s">
        <v>11</v>
      </c>
      <c r="CV3" t="s">
        <v>9</v>
      </c>
      <c r="CW3" t="s">
        <v>11</v>
      </c>
      <c r="CX3" t="s">
        <v>9</v>
      </c>
      <c r="CY3" t="s">
        <v>11</v>
      </c>
      <c r="CZ3" t="s">
        <v>9</v>
      </c>
      <c r="DA3" t="s">
        <v>11</v>
      </c>
      <c r="DB3" t="s">
        <v>9</v>
      </c>
      <c r="DC3" t="s">
        <v>11</v>
      </c>
      <c r="DD3" t="s">
        <v>9</v>
      </c>
      <c r="DE3" t="s">
        <v>11</v>
      </c>
      <c r="DF3" t="s">
        <v>9</v>
      </c>
      <c r="DG3" t="s">
        <v>11</v>
      </c>
      <c r="DH3" t="s">
        <v>9</v>
      </c>
      <c r="DI3" t="s">
        <v>11</v>
      </c>
      <c r="DJ3" t="s">
        <v>9</v>
      </c>
      <c r="DK3" t="s">
        <v>11</v>
      </c>
      <c r="DL3" t="s">
        <v>9</v>
      </c>
      <c r="DM3" t="s">
        <v>11</v>
      </c>
      <c r="DN3" t="s">
        <v>9</v>
      </c>
      <c r="DO3" t="s">
        <v>11</v>
      </c>
      <c r="DP3" t="s">
        <v>9</v>
      </c>
      <c r="DR3" t="s">
        <v>9</v>
      </c>
      <c r="DS3" t="s">
        <v>11</v>
      </c>
      <c r="DT3" t="s">
        <v>9</v>
      </c>
      <c r="DU3" t="s">
        <v>11</v>
      </c>
      <c r="DV3" t="s">
        <v>9</v>
      </c>
      <c r="DW3" t="s">
        <v>11</v>
      </c>
    </row>
    <row r="4" spans="1:127" x14ac:dyDescent="0.15">
      <c r="A4" s="28">
        <v>16</v>
      </c>
      <c r="B4" s="29">
        <v>14.635999999999999</v>
      </c>
      <c r="C4" s="29">
        <v>15.737</v>
      </c>
      <c r="D4" s="29">
        <v>13.989000000000001</v>
      </c>
      <c r="E4" s="29">
        <v>15.087</v>
      </c>
      <c r="F4" s="29">
        <v>13.351000000000001</v>
      </c>
      <c r="G4" s="29">
        <v>14.445</v>
      </c>
      <c r="H4" s="29">
        <v>12.722</v>
      </c>
      <c r="I4" s="29">
        <v>13.811999999999999</v>
      </c>
      <c r="J4" s="29">
        <v>12.103</v>
      </c>
      <c r="K4" s="29">
        <v>13.188000000000001</v>
      </c>
      <c r="L4" s="29">
        <v>11.494</v>
      </c>
      <c r="M4" s="29">
        <v>12.573</v>
      </c>
      <c r="N4" s="29">
        <v>10.895</v>
      </c>
      <c r="O4" s="29">
        <v>11.965999999999999</v>
      </c>
      <c r="P4" s="37">
        <v>10.305999999999999</v>
      </c>
      <c r="Q4" s="37">
        <v>11.37</v>
      </c>
      <c r="R4" s="29">
        <v>9.7270000000000003</v>
      </c>
      <c r="S4" s="29">
        <v>10.782</v>
      </c>
      <c r="T4" s="29">
        <v>9.16</v>
      </c>
      <c r="U4" s="29">
        <v>10.204000000000001</v>
      </c>
      <c r="V4" s="29">
        <v>8.6039999999999992</v>
      </c>
      <c r="W4" s="29">
        <v>9.6359999999999992</v>
      </c>
      <c r="X4" s="29">
        <v>8.0609999999999999</v>
      </c>
      <c r="Y4" s="29">
        <v>9.0779999999999994</v>
      </c>
      <c r="Z4" s="29">
        <v>7.53</v>
      </c>
      <c r="AA4" s="29">
        <v>8.5310000000000006</v>
      </c>
      <c r="AB4" s="29">
        <v>7.0119999999999996</v>
      </c>
      <c r="AC4" s="29">
        <v>7.9939999999999998</v>
      </c>
      <c r="AD4" s="29">
        <v>6.5069999999999997</v>
      </c>
      <c r="AE4" s="29">
        <v>7.4690000000000003</v>
      </c>
      <c r="AF4" s="29">
        <v>6.016</v>
      </c>
      <c r="AG4" s="29">
        <v>6.9550000000000001</v>
      </c>
      <c r="AH4" s="29">
        <v>3.7970000000000002</v>
      </c>
      <c r="AI4" s="29">
        <v>3.823</v>
      </c>
      <c r="AJ4" s="29">
        <v>3.1419999999999999</v>
      </c>
      <c r="AK4" s="29">
        <v>3.165</v>
      </c>
      <c r="AL4" s="29">
        <v>2.4950000000000001</v>
      </c>
      <c r="AM4" s="29">
        <v>2.5139999999999998</v>
      </c>
      <c r="AN4" s="81">
        <v>1.857</v>
      </c>
      <c r="AO4" s="81">
        <v>1.873</v>
      </c>
      <c r="AP4" s="29">
        <v>1.2290000000000001</v>
      </c>
      <c r="AQ4" s="29">
        <v>1.24</v>
      </c>
      <c r="AR4" s="29">
        <v>0.60899999999999999</v>
      </c>
      <c r="AS4" s="29">
        <v>0.61499999999999999</v>
      </c>
      <c r="AT4" s="29">
        <v>1.94</v>
      </c>
      <c r="AU4" s="29">
        <v>1.9510000000000001</v>
      </c>
      <c r="AV4" s="29">
        <v>1.284</v>
      </c>
      <c r="AW4" s="29">
        <v>1.292</v>
      </c>
      <c r="AX4" s="29">
        <v>0.63800000000000001</v>
      </c>
      <c r="AY4" s="29">
        <v>0.64200000000000002</v>
      </c>
      <c r="AZ4" s="29">
        <v>4.9850000000000003</v>
      </c>
      <c r="BA4" s="29">
        <v>5.0270000000000001</v>
      </c>
      <c r="BB4" s="29">
        <v>4.33</v>
      </c>
      <c r="BC4" s="29">
        <v>4.3680000000000003</v>
      </c>
      <c r="BD4" s="29">
        <v>3.6829999999999998</v>
      </c>
      <c r="BE4" s="29">
        <v>3.7170000000000001</v>
      </c>
      <c r="BF4" s="29">
        <v>3.0449999999999999</v>
      </c>
      <c r="BG4" s="29">
        <v>3.0760000000000001</v>
      </c>
      <c r="BH4" s="29">
        <v>2.4169999999999998</v>
      </c>
      <c r="BI4" s="29">
        <v>2.4430000000000001</v>
      </c>
      <c r="BJ4" s="29">
        <v>1.798</v>
      </c>
      <c r="BK4" s="29">
        <v>1.8180000000000001</v>
      </c>
      <c r="BL4" s="29">
        <v>1.1879999999999999</v>
      </c>
      <c r="BM4" s="29">
        <v>1.2030000000000001</v>
      </c>
      <c r="BN4" s="29">
        <v>0.58899999999999997</v>
      </c>
      <c r="BO4" s="29">
        <v>0.59699999999999998</v>
      </c>
      <c r="BP4" s="29">
        <v>4.3570000000000002</v>
      </c>
      <c r="BQ4" s="29">
        <v>1.7789999999999999</v>
      </c>
      <c r="BR4" s="29">
        <v>4.6890000000000001</v>
      </c>
      <c r="BS4" s="29">
        <v>2.1669999999999998</v>
      </c>
      <c r="BT4" s="29">
        <v>4.375</v>
      </c>
      <c r="BU4" s="29">
        <v>1.7789999999999999</v>
      </c>
      <c r="BV4" s="29">
        <v>4.6989999999999998</v>
      </c>
      <c r="BW4" s="29">
        <v>2.1659999999999999</v>
      </c>
      <c r="BX4" s="81">
        <v>4.3940000000000001</v>
      </c>
      <c r="BY4" s="81">
        <v>1.7789999999999999</v>
      </c>
      <c r="BZ4" s="37">
        <v>4.7089999999999996</v>
      </c>
      <c r="CA4" s="37">
        <v>2.165</v>
      </c>
      <c r="CB4" s="29">
        <v>3.4129999999999998</v>
      </c>
      <c r="CC4" s="29">
        <v>7.51</v>
      </c>
      <c r="CD4" s="29">
        <v>3.3039999999999998</v>
      </c>
      <c r="CE4" s="29">
        <v>7.3849999999999998</v>
      </c>
      <c r="CF4" s="29">
        <v>3.194</v>
      </c>
      <c r="CG4" s="29">
        <v>7.2469999999999999</v>
      </c>
      <c r="CH4" s="29">
        <v>3.0830000000000002</v>
      </c>
      <c r="CI4" s="29">
        <v>7.0970000000000004</v>
      </c>
      <c r="CJ4" s="29">
        <v>2.9729999999999999</v>
      </c>
      <c r="CK4" s="29">
        <v>6.9359999999999999</v>
      </c>
      <c r="CL4" s="29">
        <v>2.8620000000000001</v>
      </c>
      <c r="CM4" s="29">
        <v>6.7640000000000002</v>
      </c>
      <c r="CN4" s="29">
        <v>2.75</v>
      </c>
      <c r="CO4" s="29">
        <v>6.5819999999999999</v>
      </c>
      <c r="CP4" s="29">
        <v>2.64</v>
      </c>
      <c r="CQ4" s="29">
        <v>6.391</v>
      </c>
      <c r="CR4" s="29">
        <v>0.60399999999999998</v>
      </c>
      <c r="CS4" s="29">
        <v>0.61099999999999999</v>
      </c>
      <c r="CT4" s="29">
        <v>3.27</v>
      </c>
      <c r="CU4" s="29">
        <v>1.262</v>
      </c>
      <c r="CV4" s="29">
        <v>3.1840000000000002</v>
      </c>
      <c r="CW4" s="29">
        <v>1.2190000000000001</v>
      </c>
      <c r="CX4" s="29">
        <v>3.0939999999999999</v>
      </c>
      <c r="CY4" s="29">
        <v>1.175</v>
      </c>
      <c r="CZ4" s="29">
        <v>0.77200000000000002</v>
      </c>
      <c r="DA4" s="29">
        <v>0.377</v>
      </c>
      <c r="DB4" s="29">
        <v>0.83499999999999996</v>
      </c>
      <c r="DC4" s="29">
        <v>0.41</v>
      </c>
      <c r="DD4" s="29">
        <v>0.90400000000000003</v>
      </c>
      <c r="DE4" s="29">
        <v>0.44600000000000001</v>
      </c>
      <c r="DF4" s="29">
        <v>50.85</v>
      </c>
      <c r="DG4" s="29">
        <v>52.039000000000001</v>
      </c>
      <c r="DH4" s="29">
        <v>0.63600000000000001</v>
      </c>
      <c r="DI4" s="29">
        <v>0.29699999999999999</v>
      </c>
      <c r="DJ4" s="29">
        <v>0.63900000000000001</v>
      </c>
      <c r="DK4" s="29">
        <v>0.29699999999999999</v>
      </c>
      <c r="DL4" s="29">
        <v>0.69499999999999995</v>
      </c>
      <c r="DM4" s="29">
        <v>0.32500000000000001</v>
      </c>
      <c r="DN4" s="29">
        <v>0.69799999999999995</v>
      </c>
      <c r="DO4" s="29">
        <v>0.32500000000000001</v>
      </c>
      <c r="DP4" s="29">
        <v>0.75800000000000001</v>
      </c>
      <c r="DQ4" s="29">
        <v>0.35499999999999998</v>
      </c>
      <c r="DR4" s="29">
        <v>0.76200000000000001</v>
      </c>
      <c r="DS4" s="29">
        <v>0.35499999999999998</v>
      </c>
      <c r="DT4" s="3">
        <v>50.85</v>
      </c>
      <c r="DU4" s="3">
        <v>52.039000000000001</v>
      </c>
      <c r="DV4" s="3">
        <v>40.543999999999997</v>
      </c>
      <c r="DW4" s="3">
        <v>40.668999999999997</v>
      </c>
    </row>
    <row r="5" spans="1:127" x14ac:dyDescent="0.15">
      <c r="A5" s="28">
        <v>17</v>
      </c>
      <c r="B5" s="29">
        <v>14.763</v>
      </c>
      <c r="C5" s="29">
        <v>15.875</v>
      </c>
      <c r="D5" s="29">
        <v>14.111000000000001</v>
      </c>
      <c r="E5" s="29">
        <v>15.218999999999999</v>
      </c>
      <c r="F5" s="29">
        <v>13.468</v>
      </c>
      <c r="G5" s="29">
        <v>14.571999999999999</v>
      </c>
      <c r="H5" s="29">
        <v>12.834</v>
      </c>
      <c r="I5" s="29">
        <v>13.933</v>
      </c>
      <c r="J5" s="29">
        <v>12.209</v>
      </c>
      <c r="K5" s="29">
        <v>13.303000000000001</v>
      </c>
      <c r="L5" s="29">
        <v>11.593999999999999</v>
      </c>
      <c r="M5" s="29">
        <v>12.683</v>
      </c>
      <c r="N5" s="29">
        <v>10.99</v>
      </c>
      <c r="O5" s="29">
        <v>12.071</v>
      </c>
      <c r="P5" s="37">
        <v>10.395</v>
      </c>
      <c r="Q5" s="37">
        <v>11.468999999999999</v>
      </c>
      <c r="R5" s="29">
        <v>9.8119999999999994</v>
      </c>
      <c r="S5" s="29">
        <v>10.875999999999999</v>
      </c>
      <c r="T5" s="29">
        <v>9.24</v>
      </c>
      <c r="U5" s="29">
        <v>10.294</v>
      </c>
      <c r="V5" s="29">
        <v>8.68</v>
      </c>
      <c r="W5" s="29">
        <v>9.7210000000000001</v>
      </c>
      <c r="X5" s="29">
        <v>8.1310000000000002</v>
      </c>
      <c r="Y5" s="29">
        <v>9.1579999999999995</v>
      </c>
      <c r="Z5" s="29">
        <v>7.5949999999999998</v>
      </c>
      <c r="AA5" s="29">
        <v>8.6059999999999999</v>
      </c>
      <c r="AB5" s="29">
        <v>7.0730000000000004</v>
      </c>
      <c r="AC5" s="29">
        <v>8.0640000000000001</v>
      </c>
      <c r="AD5" s="29">
        <v>6.5640000000000001</v>
      </c>
      <c r="AE5" s="29">
        <v>7.5339999999999998</v>
      </c>
      <c r="AF5" s="29">
        <v>6.069</v>
      </c>
      <c r="AG5" s="29">
        <v>7.016</v>
      </c>
      <c r="AH5" s="29">
        <v>3.83</v>
      </c>
      <c r="AI5" s="29">
        <v>3.8570000000000002</v>
      </c>
      <c r="AJ5" s="29">
        <v>3.169</v>
      </c>
      <c r="AK5" s="29">
        <v>3.1920000000000002</v>
      </c>
      <c r="AL5" s="29">
        <v>2.5169999999999999</v>
      </c>
      <c r="AM5" s="29">
        <v>2.536</v>
      </c>
      <c r="AN5" s="81">
        <v>1.873</v>
      </c>
      <c r="AO5" s="81">
        <v>1.889</v>
      </c>
      <c r="AP5" s="29">
        <v>1.2390000000000001</v>
      </c>
      <c r="AQ5" s="29">
        <v>1.25</v>
      </c>
      <c r="AR5" s="29">
        <v>0.61499999999999999</v>
      </c>
      <c r="AS5" s="29">
        <v>0.621</v>
      </c>
      <c r="AT5" s="29">
        <v>1.9570000000000001</v>
      </c>
      <c r="AU5" s="29">
        <v>1.968</v>
      </c>
      <c r="AV5" s="29">
        <v>1.296</v>
      </c>
      <c r="AW5" s="29">
        <v>1.3029999999999999</v>
      </c>
      <c r="AX5" s="29">
        <v>0.64300000000000002</v>
      </c>
      <c r="AY5" s="29">
        <v>0.64700000000000002</v>
      </c>
      <c r="AZ5" s="29">
        <v>5.0289999999999999</v>
      </c>
      <c r="BA5" s="29">
        <v>5.0709999999999997</v>
      </c>
      <c r="BB5" s="29">
        <v>4.3680000000000003</v>
      </c>
      <c r="BC5" s="29">
        <v>4.4059999999999997</v>
      </c>
      <c r="BD5" s="29">
        <v>3.7149999999999999</v>
      </c>
      <c r="BE5" s="29">
        <v>3.75</v>
      </c>
      <c r="BF5" s="29">
        <v>3.0720000000000001</v>
      </c>
      <c r="BG5" s="29">
        <v>3.1030000000000002</v>
      </c>
      <c r="BH5" s="29">
        <v>2.4380000000000002</v>
      </c>
      <c r="BI5" s="29">
        <v>2.464</v>
      </c>
      <c r="BJ5" s="29">
        <v>1.8129999999999999</v>
      </c>
      <c r="BK5" s="29">
        <v>1.8340000000000001</v>
      </c>
      <c r="BL5" s="29">
        <v>1.1990000000000001</v>
      </c>
      <c r="BM5" s="29">
        <v>1.214</v>
      </c>
      <c r="BN5" s="29">
        <v>0.59399999999999997</v>
      </c>
      <c r="BO5" s="29">
        <v>0.60199999999999998</v>
      </c>
      <c r="BP5" s="29">
        <v>4.3949999999999996</v>
      </c>
      <c r="BQ5" s="29">
        <v>1.7949999999999999</v>
      </c>
      <c r="BR5" s="29">
        <v>4.7300000000000004</v>
      </c>
      <c r="BS5" s="29">
        <v>2.1859999999999999</v>
      </c>
      <c r="BT5" s="29">
        <v>4.4130000000000003</v>
      </c>
      <c r="BU5" s="29">
        <v>1.794</v>
      </c>
      <c r="BV5" s="29">
        <v>4.74</v>
      </c>
      <c r="BW5" s="29">
        <v>2.1850000000000001</v>
      </c>
      <c r="BX5" s="81">
        <v>4.4320000000000004</v>
      </c>
      <c r="BY5" s="81">
        <v>1.7949999999999999</v>
      </c>
      <c r="BZ5" s="37">
        <v>4.75</v>
      </c>
      <c r="CA5" s="37">
        <v>2.1840000000000002</v>
      </c>
      <c r="CB5" s="29">
        <v>3.4430000000000001</v>
      </c>
      <c r="CC5" s="29">
        <v>7.5759999999999996</v>
      </c>
      <c r="CD5" s="29">
        <v>3.3330000000000002</v>
      </c>
      <c r="CE5" s="29">
        <v>7.4489999999999998</v>
      </c>
      <c r="CF5" s="29">
        <v>3.222</v>
      </c>
      <c r="CG5" s="29">
        <v>7.31</v>
      </c>
      <c r="CH5" s="29">
        <v>3.11</v>
      </c>
      <c r="CI5" s="29">
        <v>7.1589999999999998</v>
      </c>
      <c r="CJ5" s="29">
        <v>2.9990000000000001</v>
      </c>
      <c r="CK5" s="29">
        <v>6.9969999999999999</v>
      </c>
      <c r="CL5" s="29">
        <v>2.887</v>
      </c>
      <c r="CM5" s="29">
        <v>6.8239999999999998</v>
      </c>
      <c r="CN5" s="29">
        <v>2.774</v>
      </c>
      <c r="CO5" s="29">
        <v>6.64</v>
      </c>
      <c r="CP5" s="29">
        <v>2.6629999999999998</v>
      </c>
      <c r="CQ5" s="29">
        <v>6.4470000000000001</v>
      </c>
      <c r="CR5" s="29">
        <v>0.61</v>
      </c>
      <c r="CS5" s="29">
        <v>0.61599999999999999</v>
      </c>
      <c r="CT5" s="29">
        <v>3.298</v>
      </c>
      <c r="CU5" s="29">
        <v>1.2729999999999999</v>
      </c>
      <c r="CV5" s="29">
        <v>3.2120000000000002</v>
      </c>
      <c r="CW5" s="29">
        <v>1.2290000000000001</v>
      </c>
      <c r="CX5" s="29">
        <v>3.121</v>
      </c>
      <c r="CY5" s="29">
        <v>1.1850000000000001</v>
      </c>
      <c r="CZ5" s="29">
        <v>0.77500000000000002</v>
      </c>
      <c r="DA5" s="29">
        <v>0.376</v>
      </c>
      <c r="DB5" s="29">
        <v>0.83899999999999997</v>
      </c>
      <c r="DC5" s="29">
        <v>0.41</v>
      </c>
      <c r="DD5" s="29">
        <v>0.90800000000000003</v>
      </c>
      <c r="DE5" s="29">
        <v>0.44600000000000001</v>
      </c>
      <c r="DF5" s="29">
        <v>50.289000000000001</v>
      </c>
      <c r="DG5" s="29">
        <v>51.49</v>
      </c>
      <c r="DH5" s="29">
        <v>0.64200000000000002</v>
      </c>
      <c r="DI5" s="29">
        <v>0.3</v>
      </c>
      <c r="DJ5" s="29">
        <v>0.64500000000000002</v>
      </c>
      <c r="DK5" s="29">
        <v>0.3</v>
      </c>
      <c r="DL5" s="29">
        <v>0.70099999999999996</v>
      </c>
      <c r="DM5" s="29">
        <v>0.32800000000000001</v>
      </c>
      <c r="DN5" s="29">
        <v>0.70399999999999996</v>
      </c>
      <c r="DO5" s="29">
        <v>0.32800000000000001</v>
      </c>
      <c r="DP5" s="29">
        <v>0.76500000000000001</v>
      </c>
      <c r="DQ5" s="29">
        <v>0.35799999999999998</v>
      </c>
      <c r="DR5" s="29">
        <v>0.76900000000000002</v>
      </c>
      <c r="DS5" s="29">
        <v>0.35799999999999998</v>
      </c>
      <c r="DT5" s="3">
        <v>50.289000000000001</v>
      </c>
      <c r="DU5" s="3">
        <v>51.49</v>
      </c>
      <c r="DV5" s="3">
        <v>39.893999999999998</v>
      </c>
      <c r="DW5" s="3">
        <v>40.021000000000001</v>
      </c>
    </row>
    <row r="6" spans="1:127" x14ac:dyDescent="0.15">
      <c r="A6" s="28">
        <v>18</v>
      </c>
      <c r="B6" s="29">
        <v>14.891999999999999</v>
      </c>
      <c r="C6" s="29">
        <v>16.013999999999999</v>
      </c>
      <c r="D6" s="29">
        <v>14.234</v>
      </c>
      <c r="E6" s="29">
        <v>15.352</v>
      </c>
      <c r="F6" s="29">
        <v>13.585000000000001</v>
      </c>
      <c r="G6" s="29">
        <v>14.699</v>
      </c>
      <c r="H6" s="29">
        <v>12.946</v>
      </c>
      <c r="I6" s="29">
        <v>14.055</v>
      </c>
      <c r="J6" s="29">
        <v>12.316000000000001</v>
      </c>
      <c r="K6" s="29">
        <v>13.42</v>
      </c>
      <c r="L6" s="29">
        <v>11.696</v>
      </c>
      <c r="M6" s="29">
        <v>12.794</v>
      </c>
      <c r="N6" s="29">
        <v>11.086</v>
      </c>
      <c r="O6" s="29">
        <v>12.177</v>
      </c>
      <c r="P6" s="37">
        <v>10.486000000000001</v>
      </c>
      <c r="Q6" s="37">
        <v>11.57</v>
      </c>
      <c r="R6" s="29">
        <v>9.8979999999999997</v>
      </c>
      <c r="S6" s="29">
        <v>10.972</v>
      </c>
      <c r="T6" s="29">
        <v>9.3209999999999997</v>
      </c>
      <c r="U6" s="29">
        <v>10.384</v>
      </c>
      <c r="V6" s="29">
        <v>8.7550000000000008</v>
      </c>
      <c r="W6" s="29">
        <v>9.8059999999999992</v>
      </c>
      <c r="X6" s="29">
        <v>8.202</v>
      </c>
      <c r="Y6" s="29">
        <v>9.2379999999999995</v>
      </c>
      <c r="Z6" s="29">
        <v>7.6619999999999999</v>
      </c>
      <c r="AA6" s="29">
        <v>8.6809999999999992</v>
      </c>
      <c r="AB6" s="29">
        <v>7.1349999999999998</v>
      </c>
      <c r="AC6" s="29">
        <v>8.1349999999999998</v>
      </c>
      <c r="AD6" s="29">
        <v>6.6210000000000004</v>
      </c>
      <c r="AE6" s="29">
        <v>7.6</v>
      </c>
      <c r="AF6" s="29">
        <v>6.1219999999999999</v>
      </c>
      <c r="AG6" s="29">
        <v>7.077</v>
      </c>
      <c r="AH6" s="29">
        <v>3.8639999999999999</v>
      </c>
      <c r="AI6" s="29">
        <v>3.891</v>
      </c>
      <c r="AJ6" s="29">
        <v>3.1970000000000001</v>
      </c>
      <c r="AK6" s="29">
        <v>3.22</v>
      </c>
      <c r="AL6" s="29">
        <v>2.5390000000000001</v>
      </c>
      <c r="AM6" s="29">
        <v>2.5590000000000002</v>
      </c>
      <c r="AN6" s="81">
        <v>1.89</v>
      </c>
      <c r="AO6" s="81">
        <v>1.9059999999999999</v>
      </c>
      <c r="AP6" s="29">
        <v>1.25</v>
      </c>
      <c r="AQ6" s="29">
        <v>1.2609999999999999</v>
      </c>
      <c r="AR6" s="29">
        <v>0.62</v>
      </c>
      <c r="AS6" s="29">
        <v>0.626</v>
      </c>
      <c r="AT6" s="29">
        <v>1.974</v>
      </c>
      <c r="AU6" s="29">
        <v>1.9850000000000001</v>
      </c>
      <c r="AV6" s="29">
        <v>1.3069999999999999</v>
      </c>
      <c r="AW6" s="29">
        <v>1.3149999999999999</v>
      </c>
      <c r="AX6" s="29">
        <v>0.64900000000000002</v>
      </c>
      <c r="AY6" s="29">
        <v>0.65300000000000002</v>
      </c>
      <c r="AZ6" s="29">
        <v>5.0730000000000004</v>
      </c>
      <c r="BA6" s="29">
        <v>5.1150000000000002</v>
      </c>
      <c r="BB6" s="29">
        <v>4.4059999999999997</v>
      </c>
      <c r="BC6" s="29">
        <v>4.4450000000000003</v>
      </c>
      <c r="BD6" s="29">
        <v>3.7480000000000002</v>
      </c>
      <c r="BE6" s="29">
        <v>3.7829999999999999</v>
      </c>
      <c r="BF6" s="29">
        <v>3.0990000000000002</v>
      </c>
      <c r="BG6" s="29">
        <v>3.13</v>
      </c>
      <c r="BH6" s="29">
        <v>2.4590000000000001</v>
      </c>
      <c r="BI6" s="29">
        <v>2.4860000000000002</v>
      </c>
      <c r="BJ6" s="29">
        <v>1.829</v>
      </c>
      <c r="BK6" s="29">
        <v>1.85</v>
      </c>
      <c r="BL6" s="29">
        <v>1.2090000000000001</v>
      </c>
      <c r="BM6" s="29">
        <v>1.224</v>
      </c>
      <c r="BN6" s="29">
        <v>0.59899999999999998</v>
      </c>
      <c r="BO6" s="29">
        <v>0.60699999999999998</v>
      </c>
      <c r="BP6" s="29">
        <v>4.4340000000000002</v>
      </c>
      <c r="BQ6" s="29">
        <v>1.81</v>
      </c>
      <c r="BR6" s="29">
        <v>4.7720000000000002</v>
      </c>
      <c r="BS6" s="29">
        <v>2.2050000000000001</v>
      </c>
      <c r="BT6" s="29">
        <v>4.452</v>
      </c>
      <c r="BU6" s="29">
        <v>1.81</v>
      </c>
      <c r="BV6" s="29">
        <v>4.7809999999999997</v>
      </c>
      <c r="BW6" s="29">
        <v>2.2040000000000002</v>
      </c>
      <c r="BX6" s="81">
        <v>4.4710000000000001</v>
      </c>
      <c r="BY6" s="81">
        <v>1.81</v>
      </c>
      <c r="BZ6" s="37">
        <v>4.7910000000000004</v>
      </c>
      <c r="CA6" s="37">
        <v>2.2029999999999998</v>
      </c>
      <c r="CB6" s="29">
        <v>3.4729999999999999</v>
      </c>
      <c r="CC6" s="29">
        <v>7.6420000000000003</v>
      </c>
      <c r="CD6" s="29">
        <v>3.3620000000000001</v>
      </c>
      <c r="CE6" s="29">
        <v>7.5149999999999997</v>
      </c>
      <c r="CF6" s="29">
        <v>3.25</v>
      </c>
      <c r="CG6" s="29">
        <v>7.3739999999999997</v>
      </c>
      <c r="CH6" s="29">
        <v>3.1379999999999999</v>
      </c>
      <c r="CI6" s="29">
        <v>7.2220000000000004</v>
      </c>
      <c r="CJ6" s="29">
        <v>3.0249999999999999</v>
      </c>
      <c r="CK6" s="29">
        <v>7.0579999999999998</v>
      </c>
      <c r="CL6" s="29">
        <v>2.9119999999999999</v>
      </c>
      <c r="CM6" s="29">
        <v>6.883</v>
      </c>
      <c r="CN6" s="29">
        <v>2.7989999999999999</v>
      </c>
      <c r="CO6" s="29">
        <v>6.6980000000000004</v>
      </c>
      <c r="CP6" s="29">
        <v>2.6859999999999999</v>
      </c>
      <c r="CQ6" s="29">
        <v>6.5030000000000001</v>
      </c>
      <c r="CR6" s="29">
        <v>0.61499999999999999</v>
      </c>
      <c r="CS6" s="29">
        <v>0.622</v>
      </c>
      <c r="CT6" s="29">
        <v>3.327</v>
      </c>
      <c r="CU6" s="29">
        <v>1.2849999999999999</v>
      </c>
      <c r="CV6" s="29">
        <v>3.24</v>
      </c>
      <c r="CW6" s="29">
        <v>1.24</v>
      </c>
      <c r="CX6" s="29">
        <v>3.149</v>
      </c>
      <c r="CY6" s="29">
        <v>1.196</v>
      </c>
      <c r="CZ6" s="29">
        <v>0.77800000000000002</v>
      </c>
      <c r="DA6" s="29">
        <v>0.375</v>
      </c>
      <c r="DB6" s="29">
        <v>0.84199999999999997</v>
      </c>
      <c r="DC6" s="29">
        <v>0.40899999999999997</v>
      </c>
      <c r="DD6" s="29">
        <v>0.91200000000000003</v>
      </c>
      <c r="DE6" s="29">
        <v>0.44600000000000001</v>
      </c>
      <c r="DF6" s="29">
        <v>49.725000000000001</v>
      </c>
      <c r="DG6" s="29">
        <v>50.936999999999998</v>
      </c>
      <c r="DH6" s="29">
        <v>0.64700000000000002</v>
      </c>
      <c r="DI6" s="29">
        <v>0.30199999999999999</v>
      </c>
      <c r="DJ6" s="29">
        <v>0.65</v>
      </c>
      <c r="DK6" s="29">
        <v>0.30199999999999999</v>
      </c>
      <c r="DL6" s="29">
        <v>0.70699999999999996</v>
      </c>
      <c r="DM6" s="29">
        <v>0.33100000000000002</v>
      </c>
      <c r="DN6" s="29">
        <v>0.71</v>
      </c>
      <c r="DO6" s="29">
        <v>0.33100000000000002</v>
      </c>
      <c r="DP6" s="29">
        <v>0.77100000000000002</v>
      </c>
      <c r="DQ6" s="29">
        <v>0.36099999999999999</v>
      </c>
      <c r="DR6" s="29">
        <v>0.77500000000000002</v>
      </c>
      <c r="DS6" s="29">
        <v>0.36099999999999999</v>
      </c>
      <c r="DT6" s="3">
        <v>49.725000000000001</v>
      </c>
      <c r="DU6" s="3">
        <v>50.936999999999998</v>
      </c>
      <c r="DV6" s="3">
        <v>39.238</v>
      </c>
      <c r="DW6" s="3">
        <v>39.366999999999997</v>
      </c>
    </row>
    <row r="7" spans="1:127" x14ac:dyDescent="0.15">
      <c r="A7" s="28">
        <v>19</v>
      </c>
      <c r="B7" s="29">
        <v>15.023</v>
      </c>
      <c r="C7" s="29">
        <v>16.155000000000001</v>
      </c>
      <c r="D7" s="29">
        <v>14.359</v>
      </c>
      <c r="E7" s="29">
        <v>15.487</v>
      </c>
      <c r="F7" s="29">
        <v>13.704000000000001</v>
      </c>
      <c r="G7" s="29">
        <v>14.827999999999999</v>
      </c>
      <c r="H7" s="29">
        <v>13.058999999999999</v>
      </c>
      <c r="I7" s="29">
        <v>14.178000000000001</v>
      </c>
      <c r="J7" s="29">
        <v>12.423999999999999</v>
      </c>
      <c r="K7" s="29">
        <v>13.538</v>
      </c>
      <c r="L7" s="29">
        <v>11.798</v>
      </c>
      <c r="M7" s="29">
        <v>12.906000000000001</v>
      </c>
      <c r="N7" s="29">
        <v>11.183</v>
      </c>
      <c r="O7" s="29">
        <v>12.284000000000001</v>
      </c>
      <c r="P7" s="37">
        <v>10.577999999999999</v>
      </c>
      <c r="Q7" s="37">
        <v>11.670999999999999</v>
      </c>
      <c r="R7" s="29">
        <v>9.9849999999999994</v>
      </c>
      <c r="S7" s="29">
        <v>11.068</v>
      </c>
      <c r="T7" s="29">
        <v>9.4019999999999992</v>
      </c>
      <c r="U7" s="29">
        <v>10.475</v>
      </c>
      <c r="V7" s="29">
        <v>8.8320000000000007</v>
      </c>
      <c r="W7" s="29">
        <v>9.8919999999999995</v>
      </c>
      <c r="X7" s="29">
        <v>8.2739999999999991</v>
      </c>
      <c r="Y7" s="29">
        <v>9.3190000000000008</v>
      </c>
      <c r="Z7" s="29">
        <v>7.7290000000000001</v>
      </c>
      <c r="AA7" s="29">
        <v>8.7569999999999997</v>
      </c>
      <c r="AB7" s="29">
        <v>7.1970000000000001</v>
      </c>
      <c r="AC7" s="29">
        <v>8.2059999999999995</v>
      </c>
      <c r="AD7" s="29">
        <v>6.6790000000000003</v>
      </c>
      <c r="AE7" s="29">
        <v>7.6669999999999998</v>
      </c>
      <c r="AF7" s="29">
        <v>6.1760000000000002</v>
      </c>
      <c r="AG7" s="29">
        <v>7.1390000000000002</v>
      </c>
      <c r="AH7" s="29">
        <v>3.8980000000000001</v>
      </c>
      <c r="AI7" s="29">
        <v>3.9249999999999998</v>
      </c>
      <c r="AJ7" s="29">
        <v>3.2250000000000001</v>
      </c>
      <c r="AK7" s="29">
        <v>3.2490000000000001</v>
      </c>
      <c r="AL7" s="29">
        <v>2.5609999999999999</v>
      </c>
      <c r="AM7" s="29">
        <v>2.581</v>
      </c>
      <c r="AN7" s="81">
        <v>1.9059999999999999</v>
      </c>
      <c r="AO7" s="81">
        <v>1.9219999999999999</v>
      </c>
      <c r="AP7" s="29">
        <v>1.2609999999999999</v>
      </c>
      <c r="AQ7" s="29">
        <v>1.272</v>
      </c>
      <c r="AR7" s="29">
        <v>0.626</v>
      </c>
      <c r="AS7" s="29">
        <v>0.63200000000000001</v>
      </c>
      <c r="AT7" s="29">
        <v>1.9910000000000001</v>
      </c>
      <c r="AU7" s="29">
        <v>2.0030000000000001</v>
      </c>
      <c r="AV7" s="29">
        <v>1.3180000000000001</v>
      </c>
      <c r="AW7" s="29">
        <v>1.3260000000000001</v>
      </c>
      <c r="AX7" s="29">
        <v>0.65500000000000003</v>
      </c>
      <c r="AY7" s="29">
        <v>0.65900000000000003</v>
      </c>
      <c r="AZ7" s="29">
        <v>5.117</v>
      </c>
      <c r="BA7" s="29">
        <v>5.16</v>
      </c>
      <c r="BB7" s="29">
        <v>4.4450000000000003</v>
      </c>
      <c r="BC7" s="29">
        <v>4.484</v>
      </c>
      <c r="BD7" s="29">
        <v>3.7810000000000001</v>
      </c>
      <c r="BE7" s="29">
        <v>3.8159999999999998</v>
      </c>
      <c r="BF7" s="29">
        <v>3.1259999999999999</v>
      </c>
      <c r="BG7" s="29">
        <v>3.157</v>
      </c>
      <c r="BH7" s="29">
        <v>2.4809999999999999</v>
      </c>
      <c r="BI7" s="29">
        <v>2.5070000000000001</v>
      </c>
      <c r="BJ7" s="29">
        <v>1.845</v>
      </c>
      <c r="BK7" s="29">
        <v>1.867</v>
      </c>
      <c r="BL7" s="29">
        <v>1.22</v>
      </c>
      <c r="BM7" s="29">
        <v>1.2350000000000001</v>
      </c>
      <c r="BN7" s="29">
        <v>0.60499999999999998</v>
      </c>
      <c r="BO7" s="29">
        <v>0.61299999999999999</v>
      </c>
      <c r="BP7" s="29">
        <v>4.4720000000000004</v>
      </c>
      <c r="BQ7" s="29">
        <v>1.8260000000000001</v>
      </c>
      <c r="BR7" s="29">
        <v>4.8129999999999997</v>
      </c>
      <c r="BS7" s="29">
        <v>2.2240000000000002</v>
      </c>
      <c r="BT7" s="29">
        <v>4.4909999999999997</v>
      </c>
      <c r="BU7" s="29">
        <v>1.825</v>
      </c>
      <c r="BV7" s="29">
        <v>4.8230000000000004</v>
      </c>
      <c r="BW7" s="29">
        <v>2.2229999999999999</v>
      </c>
      <c r="BX7" s="81">
        <v>4.51</v>
      </c>
      <c r="BY7" s="81">
        <v>1.8260000000000001</v>
      </c>
      <c r="BZ7" s="37">
        <v>4.8330000000000002</v>
      </c>
      <c r="CA7" s="37">
        <v>2.222</v>
      </c>
      <c r="CB7" s="29">
        <v>3.5030000000000001</v>
      </c>
      <c r="CC7" s="29">
        <v>7.7089999999999996</v>
      </c>
      <c r="CD7" s="29">
        <v>3.391</v>
      </c>
      <c r="CE7" s="29">
        <v>7.5810000000000004</v>
      </c>
      <c r="CF7" s="29">
        <v>3.2789999999999999</v>
      </c>
      <c r="CG7" s="29">
        <v>7.4390000000000001</v>
      </c>
      <c r="CH7" s="29">
        <v>3.165</v>
      </c>
      <c r="CI7" s="29">
        <v>7.2850000000000001</v>
      </c>
      <c r="CJ7" s="29">
        <v>3.0510000000000002</v>
      </c>
      <c r="CK7" s="29">
        <v>7.12</v>
      </c>
      <c r="CL7" s="29">
        <v>2.9369999999999998</v>
      </c>
      <c r="CM7" s="29">
        <v>6.944</v>
      </c>
      <c r="CN7" s="29">
        <v>2.823</v>
      </c>
      <c r="CO7" s="29">
        <v>6.7569999999999997</v>
      </c>
      <c r="CP7" s="29">
        <v>2.7090000000000001</v>
      </c>
      <c r="CQ7" s="29">
        <v>6.56</v>
      </c>
      <c r="CR7" s="29">
        <v>0.62</v>
      </c>
      <c r="CS7" s="29">
        <v>0.627</v>
      </c>
      <c r="CT7" s="29">
        <v>3.3559999999999999</v>
      </c>
      <c r="CU7" s="29">
        <v>1.296</v>
      </c>
      <c r="CV7" s="29">
        <v>3.2690000000000001</v>
      </c>
      <c r="CW7" s="29">
        <v>1.2509999999999999</v>
      </c>
      <c r="CX7" s="29">
        <v>3.1760000000000002</v>
      </c>
      <c r="CY7" s="29">
        <v>1.206</v>
      </c>
      <c r="CZ7" s="29">
        <v>0.78</v>
      </c>
      <c r="DA7" s="29">
        <v>0.374</v>
      </c>
      <c r="DB7" s="29">
        <v>0.84499999999999997</v>
      </c>
      <c r="DC7" s="29">
        <v>0.40799999999999997</v>
      </c>
      <c r="DD7" s="29">
        <v>0.91500000000000004</v>
      </c>
      <c r="DE7" s="29">
        <v>0.44500000000000001</v>
      </c>
      <c r="DF7" s="29">
        <v>49.155999999999999</v>
      </c>
      <c r="DG7" s="29">
        <v>50.378999999999998</v>
      </c>
      <c r="DH7" s="29">
        <v>0.65300000000000002</v>
      </c>
      <c r="DI7" s="29">
        <v>0.30499999999999999</v>
      </c>
      <c r="DJ7" s="29">
        <v>0.65600000000000003</v>
      </c>
      <c r="DK7" s="29">
        <v>0.30499999999999999</v>
      </c>
      <c r="DL7" s="29">
        <v>0.71299999999999997</v>
      </c>
      <c r="DM7" s="29">
        <v>0.33300000000000002</v>
      </c>
      <c r="DN7" s="29">
        <v>0.71599999999999997</v>
      </c>
      <c r="DO7" s="29">
        <v>0.33300000000000002</v>
      </c>
      <c r="DP7" s="29">
        <v>0.77800000000000002</v>
      </c>
      <c r="DQ7" s="29">
        <v>0.36299999999999999</v>
      </c>
      <c r="DR7" s="29">
        <v>0.78200000000000003</v>
      </c>
      <c r="DS7" s="29">
        <v>0.36299999999999999</v>
      </c>
      <c r="DT7" s="3">
        <v>49.155999999999999</v>
      </c>
      <c r="DU7" s="3">
        <v>50.378999999999998</v>
      </c>
      <c r="DV7" s="3">
        <v>38.578000000000003</v>
      </c>
      <c r="DW7" s="3">
        <v>38.707999999999998</v>
      </c>
    </row>
    <row r="8" spans="1:127" x14ac:dyDescent="0.15">
      <c r="A8" s="28">
        <v>20</v>
      </c>
      <c r="B8" s="29">
        <v>15.154999999999999</v>
      </c>
      <c r="C8" s="29">
        <v>16.297000000000001</v>
      </c>
      <c r="D8" s="29">
        <v>14.484999999999999</v>
      </c>
      <c r="E8" s="29">
        <v>15.622999999999999</v>
      </c>
      <c r="F8" s="29">
        <v>13.824999999999999</v>
      </c>
      <c r="G8" s="29">
        <v>14.959</v>
      </c>
      <c r="H8" s="29">
        <v>13.173999999999999</v>
      </c>
      <c r="I8" s="29">
        <v>14.303000000000001</v>
      </c>
      <c r="J8" s="29">
        <v>12.532999999999999</v>
      </c>
      <c r="K8" s="29">
        <v>13.657</v>
      </c>
      <c r="L8" s="29">
        <v>11.901999999999999</v>
      </c>
      <c r="M8" s="29">
        <v>13.019</v>
      </c>
      <c r="N8" s="29">
        <v>11.281000000000001</v>
      </c>
      <c r="O8" s="29">
        <v>12.391999999999999</v>
      </c>
      <c r="P8" s="37">
        <v>10.670999999999999</v>
      </c>
      <c r="Q8" s="37">
        <v>11.773999999999999</v>
      </c>
      <c r="R8" s="29">
        <v>10.071999999999999</v>
      </c>
      <c r="S8" s="29">
        <v>11.164999999999999</v>
      </c>
      <c r="T8" s="29">
        <v>9.4849999999999994</v>
      </c>
      <c r="U8" s="29">
        <v>10.567</v>
      </c>
      <c r="V8" s="29">
        <v>8.91</v>
      </c>
      <c r="W8" s="29">
        <v>9.9789999999999992</v>
      </c>
      <c r="X8" s="29">
        <v>8.3469999999999995</v>
      </c>
      <c r="Y8" s="29">
        <v>9.4009999999999998</v>
      </c>
      <c r="Z8" s="29">
        <v>7.7969999999999997</v>
      </c>
      <c r="AA8" s="29">
        <v>8.8339999999999996</v>
      </c>
      <c r="AB8" s="29">
        <v>7.26</v>
      </c>
      <c r="AC8" s="29">
        <v>8.2780000000000005</v>
      </c>
      <c r="AD8" s="29">
        <v>6.7380000000000004</v>
      </c>
      <c r="AE8" s="29">
        <v>7.734</v>
      </c>
      <c r="AF8" s="29">
        <v>6.23</v>
      </c>
      <c r="AG8" s="29">
        <v>7.202</v>
      </c>
      <c r="AH8" s="29">
        <v>3.9319999999999999</v>
      </c>
      <c r="AI8" s="29">
        <v>3.9590000000000001</v>
      </c>
      <c r="AJ8" s="29">
        <v>3.2530000000000001</v>
      </c>
      <c r="AK8" s="29">
        <v>3.2770000000000001</v>
      </c>
      <c r="AL8" s="29">
        <v>2.5830000000000002</v>
      </c>
      <c r="AM8" s="29">
        <v>2.6040000000000001</v>
      </c>
      <c r="AN8" s="81">
        <v>1.923</v>
      </c>
      <c r="AO8" s="81">
        <v>1.9390000000000001</v>
      </c>
      <c r="AP8" s="29">
        <v>1.272</v>
      </c>
      <c r="AQ8" s="29">
        <v>1.284</v>
      </c>
      <c r="AR8" s="29">
        <v>0.63100000000000001</v>
      </c>
      <c r="AS8" s="29">
        <v>0.63700000000000001</v>
      </c>
      <c r="AT8" s="29">
        <v>2.0089999999999999</v>
      </c>
      <c r="AU8" s="29">
        <v>2.02</v>
      </c>
      <c r="AV8" s="29">
        <v>1.33</v>
      </c>
      <c r="AW8" s="29">
        <v>1.3380000000000001</v>
      </c>
      <c r="AX8" s="29">
        <v>0.66</v>
      </c>
      <c r="AY8" s="29">
        <v>0.66500000000000004</v>
      </c>
      <c r="AZ8" s="29">
        <v>5.1619999999999999</v>
      </c>
      <c r="BA8" s="29">
        <v>5.2050000000000001</v>
      </c>
      <c r="BB8" s="29">
        <v>4.484</v>
      </c>
      <c r="BC8" s="29">
        <v>4.5229999999999997</v>
      </c>
      <c r="BD8" s="29">
        <v>3.8140000000000001</v>
      </c>
      <c r="BE8" s="29">
        <v>3.85</v>
      </c>
      <c r="BF8" s="29">
        <v>3.1539999999999999</v>
      </c>
      <c r="BG8" s="29">
        <v>3.1850000000000001</v>
      </c>
      <c r="BH8" s="29">
        <v>2.5030000000000001</v>
      </c>
      <c r="BI8" s="29">
        <v>2.5289999999999999</v>
      </c>
      <c r="BJ8" s="29">
        <v>1.8620000000000001</v>
      </c>
      <c r="BK8" s="29">
        <v>1.883</v>
      </c>
      <c r="BL8" s="29">
        <v>1.2310000000000001</v>
      </c>
      <c r="BM8" s="29">
        <v>1.246</v>
      </c>
      <c r="BN8" s="29">
        <v>0.61</v>
      </c>
      <c r="BO8" s="29">
        <v>0.61799999999999999</v>
      </c>
      <c r="BP8" s="29">
        <v>4.5110000000000001</v>
      </c>
      <c r="BQ8" s="29">
        <v>1.84</v>
      </c>
      <c r="BR8" s="29">
        <v>4.8550000000000004</v>
      </c>
      <c r="BS8" s="29">
        <v>2.242</v>
      </c>
      <c r="BT8" s="29">
        <v>4.5289999999999999</v>
      </c>
      <c r="BU8" s="29">
        <v>1.84</v>
      </c>
      <c r="BV8" s="29">
        <v>4.8639999999999999</v>
      </c>
      <c r="BW8" s="29">
        <v>2.2410000000000001</v>
      </c>
      <c r="BX8" s="81">
        <v>4.548</v>
      </c>
      <c r="BY8" s="81">
        <v>1.84</v>
      </c>
      <c r="BZ8" s="37">
        <v>4.875</v>
      </c>
      <c r="CA8" s="37">
        <v>2.2400000000000002</v>
      </c>
      <c r="CB8" s="29">
        <v>3.5339999999999998</v>
      </c>
      <c r="CC8" s="29">
        <v>7.7770000000000001</v>
      </c>
      <c r="CD8" s="29">
        <v>3.4209999999999998</v>
      </c>
      <c r="CE8" s="29">
        <v>7.6470000000000002</v>
      </c>
      <c r="CF8" s="29">
        <v>3.3079999999999998</v>
      </c>
      <c r="CG8" s="29">
        <v>7.5039999999999996</v>
      </c>
      <c r="CH8" s="29">
        <v>3.1930000000000001</v>
      </c>
      <c r="CI8" s="29">
        <v>7.3490000000000002</v>
      </c>
      <c r="CJ8" s="29">
        <v>3.0779999999999998</v>
      </c>
      <c r="CK8" s="29">
        <v>7.1829999999999998</v>
      </c>
      <c r="CL8" s="29">
        <v>2.9630000000000001</v>
      </c>
      <c r="CM8" s="29">
        <v>7.0049999999999999</v>
      </c>
      <c r="CN8" s="29">
        <v>2.8479999999999999</v>
      </c>
      <c r="CO8" s="29">
        <v>6.8159999999999998</v>
      </c>
      <c r="CP8" s="29">
        <v>2.7330000000000001</v>
      </c>
      <c r="CQ8" s="29">
        <v>6.6180000000000003</v>
      </c>
      <c r="CR8" s="29">
        <v>0.626</v>
      </c>
      <c r="CS8" s="29">
        <v>0.63200000000000001</v>
      </c>
      <c r="CT8" s="29">
        <v>3.3860000000000001</v>
      </c>
      <c r="CU8" s="29">
        <v>1.3069999999999999</v>
      </c>
      <c r="CV8" s="29">
        <v>3.2970000000000002</v>
      </c>
      <c r="CW8" s="29">
        <v>1.262</v>
      </c>
      <c r="CX8" s="29">
        <v>3.2040000000000002</v>
      </c>
      <c r="CY8" s="29">
        <v>1.2170000000000001</v>
      </c>
      <c r="CZ8" s="29">
        <v>0.78100000000000003</v>
      </c>
      <c r="DA8" s="29">
        <v>0.372</v>
      </c>
      <c r="DB8" s="29">
        <v>0.84599999999999997</v>
      </c>
      <c r="DC8" s="29">
        <v>0.40699999999999997</v>
      </c>
      <c r="DD8" s="29">
        <v>0.91700000000000004</v>
      </c>
      <c r="DE8" s="29">
        <v>0.44400000000000001</v>
      </c>
      <c r="DF8" s="29">
        <v>48.584000000000003</v>
      </c>
      <c r="DG8" s="29">
        <v>49.817</v>
      </c>
      <c r="DH8" s="29">
        <v>0.65800000000000003</v>
      </c>
      <c r="DI8" s="29">
        <v>0.30599999999999999</v>
      </c>
      <c r="DJ8" s="29">
        <v>0.66100000000000003</v>
      </c>
      <c r="DK8" s="29">
        <v>0.30599999999999999</v>
      </c>
      <c r="DL8" s="29">
        <v>0.71799999999999997</v>
      </c>
      <c r="DM8" s="29">
        <v>0.33500000000000002</v>
      </c>
      <c r="DN8" s="29">
        <v>0.72199999999999998</v>
      </c>
      <c r="DO8" s="29">
        <v>0.33500000000000002</v>
      </c>
      <c r="DP8" s="29">
        <v>0.78400000000000003</v>
      </c>
      <c r="DQ8" s="29">
        <v>0.36499999999999999</v>
      </c>
      <c r="DR8" s="29">
        <v>0.78800000000000003</v>
      </c>
      <c r="DS8" s="29">
        <v>0.36499999999999999</v>
      </c>
      <c r="DT8" s="3">
        <v>48.584000000000003</v>
      </c>
      <c r="DU8" s="3">
        <v>49.817</v>
      </c>
      <c r="DV8" s="3">
        <v>37.912999999999997</v>
      </c>
      <c r="DW8" s="3">
        <v>38.043999999999997</v>
      </c>
    </row>
    <row r="9" spans="1:127" x14ac:dyDescent="0.15">
      <c r="A9" s="28">
        <v>21</v>
      </c>
      <c r="B9" s="29">
        <v>15.289</v>
      </c>
      <c r="C9" s="29">
        <v>16.440000000000001</v>
      </c>
      <c r="D9" s="29">
        <v>14.613</v>
      </c>
      <c r="E9" s="29">
        <v>15.760999999999999</v>
      </c>
      <c r="F9" s="29">
        <v>13.946999999999999</v>
      </c>
      <c r="G9" s="29">
        <v>15.09</v>
      </c>
      <c r="H9" s="29">
        <v>13.29</v>
      </c>
      <c r="I9" s="29">
        <v>14.429</v>
      </c>
      <c r="J9" s="29">
        <v>12.644</v>
      </c>
      <c r="K9" s="29">
        <v>13.776999999999999</v>
      </c>
      <c r="L9" s="29">
        <v>12.007</v>
      </c>
      <c r="M9" s="29">
        <v>13.134</v>
      </c>
      <c r="N9" s="29">
        <v>11.381</v>
      </c>
      <c r="O9" s="29">
        <v>12.500999999999999</v>
      </c>
      <c r="P9" s="37">
        <v>10.766</v>
      </c>
      <c r="Q9" s="37">
        <v>11.877000000000001</v>
      </c>
      <c r="R9" s="29">
        <v>10.161</v>
      </c>
      <c r="S9" s="29">
        <v>11.263999999999999</v>
      </c>
      <c r="T9" s="29">
        <v>9.5690000000000008</v>
      </c>
      <c r="U9" s="29">
        <v>10.66</v>
      </c>
      <c r="V9" s="29">
        <v>8.9890000000000008</v>
      </c>
      <c r="W9" s="29">
        <v>10.067</v>
      </c>
      <c r="X9" s="29">
        <v>8.4209999999999994</v>
      </c>
      <c r="Y9" s="29">
        <v>9.484</v>
      </c>
      <c r="Z9" s="29">
        <v>7.8659999999999997</v>
      </c>
      <c r="AA9" s="29">
        <v>8.9120000000000008</v>
      </c>
      <c r="AB9" s="29">
        <v>7.3239999999999998</v>
      </c>
      <c r="AC9" s="29">
        <v>8.3510000000000009</v>
      </c>
      <c r="AD9" s="29">
        <v>6.7969999999999997</v>
      </c>
      <c r="AE9" s="29">
        <v>7.8019999999999996</v>
      </c>
      <c r="AF9" s="29">
        <v>6.2850000000000001</v>
      </c>
      <c r="AG9" s="29">
        <v>7.2649999999999997</v>
      </c>
      <c r="AH9" s="29">
        <v>3.9670000000000001</v>
      </c>
      <c r="AI9" s="29">
        <v>3.9940000000000002</v>
      </c>
      <c r="AJ9" s="29">
        <v>3.282</v>
      </c>
      <c r="AK9" s="29">
        <v>3.306</v>
      </c>
      <c r="AL9" s="29">
        <v>2.6059999999999999</v>
      </c>
      <c r="AM9" s="29">
        <v>2.6269999999999998</v>
      </c>
      <c r="AN9" s="81">
        <v>1.94</v>
      </c>
      <c r="AO9" s="81">
        <v>1.956</v>
      </c>
      <c r="AP9" s="29">
        <v>1.2829999999999999</v>
      </c>
      <c r="AQ9" s="29">
        <v>1.2949999999999999</v>
      </c>
      <c r="AR9" s="29">
        <v>0.63700000000000001</v>
      </c>
      <c r="AS9" s="29">
        <v>0.64300000000000002</v>
      </c>
      <c r="AT9" s="29">
        <v>2.0270000000000001</v>
      </c>
      <c r="AU9" s="29">
        <v>2.0379999999999998</v>
      </c>
      <c r="AV9" s="29">
        <v>1.3420000000000001</v>
      </c>
      <c r="AW9" s="29">
        <v>1.35</v>
      </c>
      <c r="AX9" s="29">
        <v>0.66600000000000004</v>
      </c>
      <c r="AY9" s="29">
        <v>0.67</v>
      </c>
      <c r="AZ9" s="29">
        <v>5.2080000000000002</v>
      </c>
      <c r="BA9" s="29">
        <v>5.2510000000000003</v>
      </c>
      <c r="BB9" s="29">
        <v>4.5229999999999997</v>
      </c>
      <c r="BC9" s="29">
        <v>4.5629999999999997</v>
      </c>
      <c r="BD9" s="29">
        <v>3.8479999999999999</v>
      </c>
      <c r="BE9" s="29">
        <v>3.883</v>
      </c>
      <c r="BF9" s="29">
        <v>3.181</v>
      </c>
      <c r="BG9" s="29">
        <v>3.2130000000000001</v>
      </c>
      <c r="BH9" s="29">
        <v>2.5249999999999999</v>
      </c>
      <c r="BI9" s="29">
        <v>2.552</v>
      </c>
      <c r="BJ9" s="29">
        <v>1.8779999999999999</v>
      </c>
      <c r="BK9" s="29">
        <v>1.9</v>
      </c>
      <c r="BL9" s="29">
        <v>1.2410000000000001</v>
      </c>
      <c r="BM9" s="29">
        <v>1.2569999999999999</v>
      </c>
      <c r="BN9" s="29">
        <v>0.61499999999999999</v>
      </c>
      <c r="BO9" s="29">
        <v>0.624</v>
      </c>
      <c r="BP9" s="29">
        <v>4.5490000000000004</v>
      </c>
      <c r="BQ9" s="29">
        <v>1.8540000000000001</v>
      </c>
      <c r="BR9" s="29">
        <v>4.8959999999999999</v>
      </c>
      <c r="BS9" s="29">
        <v>2.2589999999999999</v>
      </c>
      <c r="BT9" s="29">
        <v>4.5670000000000002</v>
      </c>
      <c r="BU9" s="29">
        <v>1.8540000000000001</v>
      </c>
      <c r="BV9" s="29">
        <v>4.9059999999999997</v>
      </c>
      <c r="BW9" s="29">
        <v>2.258</v>
      </c>
      <c r="BX9" s="81">
        <v>4.5869999999999997</v>
      </c>
      <c r="BY9" s="81">
        <v>1.8540000000000001</v>
      </c>
      <c r="BZ9" s="37">
        <v>4.9160000000000004</v>
      </c>
      <c r="CA9" s="37">
        <v>2.2570000000000001</v>
      </c>
      <c r="CB9" s="29">
        <v>3.5649999999999999</v>
      </c>
      <c r="CC9" s="29">
        <v>7.8460000000000001</v>
      </c>
      <c r="CD9" s="29">
        <v>3.4510000000000001</v>
      </c>
      <c r="CE9" s="29">
        <v>7.7149999999999999</v>
      </c>
      <c r="CF9" s="29">
        <v>3.3370000000000002</v>
      </c>
      <c r="CG9" s="29">
        <v>7.5709999999999997</v>
      </c>
      <c r="CH9" s="29">
        <v>3.2210000000000001</v>
      </c>
      <c r="CI9" s="29">
        <v>7.4139999999999997</v>
      </c>
      <c r="CJ9" s="29">
        <v>3.105</v>
      </c>
      <c r="CK9" s="29">
        <v>7.2460000000000004</v>
      </c>
      <c r="CL9" s="29">
        <v>2.9889999999999999</v>
      </c>
      <c r="CM9" s="29">
        <v>7.0659999999999998</v>
      </c>
      <c r="CN9" s="29">
        <v>2.8730000000000002</v>
      </c>
      <c r="CO9" s="29">
        <v>6.8760000000000003</v>
      </c>
      <c r="CP9" s="29">
        <v>2.7570000000000001</v>
      </c>
      <c r="CQ9" s="29">
        <v>6.6760000000000002</v>
      </c>
      <c r="CR9" s="29">
        <v>0.63100000000000001</v>
      </c>
      <c r="CS9" s="29">
        <v>0.63800000000000001</v>
      </c>
      <c r="CT9" s="29">
        <v>3.415</v>
      </c>
      <c r="CU9" s="29">
        <v>1.319</v>
      </c>
      <c r="CV9" s="29">
        <v>3.3260000000000001</v>
      </c>
      <c r="CW9" s="29">
        <v>1.2729999999999999</v>
      </c>
      <c r="CX9" s="29">
        <v>3.2320000000000002</v>
      </c>
      <c r="CY9" s="29">
        <v>1.2270000000000001</v>
      </c>
      <c r="CZ9" s="29">
        <v>0.78</v>
      </c>
      <c r="DA9" s="29">
        <v>0.37</v>
      </c>
      <c r="DB9" s="29">
        <v>0.84599999999999997</v>
      </c>
      <c r="DC9" s="29">
        <v>0.40500000000000003</v>
      </c>
      <c r="DD9" s="29">
        <v>0.91800000000000004</v>
      </c>
      <c r="DE9" s="29">
        <v>0.442</v>
      </c>
      <c r="DF9" s="29">
        <v>48.008000000000003</v>
      </c>
      <c r="DG9" s="29">
        <v>49.252000000000002</v>
      </c>
      <c r="DH9" s="29">
        <v>0.66200000000000003</v>
      </c>
      <c r="DI9" s="29">
        <v>0.307</v>
      </c>
      <c r="DJ9" s="29">
        <v>0.66500000000000004</v>
      </c>
      <c r="DK9" s="29">
        <v>0.307</v>
      </c>
      <c r="DL9" s="29">
        <v>0.72299999999999998</v>
      </c>
      <c r="DM9" s="29">
        <v>0.33600000000000002</v>
      </c>
      <c r="DN9" s="29">
        <v>0.72699999999999998</v>
      </c>
      <c r="DO9" s="29">
        <v>0.33600000000000002</v>
      </c>
      <c r="DP9" s="29">
        <v>0.79</v>
      </c>
      <c r="DQ9" s="29">
        <v>0.36699999999999999</v>
      </c>
      <c r="DR9" s="29">
        <v>0.79400000000000004</v>
      </c>
      <c r="DS9" s="29">
        <v>0.36699999999999999</v>
      </c>
      <c r="DT9" s="3">
        <v>48.008000000000003</v>
      </c>
      <c r="DU9" s="3">
        <v>49.252000000000002</v>
      </c>
      <c r="DV9" s="3">
        <v>37.243000000000002</v>
      </c>
      <c r="DW9" s="3">
        <v>37.374000000000002</v>
      </c>
    </row>
    <row r="10" spans="1:127" x14ac:dyDescent="0.15">
      <c r="A10" s="28">
        <v>22</v>
      </c>
      <c r="B10" s="29">
        <v>15.423999999999999</v>
      </c>
      <c r="C10" s="29">
        <v>16.585000000000001</v>
      </c>
      <c r="D10" s="29">
        <v>14.743</v>
      </c>
      <c r="E10" s="29">
        <v>15.9</v>
      </c>
      <c r="F10" s="29">
        <v>14.071</v>
      </c>
      <c r="G10" s="29">
        <v>15.223000000000001</v>
      </c>
      <c r="H10" s="29">
        <v>13.407999999999999</v>
      </c>
      <c r="I10" s="29">
        <v>14.555999999999999</v>
      </c>
      <c r="J10" s="29">
        <v>12.756</v>
      </c>
      <c r="K10" s="29">
        <v>13.898</v>
      </c>
      <c r="L10" s="29">
        <v>12.113</v>
      </c>
      <c r="M10" s="29">
        <v>13.25</v>
      </c>
      <c r="N10" s="29">
        <v>11.481999999999999</v>
      </c>
      <c r="O10" s="29">
        <v>12.611000000000001</v>
      </c>
      <c r="P10" s="37">
        <v>10.861000000000001</v>
      </c>
      <c r="Q10" s="37">
        <v>11.981999999999999</v>
      </c>
      <c r="R10" s="29">
        <v>10.252000000000001</v>
      </c>
      <c r="S10" s="29">
        <v>11.363</v>
      </c>
      <c r="T10" s="29">
        <v>9.6539999999999999</v>
      </c>
      <c r="U10" s="29">
        <v>10.754</v>
      </c>
      <c r="V10" s="29">
        <v>9.0679999999999996</v>
      </c>
      <c r="W10" s="29">
        <v>10.154999999999999</v>
      </c>
      <c r="X10" s="29">
        <v>8.4949999999999992</v>
      </c>
      <c r="Y10" s="29">
        <v>9.5670000000000002</v>
      </c>
      <c r="Z10" s="29">
        <v>7.9359999999999999</v>
      </c>
      <c r="AA10" s="29">
        <v>8.99</v>
      </c>
      <c r="AB10" s="29">
        <v>7.3890000000000002</v>
      </c>
      <c r="AC10" s="29">
        <v>8.4250000000000007</v>
      </c>
      <c r="AD10" s="29">
        <v>6.8579999999999997</v>
      </c>
      <c r="AE10" s="29">
        <v>7.8710000000000004</v>
      </c>
      <c r="AF10" s="29">
        <v>6.3410000000000002</v>
      </c>
      <c r="AG10" s="29">
        <v>7.3289999999999997</v>
      </c>
      <c r="AH10" s="29">
        <v>4.0019999999999998</v>
      </c>
      <c r="AI10" s="29">
        <v>4.0289999999999999</v>
      </c>
      <c r="AJ10" s="29">
        <v>3.3109999999999999</v>
      </c>
      <c r="AK10" s="29">
        <v>3.335</v>
      </c>
      <c r="AL10" s="29">
        <v>2.629</v>
      </c>
      <c r="AM10" s="29">
        <v>2.65</v>
      </c>
      <c r="AN10" s="81">
        <v>1.9570000000000001</v>
      </c>
      <c r="AO10" s="81">
        <v>1.974</v>
      </c>
      <c r="AP10" s="29">
        <v>1.2949999999999999</v>
      </c>
      <c r="AQ10" s="29">
        <v>1.306</v>
      </c>
      <c r="AR10" s="29">
        <v>0.64200000000000002</v>
      </c>
      <c r="AS10" s="29">
        <v>0.64800000000000002</v>
      </c>
      <c r="AT10" s="29">
        <v>2.0449999999999999</v>
      </c>
      <c r="AU10" s="29">
        <v>2.056</v>
      </c>
      <c r="AV10" s="29">
        <v>1.3540000000000001</v>
      </c>
      <c r="AW10" s="29">
        <v>1.3620000000000001</v>
      </c>
      <c r="AX10" s="29">
        <v>0.67200000000000004</v>
      </c>
      <c r="AY10" s="29">
        <v>0.67600000000000005</v>
      </c>
      <c r="AZ10" s="29">
        <v>5.2539999999999996</v>
      </c>
      <c r="BA10" s="29">
        <v>5.2969999999999997</v>
      </c>
      <c r="BB10" s="29">
        <v>4.5629999999999997</v>
      </c>
      <c r="BC10" s="29">
        <v>4.6029999999999998</v>
      </c>
      <c r="BD10" s="29">
        <v>3.8820000000000001</v>
      </c>
      <c r="BE10" s="29">
        <v>3.9180000000000001</v>
      </c>
      <c r="BF10" s="29">
        <v>3.21</v>
      </c>
      <c r="BG10" s="29">
        <v>3.2410000000000001</v>
      </c>
      <c r="BH10" s="29">
        <v>2.5470000000000002</v>
      </c>
      <c r="BI10" s="29">
        <v>2.5739999999999998</v>
      </c>
      <c r="BJ10" s="29">
        <v>1.895</v>
      </c>
      <c r="BK10" s="29">
        <v>1.9159999999999999</v>
      </c>
      <c r="BL10" s="29">
        <v>1.252</v>
      </c>
      <c r="BM10" s="29">
        <v>1.268</v>
      </c>
      <c r="BN10" s="29">
        <v>0.621</v>
      </c>
      <c r="BO10" s="29">
        <v>0.629</v>
      </c>
      <c r="BP10" s="29">
        <v>4.5860000000000003</v>
      </c>
      <c r="BQ10" s="29">
        <v>1.867</v>
      </c>
      <c r="BR10" s="29">
        <v>4.9359999999999999</v>
      </c>
      <c r="BS10" s="29">
        <v>2.2759999999999998</v>
      </c>
      <c r="BT10" s="29">
        <v>4.6050000000000004</v>
      </c>
      <c r="BU10" s="29">
        <v>1.867</v>
      </c>
      <c r="BV10" s="29">
        <v>4.9459999999999997</v>
      </c>
      <c r="BW10" s="29">
        <v>2.2749999999999999</v>
      </c>
      <c r="BX10" s="81">
        <v>4.625</v>
      </c>
      <c r="BY10" s="81">
        <v>1.867</v>
      </c>
      <c r="BZ10" s="37">
        <v>4.9569999999999999</v>
      </c>
      <c r="CA10" s="37">
        <v>2.274</v>
      </c>
      <c r="CB10" s="29">
        <v>3.597</v>
      </c>
      <c r="CC10" s="29">
        <v>7.915</v>
      </c>
      <c r="CD10" s="29">
        <v>3.4820000000000002</v>
      </c>
      <c r="CE10" s="29">
        <v>7.7830000000000004</v>
      </c>
      <c r="CF10" s="29">
        <v>3.3660000000000001</v>
      </c>
      <c r="CG10" s="29">
        <v>7.6369999999999996</v>
      </c>
      <c r="CH10" s="29">
        <v>3.25</v>
      </c>
      <c r="CI10" s="29">
        <v>7.4790000000000001</v>
      </c>
      <c r="CJ10" s="29">
        <v>3.133</v>
      </c>
      <c r="CK10" s="29">
        <v>7.31</v>
      </c>
      <c r="CL10" s="29">
        <v>3.016</v>
      </c>
      <c r="CM10" s="29">
        <v>7.1289999999999996</v>
      </c>
      <c r="CN10" s="29">
        <v>2.899</v>
      </c>
      <c r="CO10" s="29">
        <v>6.9370000000000003</v>
      </c>
      <c r="CP10" s="29">
        <v>2.782</v>
      </c>
      <c r="CQ10" s="29">
        <v>6.7350000000000003</v>
      </c>
      <c r="CR10" s="29">
        <v>0.63700000000000001</v>
      </c>
      <c r="CS10" s="29">
        <v>0.64400000000000002</v>
      </c>
      <c r="CT10" s="29">
        <v>3.4460000000000002</v>
      </c>
      <c r="CU10" s="29">
        <v>1.33</v>
      </c>
      <c r="CV10" s="29">
        <v>3.3559999999999999</v>
      </c>
      <c r="CW10" s="29">
        <v>1.284</v>
      </c>
      <c r="CX10" s="29">
        <v>3.2610000000000001</v>
      </c>
      <c r="CY10" s="29">
        <v>1.238</v>
      </c>
      <c r="CZ10" s="29">
        <v>0.77900000000000003</v>
      </c>
      <c r="DA10" s="29">
        <v>0.36699999999999999</v>
      </c>
      <c r="DB10" s="29">
        <v>0.84499999999999997</v>
      </c>
      <c r="DC10" s="29">
        <v>0.40200000000000002</v>
      </c>
      <c r="DD10" s="29">
        <v>0.91700000000000004</v>
      </c>
      <c r="DE10" s="29">
        <v>0.44</v>
      </c>
      <c r="DF10" s="29">
        <v>47.43</v>
      </c>
      <c r="DG10" s="29">
        <v>48.682000000000002</v>
      </c>
      <c r="DH10" s="29">
        <v>0.66600000000000004</v>
      </c>
      <c r="DI10" s="29">
        <v>0.308</v>
      </c>
      <c r="DJ10" s="29">
        <v>0.66900000000000004</v>
      </c>
      <c r="DK10" s="29">
        <v>0.308</v>
      </c>
      <c r="DL10" s="29">
        <v>0.72699999999999998</v>
      </c>
      <c r="DM10" s="29">
        <v>0.33700000000000002</v>
      </c>
      <c r="DN10" s="29">
        <v>0.73099999999999998</v>
      </c>
      <c r="DO10" s="29">
        <v>0.33700000000000002</v>
      </c>
      <c r="DP10" s="29">
        <v>0.79400000000000004</v>
      </c>
      <c r="DQ10" s="29">
        <v>0.36799999999999999</v>
      </c>
      <c r="DR10" s="29">
        <v>0.79800000000000004</v>
      </c>
      <c r="DS10" s="29">
        <v>0.36799999999999999</v>
      </c>
      <c r="DT10" s="3">
        <v>47.43</v>
      </c>
      <c r="DU10" s="3">
        <v>48.682000000000002</v>
      </c>
      <c r="DV10" s="3">
        <v>36.569000000000003</v>
      </c>
      <c r="DW10" s="3">
        <v>36.700000000000003</v>
      </c>
    </row>
    <row r="11" spans="1:127" x14ac:dyDescent="0.15">
      <c r="A11" s="28">
        <v>23</v>
      </c>
      <c r="B11" s="29">
        <v>15.561999999999999</v>
      </c>
      <c r="C11" s="29">
        <v>16.731999999999999</v>
      </c>
      <c r="D11" s="29">
        <v>14.875</v>
      </c>
      <c r="E11" s="29">
        <v>16.04</v>
      </c>
      <c r="F11" s="29">
        <v>14.196</v>
      </c>
      <c r="G11" s="29">
        <v>15.358000000000001</v>
      </c>
      <c r="H11" s="29">
        <v>13.528</v>
      </c>
      <c r="I11" s="29">
        <v>14.685</v>
      </c>
      <c r="J11" s="29">
        <v>12.87</v>
      </c>
      <c r="K11" s="29">
        <v>14.021000000000001</v>
      </c>
      <c r="L11" s="29">
        <v>12.222</v>
      </c>
      <c r="M11" s="29">
        <v>13.367000000000001</v>
      </c>
      <c r="N11" s="29">
        <v>11.584</v>
      </c>
      <c r="O11" s="29">
        <v>12.723000000000001</v>
      </c>
      <c r="P11" s="37">
        <v>10.958</v>
      </c>
      <c r="Q11" s="37">
        <v>12.087999999999999</v>
      </c>
      <c r="R11" s="29">
        <v>10.343</v>
      </c>
      <c r="S11" s="29">
        <v>11.462999999999999</v>
      </c>
      <c r="T11" s="29">
        <v>9.74</v>
      </c>
      <c r="U11" s="29">
        <v>10.849</v>
      </c>
      <c r="V11" s="29">
        <v>9.1489999999999991</v>
      </c>
      <c r="W11" s="29">
        <v>10.244999999999999</v>
      </c>
      <c r="X11" s="29">
        <v>8.5709999999999997</v>
      </c>
      <c r="Y11" s="29">
        <v>9.6519999999999992</v>
      </c>
      <c r="Z11" s="29">
        <v>8.0060000000000002</v>
      </c>
      <c r="AA11" s="29">
        <v>9.07</v>
      </c>
      <c r="AB11" s="29">
        <v>7.4550000000000001</v>
      </c>
      <c r="AC11" s="29">
        <v>8.4990000000000006</v>
      </c>
      <c r="AD11" s="29">
        <v>6.9189999999999996</v>
      </c>
      <c r="AE11" s="29">
        <v>7.94</v>
      </c>
      <c r="AF11" s="29">
        <v>6.3970000000000002</v>
      </c>
      <c r="AG11" s="29">
        <v>7.3940000000000001</v>
      </c>
      <c r="AH11" s="29">
        <v>4.0380000000000003</v>
      </c>
      <c r="AI11" s="29">
        <v>4.0650000000000004</v>
      </c>
      <c r="AJ11" s="29">
        <v>3.3410000000000002</v>
      </c>
      <c r="AK11" s="29">
        <v>3.3650000000000002</v>
      </c>
      <c r="AL11" s="29">
        <v>2.653</v>
      </c>
      <c r="AM11" s="29">
        <v>2.673</v>
      </c>
      <c r="AN11" s="81">
        <v>1.9750000000000001</v>
      </c>
      <c r="AO11" s="81">
        <v>1.9910000000000001</v>
      </c>
      <c r="AP11" s="29">
        <v>1.306</v>
      </c>
      <c r="AQ11" s="29">
        <v>1.3180000000000001</v>
      </c>
      <c r="AR11" s="29">
        <v>0.64800000000000002</v>
      </c>
      <c r="AS11" s="29">
        <v>0.65400000000000003</v>
      </c>
      <c r="AT11" s="29">
        <v>2.0630000000000002</v>
      </c>
      <c r="AU11" s="29">
        <v>2.0739999999999998</v>
      </c>
      <c r="AV11" s="29">
        <v>1.3660000000000001</v>
      </c>
      <c r="AW11" s="29">
        <v>1.3740000000000001</v>
      </c>
      <c r="AX11" s="29">
        <v>0.67800000000000005</v>
      </c>
      <c r="AY11" s="29">
        <v>0.68200000000000005</v>
      </c>
      <c r="AZ11" s="29">
        <v>5.3010000000000002</v>
      </c>
      <c r="BA11" s="29">
        <v>5.3440000000000003</v>
      </c>
      <c r="BB11" s="29">
        <v>4.6040000000000001</v>
      </c>
      <c r="BC11" s="29">
        <v>4.6440000000000001</v>
      </c>
      <c r="BD11" s="29">
        <v>3.9159999999999999</v>
      </c>
      <c r="BE11" s="29">
        <v>3.952</v>
      </c>
      <c r="BF11" s="29">
        <v>3.238</v>
      </c>
      <c r="BG11" s="29">
        <v>3.27</v>
      </c>
      <c r="BH11" s="29">
        <v>2.57</v>
      </c>
      <c r="BI11" s="29">
        <v>2.597</v>
      </c>
      <c r="BJ11" s="29">
        <v>1.9119999999999999</v>
      </c>
      <c r="BK11" s="29">
        <v>1.9330000000000001</v>
      </c>
      <c r="BL11" s="29">
        <v>1.264</v>
      </c>
      <c r="BM11" s="29">
        <v>1.2789999999999999</v>
      </c>
      <c r="BN11" s="29">
        <v>0.626</v>
      </c>
      <c r="BO11" s="29">
        <v>0.63500000000000001</v>
      </c>
      <c r="BP11" s="29">
        <v>4.6230000000000002</v>
      </c>
      <c r="BQ11" s="29">
        <v>1.879</v>
      </c>
      <c r="BR11" s="29">
        <v>4.976</v>
      </c>
      <c r="BS11" s="29">
        <v>2.2919999999999998</v>
      </c>
      <c r="BT11" s="29">
        <v>4.6420000000000003</v>
      </c>
      <c r="BU11" s="29">
        <v>1.879</v>
      </c>
      <c r="BV11" s="29">
        <v>4.9859999999999998</v>
      </c>
      <c r="BW11" s="29">
        <v>2.2909999999999999</v>
      </c>
      <c r="BX11" s="81">
        <v>4.6609999999999996</v>
      </c>
      <c r="BY11" s="81">
        <v>1.88</v>
      </c>
      <c r="BZ11" s="37">
        <v>4.9960000000000004</v>
      </c>
      <c r="CA11" s="37">
        <v>2.29</v>
      </c>
      <c r="CB11" s="29">
        <v>3.629</v>
      </c>
      <c r="CC11" s="29">
        <v>7.9850000000000003</v>
      </c>
      <c r="CD11" s="29">
        <v>3.5129999999999999</v>
      </c>
      <c r="CE11" s="29">
        <v>7.851</v>
      </c>
      <c r="CF11" s="29">
        <v>3.3959999999999999</v>
      </c>
      <c r="CG11" s="29">
        <v>7.7050000000000001</v>
      </c>
      <c r="CH11" s="29">
        <v>3.2789999999999999</v>
      </c>
      <c r="CI11" s="29">
        <v>7.5460000000000003</v>
      </c>
      <c r="CJ11" s="29">
        <v>3.161</v>
      </c>
      <c r="CK11" s="29">
        <v>7.3739999999999997</v>
      </c>
      <c r="CL11" s="29">
        <v>3.0430000000000001</v>
      </c>
      <c r="CM11" s="29">
        <v>7.1920000000000002</v>
      </c>
      <c r="CN11" s="29">
        <v>2.9249999999999998</v>
      </c>
      <c r="CO11" s="29">
        <v>6.9980000000000002</v>
      </c>
      <c r="CP11" s="29">
        <v>2.8069999999999999</v>
      </c>
      <c r="CQ11" s="29">
        <v>6.7939999999999996</v>
      </c>
      <c r="CR11" s="29">
        <v>0.64300000000000002</v>
      </c>
      <c r="CS11" s="29">
        <v>0.64900000000000002</v>
      </c>
      <c r="CT11" s="29">
        <v>3.4769999999999999</v>
      </c>
      <c r="CU11" s="29">
        <v>1.3420000000000001</v>
      </c>
      <c r="CV11" s="29">
        <v>3.3860000000000001</v>
      </c>
      <c r="CW11" s="29">
        <v>1.296</v>
      </c>
      <c r="CX11" s="29">
        <v>3.29</v>
      </c>
      <c r="CY11" s="29">
        <v>1.2490000000000001</v>
      </c>
      <c r="CZ11" s="29">
        <v>0.77500000000000002</v>
      </c>
      <c r="DA11" s="29">
        <v>0.36399999999999999</v>
      </c>
      <c r="DB11" s="29">
        <v>0.84199999999999997</v>
      </c>
      <c r="DC11" s="29">
        <v>0.39900000000000002</v>
      </c>
      <c r="DD11" s="29">
        <v>0.91400000000000003</v>
      </c>
      <c r="DE11" s="29">
        <v>0.437</v>
      </c>
      <c r="DF11" s="29">
        <v>46.848999999999997</v>
      </c>
      <c r="DG11" s="29">
        <v>48.106999999999999</v>
      </c>
      <c r="DH11" s="29">
        <v>0.66800000000000004</v>
      </c>
      <c r="DI11" s="29">
        <v>0.307</v>
      </c>
      <c r="DJ11" s="29">
        <v>0.67200000000000004</v>
      </c>
      <c r="DK11" s="29">
        <v>0.307</v>
      </c>
      <c r="DL11" s="29">
        <v>0.73</v>
      </c>
      <c r="DM11" s="29">
        <v>0.33600000000000002</v>
      </c>
      <c r="DN11" s="29">
        <v>0.73399999999999999</v>
      </c>
      <c r="DO11" s="29">
        <v>0.33600000000000002</v>
      </c>
      <c r="DP11" s="29">
        <v>0.79800000000000004</v>
      </c>
      <c r="DQ11" s="29">
        <v>0.36799999999999999</v>
      </c>
      <c r="DR11" s="29">
        <v>0.80200000000000005</v>
      </c>
      <c r="DS11" s="29">
        <v>0.36799999999999999</v>
      </c>
      <c r="DT11" s="3">
        <v>46.848999999999997</v>
      </c>
      <c r="DU11" s="3">
        <v>48.106999999999999</v>
      </c>
      <c r="DV11" s="3">
        <v>35.890999999999998</v>
      </c>
      <c r="DW11" s="3">
        <v>36.020000000000003</v>
      </c>
    </row>
    <row r="12" spans="1:127" x14ac:dyDescent="0.15">
      <c r="A12" s="28">
        <v>24</v>
      </c>
      <c r="B12" s="29">
        <v>15.702</v>
      </c>
      <c r="C12" s="29">
        <v>16.88</v>
      </c>
      <c r="D12" s="29">
        <v>15.007999999999999</v>
      </c>
      <c r="E12" s="29">
        <v>16.181999999999999</v>
      </c>
      <c r="F12" s="29">
        <v>14.324</v>
      </c>
      <c r="G12" s="29">
        <v>15.494</v>
      </c>
      <c r="H12" s="29">
        <v>13.65</v>
      </c>
      <c r="I12" s="29">
        <v>14.815</v>
      </c>
      <c r="J12" s="29">
        <v>12.984999999999999</v>
      </c>
      <c r="K12" s="29">
        <v>14.145</v>
      </c>
      <c r="L12" s="29">
        <v>12.332000000000001</v>
      </c>
      <c r="M12" s="29">
        <v>13.484999999999999</v>
      </c>
      <c r="N12" s="29">
        <v>11.689</v>
      </c>
      <c r="O12" s="29">
        <v>12.835000000000001</v>
      </c>
      <c r="P12" s="37">
        <v>11.057</v>
      </c>
      <c r="Q12" s="37">
        <v>12.195</v>
      </c>
      <c r="R12" s="29">
        <v>10.436</v>
      </c>
      <c r="S12" s="29">
        <v>11.565</v>
      </c>
      <c r="T12" s="29">
        <v>9.8279999999999994</v>
      </c>
      <c r="U12" s="29">
        <v>10.945</v>
      </c>
      <c r="V12" s="29">
        <v>9.2319999999999993</v>
      </c>
      <c r="W12" s="29">
        <v>10.336</v>
      </c>
      <c r="X12" s="29">
        <v>8.6479999999999997</v>
      </c>
      <c r="Y12" s="29">
        <v>9.7370000000000001</v>
      </c>
      <c r="Z12" s="29">
        <v>8.0790000000000006</v>
      </c>
      <c r="AA12" s="29">
        <v>9.15</v>
      </c>
      <c r="AB12" s="29">
        <v>7.5229999999999997</v>
      </c>
      <c r="AC12" s="29">
        <v>8.5739999999999998</v>
      </c>
      <c r="AD12" s="29">
        <v>6.9809999999999999</v>
      </c>
      <c r="AE12" s="29">
        <v>8.0109999999999992</v>
      </c>
      <c r="AF12" s="29">
        <v>6.4550000000000001</v>
      </c>
      <c r="AG12" s="29">
        <v>7.4589999999999996</v>
      </c>
      <c r="AH12" s="29">
        <v>4.0739999999999998</v>
      </c>
      <c r="AI12" s="29">
        <v>4.101</v>
      </c>
      <c r="AJ12" s="29">
        <v>3.371</v>
      </c>
      <c r="AK12" s="29">
        <v>3.3940000000000001</v>
      </c>
      <c r="AL12" s="29">
        <v>2.677</v>
      </c>
      <c r="AM12" s="29">
        <v>2.6970000000000001</v>
      </c>
      <c r="AN12" s="81">
        <v>1.992</v>
      </c>
      <c r="AO12" s="81">
        <v>2.0089999999999999</v>
      </c>
      <c r="AP12" s="29">
        <v>1.3180000000000001</v>
      </c>
      <c r="AQ12" s="29">
        <v>1.33</v>
      </c>
      <c r="AR12" s="29">
        <v>0.65400000000000003</v>
      </c>
      <c r="AS12" s="29">
        <v>0.66</v>
      </c>
      <c r="AT12" s="29">
        <v>2.081</v>
      </c>
      <c r="AU12" s="29">
        <v>2.0920000000000001</v>
      </c>
      <c r="AV12" s="29">
        <v>1.3779999999999999</v>
      </c>
      <c r="AW12" s="29">
        <v>1.3859999999999999</v>
      </c>
      <c r="AX12" s="29">
        <v>0.68400000000000005</v>
      </c>
      <c r="AY12" s="29">
        <v>0.68799999999999994</v>
      </c>
      <c r="AZ12" s="29">
        <v>5.3490000000000002</v>
      </c>
      <c r="BA12" s="29">
        <v>5.391</v>
      </c>
      <c r="BB12" s="29">
        <v>4.6459999999999999</v>
      </c>
      <c r="BC12" s="29">
        <v>4.6849999999999996</v>
      </c>
      <c r="BD12" s="29">
        <v>3.952</v>
      </c>
      <c r="BE12" s="29">
        <v>3.9870000000000001</v>
      </c>
      <c r="BF12" s="29">
        <v>3.2669999999999999</v>
      </c>
      <c r="BG12" s="29">
        <v>3.2989999999999999</v>
      </c>
      <c r="BH12" s="29">
        <v>2.593</v>
      </c>
      <c r="BI12" s="29">
        <v>2.62</v>
      </c>
      <c r="BJ12" s="29">
        <v>1.929</v>
      </c>
      <c r="BK12" s="29">
        <v>1.95</v>
      </c>
      <c r="BL12" s="29">
        <v>1.2749999999999999</v>
      </c>
      <c r="BM12" s="29">
        <v>1.29</v>
      </c>
      <c r="BN12" s="29">
        <v>0.63200000000000001</v>
      </c>
      <c r="BO12" s="29">
        <v>0.64</v>
      </c>
      <c r="BP12" s="29">
        <v>4.657</v>
      </c>
      <c r="BQ12" s="29">
        <v>1.891</v>
      </c>
      <c r="BR12" s="29">
        <v>5.0140000000000002</v>
      </c>
      <c r="BS12" s="29">
        <v>2.3069999999999999</v>
      </c>
      <c r="BT12" s="29">
        <v>4.6769999999999996</v>
      </c>
      <c r="BU12" s="29">
        <v>1.89</v>
      </c>
      <c r="BV12" s="29">
        <v>5.024</v>
      </c>
      <c r="BW12" s="29">
        <v>2.306</v>
      </c>
      <c r="BX12" s="81">
        <v>4.6959999999999997</v>
      </c>
      <c r="BY12" s="81">
        <v>1.891</v>
      </c>
      <c r="BZ12" s="37">
        <v>5.0339999999999998</v>
      </c>
      <c r="CA12" s="37">
        <v>2.3050000000000002</v>
      </c>
      <c r="CB12" s="29">
        <v>3.6619999999999999</v>
      </c>
      <c r="CC12" s="29">
        <v>8.0549999999999997</v>
      </c>
      <c r="CD12" s="29">
        <v>3.5449999999999999</v>
      </c>
      <c r="CE12" s="29">
        <v>7.9210000000000003</v>
      </c>
      <c r="CF12" s="29">
        <v>3.427</v>
      </c>
      <c r="CG12" s="29">
        <v>7.7729999999999997</v>
      </c>
      <c r="CH12" s="29">
        <v>3.3079999999999998</v>
      </c>
      <c r="CI12" s="29">
        <v>7.6120000000000001</v>
      </c>
      <c r="CJ12" s="29">
        <v>3.1890000000000001</v>
      </c>
      <c r="CK12" s="29">
        <v>7.44</v>
      </c>
      <c r="CL12" s="29">
        <v>3.07</v>
      </c>
      <c r="CM12" s="29">
        <v>7.2549999999999999</v>
      </c>
      <c r="CN12" s="29">
        <v>2.9510000000000001</v>
      </c>
      <c r="CO12" s="29">
        <v>7.06</v>
      </c>
      <c r="CP12" s="29">
        <v>2.8319999999999999</v>
      </c>
      <c r="CQ12" s="29">
        <v>6.8550000000000004</v>
      </c>
      <c r="CR12" s="29">
        <v>0.64900000000000002</v>
      </c>
      <c r="CS12" s="29">
        <v>0.65500000000000003</v>
      </c>
      <c r="CT12" s="29">
        <v>3.508</v>
      </c>
      <c r="CU12" s="29">
        <v>1.3540000000000001</v>
      </c>
      <c r="CV12" s="29">
        <v>3.4159999999999999</v>
      </c>
      <c r="CW12" s="29">
        <v>1.3069999999999999</v>
      </c>
      <c r="CX12" s="29">
        <v>3.32</v>
      </c>
      <c r="CY12" s="29">
        <v>1.26</v>
      </c>
      <c r="CZ12" s="29">
        <v>0.76900000000000002</v>
      </c>
      <c r="DA12" s="29">
        <v>0.36099999999999999</v>
      </c>
      <c r="DB12" s="29">
        <v>0.83599999999999997</v>
      </c>
      <c r="DC12" s="29">
        <v>0.39700000000000002</v>
      </c>
      <c r="DD12" s="29">
        <v>0.90900000000000003</v>
      </c>
      <c r="DE12" s="29">
        <v>0.434</v>
      </c>
      <c r="DF12" s="29">
        <v>46.265999999999998</v>
      </c>
      <c r="DG12" s="29">
        <v>47.529000000000003</v>
      </c>
      <c r="DH12" s="29">
        <v>0.66900000000000004</v>
      </c>
      <c r="DI12" s="29">
        <v>0.30599999999999999</v>
      </c>
      <c r="DJ12" s="29">
        <v>0.67300000000000004</v>
      </c>
      <c r="DK12" s="29">
        <v>0.30599999999999999</v>
      </c>
      <c r="DL12" s="29">
        <v>0.73199999999999998</v>
      </c>
      <c r="DM12" s="29">
        <v>0.33500000000000002</v>
      </c>
      <c r="DN12" s="29">
        <v>0.73499999999999999</v>
      </c>
      <c r="DO12" s="29">
        <v>0.33500000000000002</v>
      </c>
      <c r="DP12" s="29">
        <v>0.8</v>
      </c>
      <c r="DQ12" s="29">
        <v>0.36699999999999999</v>
      </c>
      <c r="DR12" s="29">
        <v>0.80400000000000005</v>
      </c>
      <c r="DS12" s="29">
        <v>0.36699999999999999</v>
      </c>
      <c r="DT12" s="3">
        <v>46.265999999999998</v>
      </c>
      <c r="DU12" s="3">
        <v>47.529000000000003</v>
      </c>
      <c r="DV12" s="3">
        <v>35.21</v>
      </c>
      <c r="DW12" s="3">
        <v>35.334000000000003</v>
      </c>
    </row>
    <row r="13" spans="1:127" x14ac:dyDescent="0.15">
      <c r="A13" s="28">
        <v>25</v>
      </c>
      <c r="B13" s="29">
        <v>15.845000000000001</v>
      </c>
      <c r="C13" s="29">
        <v>17.029</v>
      </c>
      <c r="D13" s="29">
        <v>15.145</v>
      </c>
      <c r="E13" s="29">
        <v>16.324999999999999</v>
      </c>
      <c r="F13" s="29">
        <v>14.454000000000001</v>
      </c>
      <c r="G13" s="29">
        <v>15.631</v>
      </c>
      <c r="H13" s="29">
        <v>13.773999999999999</v>
      </c>
      <c r="I13" s="29">
        <v>14.946</v>
      </c>
      <c r="J13" s="29">
        <v>13.103</v>
      </c>
      <c r="K13" s="29">
        <v>14.27</v>
      </c>
      <c r="L13" s="29">
        <v>12.444000000000001</v>
      </c>
      <c r="M13" s="29">
        <v>13.603999999999999</v>
      </c>
      <c r="N13" s="29">
        <v>11.795</v>
      </c>
      <c r="O13" s="29">
        <v>12.949</v>
      </c>
      <c r="P13" s="37">
        <v>11.157</v>
      </c>
      <c r="Q13" s="37">
        <v>12.303000000000001</v>
      </c>
      <c r="R13" s="29">
        <v>10.531000000000001</v>
      </c>
      <c r="S13" s="29">
        <v>11.667</v>
      </c>
      <c r="T13" s="29">
        <v>9.9169999999999998</v>
      </c>
      <c r="U13" s="29">
        <v>11.042</v>
      </c>
      <c r="V13" s="29">
        <v>9.3149999999999995</v>
      </c>
      <c r="W13" s="29">
        <v>10.427</v>
      </c>
      <c r="X13" s="29">
        <v>8.7270000000000003</v>
      </c>
      <c r="Y13" s="29">
        <v>9.8230000000000004</v>
      </c>
      <c r="Z13" s="29">
        <v>8.1519999999999992</v>
      </c>
      <c r="AA13" s="29">
        <v>9.2309999999999999</v>
      </c>
      <c r="AB13" s="29">
        <v>7.5910000000000002</v>
      </c>
      <c r="AC13" s="29">
        <v>8.65</v>
      </c>
      <c r="AD13" s="29">
        <v>7.0439999999999996</v>
      </c>
      <c r="AE13" s="29">
        <v>8.0820000000000007</v>
      </c>
      <c r="AF13" s="29">
        <v>6.5129999999999999</v>
      </c>
      <c r="AG13" s="29">
        <v>7.5250000000000004</v>
      </c>
      <c r="AH13" s="29">
        <v>4.1109999999999998</v>
      </c>
      <c r="AI13" s="29">
        <v>4.1369999999999996</v>
      </c>
      <c r="AJ13" s="29">
        <v>3.4009999999999998</v>
      </c>
      <c r="AK13" s="29">
        <v>3.4239999999999999</v>
      </c>
      <c r="AL13" s="29">
        <v>2.7010000000000001</v>
      </c>
      <c r="AM13" s="29">
        <v>2.7210000000000001</v>
      </c>
      <c r="AN13" s="81">
        <v>2.0110000000000001</v>
      </c>
      <c r="AO13" s="81">
        <v>2.0259999999999998</v>
      </c>
      <c r="AP13" s="29">
        <v>1.33</v>
      </c>
      <c r="AQ13" s="29">
        <v>1.341</v>
      </c>
      <c r="AR13" s="29">
        <v>0.66</v>
      </c>
      <c r="AS13" s="29">
        <v>0.66600000000000004</v>
      </c>
      <c r="AT13" s="29">
        <v>2.1</v>
      </c>
      <c r="AU13" s="29">
        <v>2.1110000000000002</v>
      </c>
      <c r="AV13" s="29">
        <v>1.391</v>
      </c>
      <c r="AW13" s="29">
        <v>1.3979999999999999</v>
      </c>
      <c r="AX13" s="29">
        <v>0.69</v>
      </c>
      <c r="AY13" s="29">
        <v>0.69399999999999995</v>
      </c>
      <c r="AZ13" s="29">
        <v>5.3970000000000002</v>
      </c>
      <c r="BA13" s="29">
        <v>5.4390000000000001</v>
      </c>
      <c r="BB13" s="29">
        <v>4.6879999999999997</v>
      </c>
      <c r="BC13" s="29">
        <v>4.726</v>
      </c>
      <c r="BD13" s="29">
        <v>3.988</v>
      </c>
      <c r="BE13" s="29">
        <v>4.0229999999999997</v>
      </c>
      <c r="BF13" s="29">
        <v>3.2970000000000002</v>
      </c>
      <c r="BG13" s="29">
        <v>3.3279999999999998</v>
      </c>
      <c r="BH13" s="29">
        <v>2.617</v>
      </c>
      <c r="BI13" s="29">
        <v>2.6429999999999998</v>
      </c>
      <c r="BJ13" s="29">
        <v>1.946</v>
      </c>
      <c r="BK13" s="29">
        <v>1.968</v>
      </c>
      <c r="BL13" s="29">
        <v>1.2869999999999999</v>
      </c>
      <c r="BM13" s="29">
        <v>1.302</v>
      </c>
      <c r="BN13" s="29">
        <v>0.63800000000000001</v>
      </c>
      <c r="BO13" s="29">
        <v>0.64600000000000002</v>
      </c>
      <c r="BP13" s="29">
        <v>4.6900000000000004</v>
      </c>
      <c r="BQ13" s="29">
        <v>1.901</v>
      </c>
      <c r="BR13" s="29">
        <v>5.05</v>
      </c>
      <c r="BS13" s="29">
        <v>2.3210000000000002</v>
      </c>
      <c r="BT13" s="29">
        <v>4.7089999999999996</v>
      </c>
      <c r="BU13" s="29">
        <v>1.901</v>
      </c>
      <c r="BV13" s="29">
        <v>5.0599999999999996</v>
      </c>
      <c r="BW13" s="29">
        <v>2.3199999999999998</v>
      </c>
      <c r="BX13" s="81">
        <v>4.7290000000000001</v>
      </c>
      <c r="BY13" s="81">
        <v>1.901</v>
      </c>
      <c r="BZ13" s="37">
        <v>5.07</v>
      </c>
      <c r="CA13" s="37">
        <v>2.319</v>
      </c>
      <c r="CB13" s="29">
        <v>3.6949999999999998</v>
      </c>
      <c r="CC13" s="29">
        <v>8.1270000000000007</v>
      </c>
      <c r="CD13" s="29">
        <v>3.577</v>
      </c>
      <c r="CE13" s="29">
        <v>7.9909999999999997</v>
      </c>
      <c r="CF13" s="29">
        <v>3.4580000000000002</v>
      </c>
      <c r="CG13" s="29">
        <v>7.8419999999999996</v>
      </c>
      <c r="CH13" s="29">
        <v>3.3380000000000001</v>
      </c>
      <c r="CI13" s="29">
        <v>7.68</v>
      </c>
      <c r="CJ13" s="29">
        <v>3.218</v>
      </c>
      <c r="CK13" s="29">
        <v>7.5049999999999999</v>
      </c>
      <c r="CL13" s="29">
        <v>3.0979999999999999</v>
      </c>
      <c r="CM13" s="29">
        <v>7.319</v>
      </c>
      <c r="CN13" s="29">
        <v>2.9780000000000002</v>
      </c>
      <c r="CO13" s="29">
        <v>7.1230000000000002</v>
      </c>
      <c r="CP13" s="29">
        <v>2.8580000000000001</v>
      </c>
      <c r="CQ13" s="29">
        <v>6.915</v>
      </c>
      <c r="CR13" s="29">
        <v>0.65400000000000003</v>
      </c>
      <c r="CS13" s="29">
        <v>0.66100000000000003</v>
      </c>
      <c r="CT13" s="29">
        <v>3.54</v>
      </c>
      <c r="CU13" s="29">
        <v>1.3660000000000001</v>
      </c>
      <c r="CV13" s="29">
        <v>3.4470000000000001</v>
      </c>
      <c r="CW13" s="29">
        <v>1.319</v>
      </c>
      <c r="CX13" s="29">
        <v>3.35</v>
      </c>
      <c r="CY13" s="29">
        <v>1.2709999999999999</v>
      </c>
      <c r="CZ13" s="29">
        <v>0.76100000000000001</v>
      </c>
      <c r="DA13" s="29">
        <v>0.35799999999999998</v>
      </c>
      <c r="DB13" s="29">
        <v>0.82799999999999996</v>
      </c>
      <c r="DC13" s="29">
        <v>0.39400000000000002</v>
      </c>
      <c r="DD13" s="29">
        <v>0.90100000000000002</v>
      </c>
      <c r="DE13" s="29">
        <v>0.432</v>
      </c>
      <c r="DF13" s="29">
        <v>45.682000000000002</v>
      </c>
      <c r="DG13" s="29">
        <v>46.945</v>
      </c>
      <c r="DH13" s="29">
        <v>0.66800000000000004</v>
      </c>
      <c r="DI13" s="29">
        <v>0.30399999999999999</v>
      </c>
      <c r="DJ13" s="29">
        <v>0.67100000000000004</v>
      </c>
      <c r="DK13" s="29">
        <v>0.30399999999999999</v>
      </c>
      <c r="DL13" s="29">
        <v>0.73099999999999998</v>
      </c>
      <c r="DM13" s="29">
        <v>0.33400000000000002</v>
      </c>
      <c r="DN13" s="29">
        <v>0.73499999999999999</v>
      </c>
      <c r="DO13" s="29">
        <v>0.33400000000000002</v>
      </c>
      <c r="DP13" s="29">
        <v>0.8</v>
      </c>
      <c r="DQ13" s="29">
        <v>0.36499999999999999</v>
      </c>
      <c r="DR13" s="29">
        <v>0.80400000000000005</v>
      </c>
      <c r="DS13" s="29">
        <v>0.36499999999999999</v>
      </c>
      <c r="DT13" s="3">
        <v>45.682000000000002</v>
      </c>
      <c r="DU13" s="3">
        <v>46.945</v>
      </c>
      <c r="DV13" s="3">
        <v>34.524999999999999</v>
      </c>
      <c r="DW13" s="3">
        <v>34.642000000000003</v>
      </c>
    </row>
    <row r="14" spans="1:127" x14ac:dyDescent="0.15">
      <c r="A14" s="28">
        <v>26</v>
      </c>
      <c r="B14" s="29">
        <v>15.989000000000001</v>
      </c>
      <c r="C14" s="29">
        <v>17.18</v>
      </c>
      <c r="D14" s="29">
        <v>15.282999999999999</v>
      </c>
      <c r="E14" s="29">
        <v>16.47</v>
      </c>
      <c r="F14" s="29">
        <v>14.586</v>
      </c>
      <c r="G14" s="29">
        <v>15.769</v>
      </c>
      <c r="H14" s="29">
        <v>13.898999999999999</v>
      </c>
      <c r="I14" s="29">
        <v>15.077999999999999</v>
      </c>
      <c r="J14" s="29">
        <v>13.223000000000001</v>
      </c>
      <c r="K14" s="29">
        <v>14.396000000000001</v>
      </c>
      <c r="L14" s="29">
        <v>12.557</v>
      </c>
      <c r="M14" s="29">
        <v>13.725</v>
      </c>
      <c r="N14" s="29">
        <v>11.901999999999999</v>
      </c>
      <c r="O14" s="29">
        <v>13.063000000000001</v>
      </c>
      <c r="P14" s="37">
        <v>11.259</v>
      </c>
      <c r="Q14" s="37">
        <v>12.411</v>
      </c>
      <c r="R14" s="29">
        <v>10.627000000000001</v>
      </c>
      <c r="S14" s="29">
        <v>11.77</v>
      </c>
      <c r="T14" s="29">
        <v>10.007</v>
      </c>
      <c r="U14" s="29">
        <v>11.138999999999999</v>
      </c>
      <c r="V14" s="29">
        <v>9.4</v>
      </c>
      <c r="W14" s="29">
        <v>10.519</v>
      </c>
      <c r="X14" s="29">
        <v>8.8059999999999992</v>
      </c>
      <c r="Y14" s="29">
        <v>9.91</v>
      </c>
      <c r="Z14" s="29">
        <v>8.2260000000000009</v>
      </c>
      <c r="AA14" s="29">
        <v>9.3130000000000006</v>
      </c>
      <c r="AB14" s="29">
        <v>7.66</v>
      </c>
      <c r="AC14" s="29">
        <v>8.7270000000000003</v>
      </c>
      <c r="AD14" s="29">
        <v>7.109</v>
      </c>
      <c r="AE14" s="29">
        <v>8.1530000000000005</v>
      </c>
      <c r="AF14" s="29">
        <v>6.5730000000000004</v>
      </c>
      <c r="AG14" s="29">
        <v>7.5919999999999996</v>
      </c>
      <c r="AH14" s="29">
        <v>4.1479999999999997</v>
      </c>
      <c r="AI14" s="29">
        <v>4.1740000000000004</v>
      </c>
      <c r="AJ14" s="29">
        <v>3.4319999999999999</v>
      </c>
      <c r="AK14" s="29">
        <v>3.4550000000000001</v>
      </c>
      <c r="AL14" s="29">
        <v>2.726</v>
      </c>
      <c r="AM14" s="29">
        <v>2.7450000000000001</v>
      </c>
      <c r="AN14" s="81">
        <v>2.0289999999999999</v>
      </c>
      <c r="AO14" s="81">
        <v>2.044</v>
      </c>
      <c r="AP14" s="29">
        <v>1.3420000000000001</v>
      </c>
      <c r="AQ14" s="29">
        <v>1.353</v>
      </c>
      <c r="AR14" s="29">
        <v>0.66600000000000004</v>
      </c>
      <c r="AS14" s="29">
        <v>0.67200000000000004</v>
      </c>
      <c r="AT14" s="29">
        <v>2.1190000000000002</v>
      </c>
      <c r="AU14" s="29">
        <v>2.13</v>
      </c>
      <c r="AV14" s="29">
        <v>1.403</v>
      </c>
      <c r="AW14" s="29">
        <v>1.41</v>
      </c>
      <c r="AX14" s="29">
        <v>0.69699999999999995</v>
      </c>
      <c r="AY14" s="29">
        <v>0.70099999999999996</v>
      </c>
      <c r="AZ14" s="29">
        <v>5.4470000000000001</v>
      </c>
      <c r="BA14" s="29">
        <v>5.4870000000000001</v>
      </c>
      <c r="BB14" s="29">
        <v>4.7300000000000004</v>
      </c>
      <c r="BC14" s="29">
        <v>4.7679999999999998</v>
      </c>
      <c r="BD14" s="29">
        <v>4.024</v>
      </c>
      <c r="BE14" s="29">
        <v>4.0579999999999998</v>
      </c>
      <c r="BF14" s="29">
        <v>3.327</v>
      </c>
      <c r="BG14" s="29">
        <v>3.3580000000000001</v>
      </c>
      <c r="BH14" s="29">
        <v>2.64</v>
      </c>
      <c r="BI14" s="29">
        <v>2.6659999999999999</v>
      </c>
      <c r="BJ14" s="29">
        <v>1.964</v>
      </c>
      <c r="BK14" s="29">
        <v>1.9850000000000001</v>
      </c>
      <c r="BL14" s="29">
        <v>1.298</v>
      </c>
      <c r="BM14" s="29">
        <v>1.3129999999999999</v>
      </c>
      <c r="BN14" s="29">
        <v>0.64300000000000002</v>
      </c>
      <c r="BO14" s="29">
        <v>0.65200000000000002</v>
      </c>
      <c r="BP14" s="29">
        <v>4.7210000000000001</v>
      </c>
      <c r="BQ14" s="29">
        <v>1.9119999999999999</v>
      </c>
      <c r="BR14" s="29">
        <v>5.0839999999999996</v>
      </c>
      <c r="BS14" s="29">
        <v>2.335</v>
      </c>
      <c r="BT14" s="29">
        <v>4.7409999999999997</v>
      </c>
      <c r="BU14" s="29">
        <v>1.911</v>
      </c>
      <c r="BV14" s="29">
        <v>5.0940000000000003</v>
      </c>
      <c r="BW14" s="29">
        <v>2.3340000000000001</v>
      </c>
      <c r="BX14" s="81">
        <v>4.7610000000000001</v>
      </c>
      <c r="BY14" s="81">
        <v>1.9119999999999999</v>
      </c>
      <c r="BZ14" s="37">
        <v>5.1050000000000004</v>
      </c>
      <c r="CA14" s="37">
        <v>2.3330000000000002</v>
      </c>
      <c r="CB14" s="29">
        <v>3.7290000000000001</v>
      </c>
      <c r="CC14" s="29">
        <v>8.1989999999999998</v>
      </c>
      <c r="CD14" s="29">
        <v>3.61</v>
      </c>
      <c r="CE14" s="29">
        <v>8.0609999999999999</v>
      </c>
      <c r="CF14" s="29">
        <v>3.49</v>
      </c>
      <c r="CG14" s="29">
        <v>7.9109999999999996</v>
      </c>
      <c r="CH14" s="29">
        <v>3.3690000000000002</v>
      </c>
      <c r="CI14" s="29">
        <v>7.7480000000000002</v>
      </c>
      <c r="CJ14" s="29">
        <v>3.2480000000000002</v>
      </c>
      <c r="CK14" s="29">
        <v>7.5720000000000001</v>
      </c>
      <c r="CL14" s="29">
        <v>3.1259999999999999</v>
      </c>
      <c r="CM14" s="29">
        <v>7.3840000000000003</v>
      </c>
      <c r="CN14" s="29">
        <v>3.0049999999999999</v>
      </c>
      <c r="CO14" s="29">
        <v>7.1859999999999999</v>
      </c>
      <c r="CP14" s="29">
        <v>2.8839999999999999</v>
      </c>
      <c r="CQ14" s="29">
        <v>6.976</v>
      </c>
      <c r="CR14" s="29">
        <v>0.66</v>
      </c>
      <c r="CS14" s="29">
        <v>0.66700000000000004</v>
      </c>
      <c r="CT14" s="29">
        <v>3.5720000000000001</v>
      </c>
      <c r="CU14" s="29">
        <v>1.3779999999999999</v>
      </c>
      <c r="CV14" s="29">
        <v>3.4790000000000001</v>
      </c>
      <c r="CW14" s="29">
        <v>1.33</v>
      </c>
      <c r="CX14" s="29">
        <v>3.3809999999999998</v>
      </c>
      <c r="CY14" s="29">
        <v>1.2829999999999999</v>
      </c>
      <c r="CZ14" s="29">
        <v>0.751</v>
      </c>
      <c r="DA14" s="29">
        <v>0.35499999999999998</v>
      </c>
      <c r="DB14" s="29">
        <v>0.81899999999999995</v>
      </c>
      <c r="DC14" s="29">
        <v>0.39100000000000001</v>
      </c>
      <c r="DD14" s="29">
        <v>0.89300000000000002</v>
      </c>
      <c r="DE14" s="29">
        <v>0.42899999999999999</v>
      </c>
      <c r="DF14" s="29">
        <v>45.093000000000004</v>
      </c>
      <c r="DG14" s="29">
        <v>46.354999999999997</v>
      </c>
      <c r="DH14" s="29">
        <v>0.66600000000000004</v>
      </c>
      <c r="DI14" s="29">
        <v>0.30199999999999999</v>
      </c>
      <c r="DJ14" s="29">
        <v>0.66900000000000004</v>
      </c>
      <c r="DK14" s="29">
        <v>0.30199999999999999</v>
      </c>
      <c r="DL14" s="29">
        <v>0.72899999999999998</v>
      </c>
      <c r="DM14" s="29">
        <v>0.33200000000000002</v>
      </c>
      <c r="DN14" s="29">
        <v>0.73299999999999998</v>
      </c>
      <c r="DO14" s="29">
        <v>0.33200000000000002</v>
      </c>
      <c r="DP14" s="29">
        <v>0.79800000000000004</v>
      </c>
      <c r="DQ14" s="29">
        <v>0.36399999999999999</v>
      </c>
      <c r="DR14" s="29">
        <v>0.80200000000000005</v>
      </c>
      <c r="DS14" s="29">
        <v>0.36399999999999999</v>
      </c>
      <c r="DT14" s="3">
        <v>45.093000000000004</v>
      </c>
      <c r="DU14" s="3">
        <v>46.354999999999997</v>
      </c>
      <c r="DV14" s="3">
        <v>33.835000000000001</v>
      </c>
      <c r="DW14" s="3">
        <v>33.944000000000003</v>
      </c>
    </row>
    <row r="15" spans="1:127" x14ac:dyDescent="0.15">
      <c r="A15" s="28">
        <v>27</v>
      </c>
      <c r="B15" s="29">
        <v>16.135000000000002</v>
      </c>
      <c r="C15" s="29">
        <v>17.332000000000001</v>
      </c>
      <c r="D15" s="29">
        <v>15.422000000000001</v>
      </c>
      <c r="E15" s="29">
        <v>16.614999999999998</v>
      </c>
      <c r="F15" s="29">
        <v>14.718999999999999</v>
      </c>
      <c r="G15" s="29">
        <v>15.909000000000001</v>
      </c>
      <c r="H15" s="29">
        <v>14.026</v>
      </c>
      <c r="I15" s="29">
        <v>15.211</v>
      </c>
      <c r="J15" s="29">
        <v>13.343</v>
      </c>
      <c r="K15" s="29">
        <v>14.523999999999999</v>
      </c>
      <c r="L15" s="29">
        <v>12.670999999999999</v>
      </c>
      <c r="M15" s="29">
        <v>13.846</v>
      </c>
      <c r="N15" s="29">
        <v>12.010999999999999</v>
      </c>
      <c r="O15" s="29">
        <v>13.179</v>
      </c>
      <c r="P15" s="37">
        <v>11.361000000000001</v>
      </c>
      <c r="Q15" s="37">
        <v>12.521000000000001</v>
      </c>
      <c r="R15" s="29">
        <v>10.724</v>
      </c>
      <c r="S15" s="29">
        <v>11.874000000000001</v>
      </c>
      <c r="T15" s="29">
        <v>10.098000000000001</v>
      </c>
      <c r="U15" s="29">
        <v>11.238</v>
      </c>
      <c r="V15" s="29">
        <v>9.4860000000000007</v>
      </c>
      <c r="W15" s="29">
        <v>10.612</v>
      </c>
      <c r="X15" s="29">
        <v>8.8870000000000005</v>
      </c>
      <c r="Y15" s="29">
        <v>9.9979999999999993</v>
      </c>
      <c r="Z15" s="29">
        <v>8.3010000000000002</v>
      </c>
      <c r="AA15" s="29">
        <v>9.3949999999999996</v>
      </c>
      <c r="AB15" s="29">
        <v>7.73</v>
      </c>
      <c r="AC15" s="29">
        <v>8.8040000000000003</v>
      </c>
      <c r="AD15" s="29">
        <v>7.173</v>
      </c>
      <c r="AE15" s="29">
        <v>8.2249999999999996</v>
      </c>
      <c r="AF15" s="29">
        <v>6.633</v>
      </c>
      <c r="AG15" s="29">
        <v>7.6589999999999998</v>
      </c>
      <c r="AH15" s="29">
        <v>4.1859999999999999</v>
      </c>
      <c r="AI15" s="29">
        <v>4.2110000000000003</v>
      </c>
      <c r="AJ15" s="29">
        <v>3.4630000000000001</v>
      </c>
      <c r="AK15" s="29">
        <v>3.4849999999999999</v>
      </c>
      <c r="AL15" s="29">
        <v>2.75</v>
      </c>
      <c r="AM15" s="29">
        <v>2.7690000000000001</v>
      </c>
      <c r="AN15" s="81">
        <v>2.0470000000000002</v>
      </c>
      <c r="AO15" s="81">
        <v>2.0619999999999998</v>
      </c>
      <c r="AP15" s="29">
        <v>1.3540000000000001</v>
      </c>
      <c r="AQ15" s="29">
        <v>1.365</v>
      </c>
      <c r="AR15" s="29">
        <v>0.67200000000000004</v>
      </c>
      <c r="AS15" s="29">
        <v>0.67800000000000005</v>
      </c>
      <c r="AT15" s="29">
        <v>2.1389999999999998</v>
      </c>
      <c r="AU15" s="29">
        <v>2.1480000000000001</v>
      </c>
      <c r="AV15" s="29">
        <v>1.4159999999999999</v>
      </c>
      <c r="AW15" s="29">
        <v>1.423</v>
      </c>
      <c r="AX15" s="29">
        <v>0.70299999999999996</v>
      </c>
      <c r="AY15" s="29">
        <v>0.70699999999999996</v>
      </c>
      <c r="AZ15" s="29">
        <v>5.4960000000000004</v>
      </c>
      <c r="BA15" s="29">
        <v>5.5359999999999996</v>
      </c>
      <c r="BB15" s="29">
        <v>4.774</v>
      </c>
      <c r="BC15" s="29">
        <v>4.8099999999999996</v>
      </c>
      <c r="BD15" s="29">
        <v>4.0609999999999999</v>
      </c>
      <c r="BE15" s="29">
        <v>4.0940000000000003</v>
      </c>
      <c r="BF15" s="29">
        <v>3.3570000000000002</v>
      </c>
      <c r="BG15" s="29">
        <v>3.387</v>
      </c>
      <c r="BH15" s="29">
        <v>2.665</v>
      </c>
      <c r="BI15" s="29">
        <v>2.69</v>
      </c>
      <c r="BJ15" s="29">
        <v>1.982</v>
      </c>
      <c r="BK15" s="29">
        <v>2.0030000000000001</v>
      </c>
      <c r="BL15" s="29">
        <v>1.31</v>
      </c>
      <c r="BM15" s="29">
        <v>1.325</v>
      </c>
      <c r="BN15" s="29">
        <v>0.64900000000000002</v>
      </c>
      <c r="BO15" s="29">
        <v>0.65700000000000003</v>
      </c>
      <c r="BP15" s="29">
        <v>4.7519999999999998</v>
      </c>
      <c r="BQ15" s="29">
        <v>1.9219999999999999</v>
      </c>
      <c r="BR15" s="29">
        <v>5.1180000000000003</v>
      </c>
      <c r="BS15" s="29">
        <v>2.3490000000000002</v>
      </c>
      <c r="BT15" s="29">
        <v>4.7720000000000002</v>
      </c>
      <c r="BU15" s="29">
        <v>1.921</v>
      </c>
      <c r="BV15" s="29">
        <v>5.1280000000000001</v>
      </c>
      <c r="BW15" s="29">
        <v>2.3479999999999999</v>
      </c>
      <c r="BX15" s="81">
        <v>4.7919999999999998</v>
      </c>
      <c r="BY15" s="81">
        <v>1.9219999999999999</v>
      </c>
      <c r="BZ15" s="37">
        <v>5.1390000000000002</v>
      </c>
      <c r="CA15" s="37">
        <v>2.347</v>
      </c>
      <c r="CB15" s="29">
        <v>3.7629999999999999</v>
      </c>
      <c r="CC15" s="29">
        <v>8.2710000000000008</v>
      </c>
      <c r="CD15" s="29">
        <v>3.6419999999999999</v>
      </c>
      <c r="CE15" s="29">
        <v>8.1329999999999991</v>
      </c>
      <c r="CF15" s="29">
        <v>3.5209999999999999</v>
      </c>
      <c r="CG15" s="29">
        <v>7.9809999999999999</v>
      </c>
      <c r="CH15" s="29">
        <v>3.399</v>
      </c>
      <c r="CI15" s="29">
        <v>7.8159999999999998</v>
      </c>
      <c r="CJ15" s="29">
        <v>3.2770000000000001</v>
      </c>
      <c r="CK15" s="29">
        <v>7.6390000000000002</v>
      </c>
      <c r="CL15" s="29">
        <v>3.1549999999999998</v>
      </c>
      <c r="CM15" s="29">
        <v>7.45</v>
      </c>
      <c r="CN15" s="29">
        <v>3.032</v>
      </c>
      <c r="CO15" s="29">
        <v>7.2489999999999997</v>
      </c>
      <c r="CP15" s="29">
        <v>2.91</v>
      </c>
      <c r="CQ15" s="29">
        <v>7.0380000000000003</v>
      </c>
      <c r="CR15" s="29">
        <v>0.66600000000000004</v>
      </c>
      <c r="CS15" s="29">
        <v>0.67300000000000004</v>
      </c>
      <c r="CT15" s="29">
        <v>3.6040000000000001</v>
      </c>
      <c r="CU15" s="29">
        <v>1.39</v>
      </c>
      <c r="CV15" s="29">
        <v>3.5110000000000001</v>
      </c>
      <c r="CW15" s="29">
        <v>1.3420000000000001</v>
      </c>
      <c r="CX15" s="29">
        <v>3.411</v>
      </c>
      <c r="CY15" s="29">
        <v>1.294</v>
      </c>
      <c r="CZ15" s="29">
        <v>0.74199999999999999</v>
      </c>
      <c r="DA15" s="29">
        <v>0.35199999999999998</v>
      </c>
      <c r="DB15" s="29">
        <v>0.81100000000000005</v>
      </c>
      <c r="DC15" s="29">
        <v>0.38800000000000001</v>
      </c>
      <c r="DD15" s="29">
        <v>0.88400000000000001</v>
      </c>
      <c r="DE15" s="29">
        <v>0.42699999999999999</v>
      </c>
      <c r="DF15" s="29">
        <v>44.5</v>
      </c>
      <c r="DG15" s="29">
        <v>45.761000000000003</v>
      </c>
      <c r="DH15" s="29">
        <v>0.66300000000000003</v>
      </c>
      <c r="DI15" s="29">
        <v>0.3</v>
      </c>
      <c r="DJ15" s="29">
        <v>0.66600000000000004</v>
      </c>
      <c r="DK15" s="29">
        <v>0.3</v>
      </c>
      <c r="DL15" s="29">
        <v>0.72599999999999998</v>
      </c>
      <c r="DM15" s="29">
        <v>0.33</v>
      </c>
      <c r="DN15" s="29">
        <v>0.73</v>
      </c>
      <c r="DO15" s="29">
        <v>0.33</v>
      </c>
      <c r="DP15" s="29">
        <v>0.79600000000000004</v>
      </c>
      <c r="DQ15" s="29">
        <v>0.36199999999999999</v>
      </c>
      <c r="DR15" s="29">
        <v>0.8</v>
      </c>
      <c r="DS15" s="29">
        <v>0.36199999999999999</v>
      </c>
      <c r="DT15" s="3">
        <v>44.5</v>
      </c>
      <c r="DU15" s="3">
        <v>45.761000000000003</v>
      </c>
      <c r="DV15" s="3">
        <v>33.137999999999998</v>
      </c>
      <c r="DW15" s="3">
        <v>33.24</v>
      </c>
    </row>
    <row r="16" spans="1:127" x14ac:dyDescent="0.15">
      <c r="A16" s="28">
        <v>28</v>
      </c>
      <c r="B16" s="29">
        <v>16.282</v>
      </c>
      <c r="C16" s="29">
        <v>17.484999999999999</v>
      </c>
      <c r="D16" s="29">
        <v>15.563000000000001</v>
      </c>
      <c r="E16" s="29">
        <v>16.762</v>
      </c>
      <c r="F16" s="29">
        <v>14.853</v>
      </c>
      <c r="G16" s="29">
        <v>16.048999999999999</v>
      </c>
      <c r="H16" s="29">
        <v>14.154</v>
      </c>
      <c r="I16" s="29">
        <v>15.346</v>
      </c>
      <c r="J16" s="29">
        <v>13.465</v>
      </c>
      <c r="K16" s="29">
        <v>14.651999999999999</v>
      </c>
      <c r="L16" s="29">
        <v>12.787000000000001</v>
      </c>
      <c r="M16" s="29">
        <v>13.968999999999999</v>
      </c>
      <c r="N16" s="29">
        <v>12.12</v>
      </c>
      <c r="O16" s="29">
        <v>13.295</v>
      </c>
      <c r="P16" s="37">
        <v>11.465</v>
      </c>
      <c r="Q16" s="37">
        <v>12.632</v>
      </c>
      <c r="R16" s="29">
        <v>10.821999999999999</v>
      </c>
      <c r="S16" s="29">
        <v>11.978999999999999</v>
      </c>
      <c r="T16" s="29">
        <v>10.191000000000001</v>
      </c>
      <c r="U16" s="29">
        <v>11.337</v>
      </c>
      <c r="V16" s="29">
        <v>9.5730000000000004</v>
      </c>
      <c r="W16" s="29">
        <v>10.706</v>
      </c>
      <c r="X16" s="29">
        <v>8.968</v>
      </c>
      <c r="Y16" s="29">
        <v>10.086</v>
      </c>
      <c r="Z16" s="29">
        <v>8.3770000000000007</v>
      </c>
      <c r="AA16" s="29">
        <v>9.4779999999999998</v>
      </c>
      <c r="AB16" s="29">
        <v>7.8</v>
      </c>
      <c r="AC16" s="29">
        <v>8.8819999999999997</v>
      </c>
      <c r="AD16" s="29">
        <v>7.2389999999999999</v>
      </c>
      <c r="AE16" s="29">
        <v>8.298</v>
      </c>
      <c r="AF16" s="29">
        <v>6.6929999999999996</v>
      </c>
      <c r="AG16" s="29">
        <v>7.7270000000000003</v>
      </c>
      <c r="AH16" s="29">
        <v>4.2240000000000002</v>
      </c>
      <c r="AI16" s="29">
        <v>4.2480000000000002</v>
      </c>
      <c r="AJ16" s="29">
        <v>3.4950000000000001</v>
      </c>
      <c r="AK16" s="29">
        <v>3.516</v>
      </c>
      <c r="AL16" s="29">
        <v>2.7759999999999998</v>
      </c>
      <c r="AM16" s="29">
        <v>2.794</v>
      </c>
      <c r="AN16" s="81">
        <v>2.0659999999999998</v>
      </c>
      <c r="AO16" s="81">
        <v>2.081</v>
      </c>
      <c r="AP16" s="29">
        <v>1.367</v>
      </c>
      <c r="AQ16" s="29">
        <v>1.377</v>
      </c>
      <c r="AR16" s="29">
        <v>0.67800000000000005</v>
      </c>
      <c r="AS16" s="29">
        <v>0.68400000000000005</v>
      </c>
      <c r="AT16" s="29">
        <v>2.1579999999999999</v>
      </c>
      <c r="AU16" s="29">
        <v>2.1669999999999998</v>
      </c>
      <c r="AV16" s="29">
        <v>1.429</v>
      </c>
      <c r="AW16" s="29">
        <v>1.4359999999999999</v>
      </c>
      <c r="AX16" s="29">
        <v>0.71</v>
      </c>
      <c r="AY16" s="29">
        <v>0.71299999999999997</v>
      </c>
      <c r="AZ16" s="29">
        <v>5.5460000000000003</v>
      </c>
      <c r="BA16" s="29">
        <v>5.585</v>
      </c>
      <c r="BB16" s="29">
        <v>4.8170000000000002</v>
      </c>
      <c r="BC16" s="29">
        <v>4.8529999999999998</v>
      </c>
      <c r="BD16" s="29">
        <v>4.0979999999999999</v>
      </c>
      <c r="BE16" s="29">
        <v>4.13</v>
      </c>
      <c r="BF16" s="29">
        <v>3.3879999999999999</v>
      </c>
      <c r="BG16" s="29">
        <v>3.4169999999999998</v>
      </c>
      <c r="BH16" s="29">
        <v>2.6890000000000001</v>
      </c>
      <c r="BI16" s="29">
        <v>2.714</v>
      </c>
      <c r="BJ16" s="29">
        <v>2</v>
      </c>
      <c r="BK16" s="29">
        <v>2.02</v>
      </c>
      <c r="BL16" s="29">
        <v>1.3220000000000001</v>
      </c>
      <c r="BM16" s="29">
        <v>1.337</v>
      </c>
      <c r="BN16" s="29">
        <v>0.65500000000000003</v>
      </c>
      <c r="BO16" s="29">
        <v>0.66300000000000003</v>
      </c>
      <c r="BP16" s="29">
        <v>4.782</v>
      </c>
      <c r="BQ16" s="29">
        <v>1.9319999999999999</v>
      </c>
      <c r="BR16" s="29">
        <v>5.1509999999999998</v>
      </c>
      <c r="BS16" s="29">
        <v>2.363</v>
      </c>
      <c r="BT16" s="29">
        <v>4.8019999999999996</v>
      </c>
      <c r="BU16" s="29">
        <v>1.9319999999999999</v>
      </c>
      <c r="BV16" s="29">
        <v>5.1619999999999999</v>
      </c>
      <c r="BW16" s="29">
        <v>2.3620000000000001</v>
      </c>
      <c r="BX16" s="81">
        <v>4.8220000000000001</v>
      </c>
      <c r="BY16" s="81">
        <v>1.9319999999999999</v>
      </c>
      <c r="BZ16" s="37">
        <v>5.173</v>
      </c>
      <c r="CA16" s="37">
        <v>2.3610000000000002</v>
      </c>
      <c r="CB16" s="29">
        <v>3.7970000000000002</v>
      </c>
      <c r="CC16" s="29">
        <v>8.3439999999999994</v>
      </c>
      <c r="CD16" s="29">
        <v>3.6760000000000002</v>
      </c>
      <c r="CE16" s="29">
        <v>8.2050000000000001</v>
      </c>
      <c r="CF16" s="29">
        <v>3.5539999999999998</v>
      </c>
      <c r="CG16" s="29">
        <v>8.0519999999999996</v>
      </c>
      <c r="CH16" s="29">
        <v>3.43</v>
      </c>
      <c r="CI16" s="29">
        <v>7.8849999999999998</v>
      </c>
      <c r="CJ16" s="29">
        <v>3.3069999999999999</v>
      </c>
      <c r="CK16" s="29">
        <v>7.7060000000000004</v>
      </c>
      <c r="CL16" s="29">
        <v>3.1840000000000002</v>
      </c>
      <c r="CM16" s="29">
        <v>7.5149999999999997</v>
      </c>
      <c r="CN16" s="29">
        <v>3.06</v>
      </c>
      <c r="CO16" s="29">
        <v>7.3129999999999997</v>
      </c>
      <c r="CP16" s="29">
        <v>2.9369999999999998</v>
      </c>
      <c r="CQ16" s="29">
        <v>7.1</v>
      </c>
      <c r="CR16" s="29">
        <v>0.67200000000000004</v>
      </c>
      <c r="CS16" s="29">
        <v>0.67900000000000005</v>
      </c>
      <c r="CT16" s="29">
        <v>3.637</v>
      </c>
      <c r="CU16" s="29">
        <v>1.403</v>
      </c>
      <c r="CV16" s="29">
        <v>3.5430000000000001</v>
      </c>
      <c r="CW16" s="29">
        <v>1.3540000000000001</v>
      </c>
      <c r="CX16" s="29">
        <v>3.4420000000000002</v>
      </c>
      <c r="CY16" s="29">
        <v>1.306</v>
      </c>
      <c r="CZ16" s="29">
        <v>0.73299999999999998</v>
      </c>
      <c r="DA16" s="29">
        <v>0.35</v>
      </c>
      <c r="DB16" s="29">
        <v>0.80100000000000005</v>
      </c>
      <c r="DC16" s="29">
        <v>0.38600000000000001</v>
      </c>
      <c r="DD16" s="29">
        <v>0.876</v>
      </c>
      <c r="DE16" s="29">
        <v>0.42499999999999999</v>
      </c>
      <c r="DF16" s="29">
        <v>43.901000000000003</v>
      </c>
      <c r="DG16" s="29">
        <v>45.161000000000001</v>
      </c>
      <c r="DH16" s="29">
        <v>0.65900000000000003</v>
      </c>
      <c r="DI16" s="29">
        <v>0.29799999999999999</v>
      </c>
      <c r="DJ16" s="29">
        <v>0.66200000000000003</v>
      </c>
      <c r="DK16" s="29">
        <v>0.29799999999999999</v>
      </c>
      <c r="DL16" s="29">
        <v>0.72299999999999998</v>
      </c>
      <c r="DM16" s="29">
        <v>0.32800000000000001</v>
      </c>
      <c r="DN16" s="29">
        <v>0.72699999999999998</v>
      </c>
      <c r="DO16" s="29">
        <v>0.32800000000000001</v>
      </c>
      <c r="DP16" s="29">
        <v>0.79300000000000004</v>
      </c>
      <c r="DQ16" s="29">
        <v>0.36</v>
      </c>
      <c r="DR16" s="29">
        <v>0.79700000000000004</v>
      </c>
      <c r="DS16" s="29">
        <v>0.36</v>
      </c>
      <c r="DT16" s="3">
        <v>43.901000000000003</v>
      </c>
      <c r="DU16" s="3">
        <v>45.161000000000001</v>
      </c>
      <c r="DV16" s="3">
        <v>32.436</v>
      </c>
      <c r="DW16" s="3">
        <v>32.529000000000003</v>
      </c>
    </row>
    <row r="17" spans="1:127" x14ac:dyDescent="0.15">
      <c r="A17" s="28">
        <v>29</v>
      </c>
      <c r="B17" s="29">
        <v>16.431000000000001</v>
      </c>
      <c r="C17" s="29">
        <v>17.64</v>
      </c>
      <c r="D17" s="29">
        <v>15.705</v>
      </c>
      <c r="E17" s="29">
        <v>16.911000000000001</v>
      </c>
      <c r="F17" s="29">
        <v>14.989000000000001</v>
      </c>
      <c r="G17" s="29">
        <v>16.190999999999999</v>
      </c>
      <c r="H17" s="29">
        <v>14.282999999999999</v>
      </c>
      <c r="I17" s="29">
        <v>15.481999999999999</v>
      </c>
      <c r="J17" s="29">
        <v>13.587999999999999</v>
      </c>
      <c r="K17" s="29">
        <v>14.782</v>
      </c>
      <c r="L17" s="29">
        <v>12.904</v>
      </c>
      <c r="M17" s="29">
        <v>14.092000000000001</v>
      </c>
      <c r="N17" s="29">
        <v>12.231</v>
      </c>
      <c r="O17" s="29">
        <v>13.413</v>
      </c>
      <c r="P17" s="37">
        <v>11.57</v>
      </c>
      <c r="Q17" s="37">
        <v>12.744</v>
      </c>
      <c r="R17" s="29">
        <v>10.92</v>
      </c>
      <c r="S17" s="29">
        <v>12.085000000000001</v>
      </c>
      <c r="T17" s="29">
        <v>10.284000000000001</v>
      </c>
      <c r="U17" s="29">
        <v>11.438000000000001</v>
      </c>
      <c r="V17" s="29">
        <v>9.66</v>
      </c>
      <c r="W17" s="29">
        <v>10.801</v>
      </c>
      <c r="X17" s="29">
        <v>9.0500000000000007</v>
      </c>
      <c r="Y17" s="29">
        <v>10.176</v>
      </c>
      <c r="Z17" s="29">
        <v>8.4529999999999994</v>
      </c>
      <c r="AA17" s="29">
        <v>9.5619999999999994</v>
      </c>
      <c r="AB17" s="29">
        <v>7.8710000000000004</v>
      </c>
      <c r="AC17" s="29">
        <v>8.9600000000000009</v>
      </c>
      <c r="AD17" s="29">
        <v>7.3049999999999997</v>
      </c>
      <c r="AE17" s="29">
        <v>8.3710000000000004</v>
      </c>
      <c r="AF17" s="29">
        <v>6.7539999999999996</v>
      </c>
      <c r="AG17" s="29">
        <v>7.7949999999999999</v>
      </c>
      <c r="AH17" s="29">
        <v>4.2629999999999999</v>
      </c>
      <c r="AI17" s="29">
        <v>4.2859999999999996</v>
      </c>
      <c r="AJ17" s="29">
        <v>3.5270000000000001</v>
      </c>
      <c r="AK17" s="29">
        <v>3.5470000000000002</v>
      </c>
      <c r="AL17" s="29">
        <v>2.8010000000000002</v>
      </c>
      <c r="AM17" s="29">
        <v>2.8180000000000001</v>
      </c>
      <c r="AN17" s="81">
        <v>2.085</v>
      </c>
      <c r="AO17" s="81">
        <v>2.0990000000000002</v>
      </c>
      <c r="AP17" s="29">
        <v>1.379</v>
      </c>
      <c r="AQ17" s="29">
        <v>1.389</v>
      </c>
      <c r="AR17" s="29">
        <v>0.68400000000000005</v>
      </c>
      <c r="AS17" s="29">
        <v>0.69</v>
      </c>
      <c r="AT17" s="29">
        <v>2.1779999999999999</v>
      </c>
      <c r="AU17" s="29">
        <v>2.1869999999999998</v>
      </c>
      <c r="AV17" s="29">
        <v>1.4419999999999999</v>
      </c>
      <c r="AW17" s="29">
        <v>1.448</v>
      </c>
      <c r="AX17" s="29">
        <v>0.71599999999999997</v>
      </c>
      <c r="AY17" s="29">
        <v>0.71899999999999997</v>
      </c>
      <c r="AZ17" s="29">
        <v>5.5970000000000004</v>
      </c>
      <c r="BA17" s="29">
        <v>5.6340000000000003</v>
      </c>
      <c r="BB17" s="29">
        <v>4.8609999999999998</v>
      </c>
      <c r="BC17" s="29">
        <v>4.8959999999999999</v>
      </c>
      <c r="BD17" s="29">
        <v>4.1349999999999998</v>
      </c>
      <c r="BE17" s="29">
        <v>4.1669999999999998</v>
      </c>
      <c r="BF17" s="29">
        <v>3.419</v>
      </c>
      <c r="BG17" s="29">
        <v>3.448</v>
      </c>
      <c r="BH17" s="29">
        <v>2.7130000000000001</v>
      </c>
      <c r="BI17" s="29">
        <v>2.738</v>
      </c>
      <c r="BJ17" s="29">
        <v>2.0179999999999998</v>
      </c>
      <c r="BK17" s="29">
        <v>2.0379999999999998</v>
      </c>
      <c r="BL17" s="29">
        <v>1.3340000000000001</v>
      </c>
      <c r="BM17" s="29">
        <v>1.3480000000000001</v>
      </c>
      <c r="BN17" s="29">
        <v>0.66100000000000003</v>
      </c>
      <c r="BO17" s="29">
        <v>0.66900000000000004</v>
      </c>
      <c r="BP17" s="29">
        <v>4.8120000000000003</v>
      </c>
      <c r="BQ17" s="29">
        <v>1.9419999999999999</v>
      </c>
      <c r="BR17" s="29">
        <v>5.1840000000000002</v>
      </c>
      <c r="BS17" s="29">
        <v>2.3769999999999998</v>
      </c>
      <c r="BT17" s="29">
        <v>4.8319999999999999</v>
      </c>
      <c r="BU17" s="29">
        <v>1.9419999999999999</v>
      </c>
      <c r="BV17" s="29">
        <v>5.1950000000000003</v>
      </c>
      <c r="BW17" s="29">
        <v>2.3759999999999999</v>
      </c>
      <c r="BX17" s="81">
        <v>4.8520000000000003</v>
      </c>
      <c r="BY17" s="81">
        <v>1.9419999999999999</v>
      </c>
      <c r="BZ17" s="37">
        <v>5.2060000000000004</v>
      </c>
      <c r="CA17" s="37">
        <v>2.375</v>
      </c>
      <c r="CB17" s="29">
        <v>3.8319999999999999</v>
      </c>
      <c r="CC17" s="29">
        <v>8.4179999999999993</v>
      </c>
      <c r="CD17" s="29">
        <v>3.7090000000000001</v>
      </c>
      <c r="CE17" s="29">
        <v>8.2769999999999992</v>
      </c>
      <c r="CF17" s="29">
        <v>3.5859999999999999</v>
      </c>
      <c r="CG17" s="29">
        <v>8.1229999999999993</v>
      </c>
      <c r="CH17" s="29">
        <v>3.4620000000000002</v>
      </c>
      <c r="CI17" s="29">
        <v>7.9550000000000001</v>
      </c>
      <c r="CJ17" s="29">
        <v>3.3370000000000002</v>
      </c>
      <c r="CK17" s="29">
        <v>7.7750000000000004</v>
      </c>
      <c r="CL17" s="29">
        <v>3.2130000000000001</v>
      </c>
      <c r="CM17" s="29">
        <v>7.5819999999999999</v>
      </c>
      <c r="CN17" s="29">
        <v>3.0880000000000001</v>
      </c>
      <c r="CO17" s="29">
        <v>7.3780000000000001</v>
      </c>
      <c r="CP17" s="29">
        <v>2.9630000000000001</v>
      </c>
      <c r="CQ17" s="29">
        <v>7.1630000000000003</v>
      </c>
      <c r="CR17" s="29">
        <v>0.67900000000000005</v>
      </c>
      <c r="CS17" s="29">
        <v>0.68500000000000005</v>
      </c>
      <c r="CT17" s="29">
        <v>3.6709999999999998</v>
      </c>
      <c r="CU17" s="29">
        <v>1.415</v>
      </c>
      <c r="CV17" s="29">
        <v>3.5750000000000002</v>
      </c>
      <c r="CW17" s="29">
        <v>1.3660000000000001</v>
      </c>
      <c r="CX17" s="29">
        <v>3.4740000000000002</v>
      </c>
      <c r="CY17" s="29">
        <v>1.3169999999999999</v>
      </c>
      <c r="CZ17" s="29">
        <v>0.72399999999999998</v>
      </c>
      <c r="DA17" s="29">
        <v>0.34699999999999998</v>
      </c>
      <c r="DB17" s="29">
        <v>0.79300000000000004</v>
      </c>
      <c r="DC17" s="29">
        <v>0.38300000000000001</v>
      </c>
      <c r="DD17" s="29">
        <v>0.86799999999999999</v>
      </c>
      <c r="DE17" s="29">
        <v>0.42199999999999999</v>
      </c>
      <c r="DF17" s="29">
        <v>43.296999999999997</v>
      </c>
      <c r="DG17" s="29">
        <v>44.557000000000002</v>
      </c>
      <c r="DH17" s="29">
        <v>0.65500000000000003</v>
      </c>
      <c r="DI17" s="29">
        <v>0.29499999999999998</v>
      </c>
      <c r="DJ17" s="29">
        <v>0.65800000000000003</v>
      </c>
      <c r="DK17" s="29">
        <v>0.29499999999999998</v>
      </c>
      <c r="DL17" s="29">
        <v>0.71899999999999997</v>
      </c>
      <c r="DM17" s="29">
        <v>0.32600000000000001</v>
      </c>
      <c r="DN17" s="29">
        <v>0.72299999999999998</v>
      </c>
      <c r="DO17" s="29">
        <v>0.32600000000000001</v>
      </c>
      <c r="DP17" s="29">
        <v>0.79</v>
      </c>
      <c r="DQ17" s="29">
        <v>0.35799999999999998</v>
      </c>
      <c r="DR17" s="29">
        <v>0.79400000000000004</v>
      </c>
      <c r="DS17" s="29">
        <v>0.35799999999999998</v>
      </c>
      <c r="DT17" s="3">
        <v>43.296999999999997</v>
      </c>
      <c r="DU17" s="3">
        <v>44.557000000000002</v>
      </c>
      <c r="DV17" s="3">
        <v>31.728000000000002</v>
      </c>
      <c r="DW17" s="3">
        <v>31.812999999999999</v>
      </c>
    </row>
    <row r="18" spans="1:127" x14ac:dyDescent="0.15">
      <c r="A18" s="28">
        <v>30</v>
      </c>
      <c r="B18" s="29">
        <v>16.579999999999998</v>
      </c>
      <c r="C18" s="29">
        <v>17.795999999999999</v>
      </c>
      <c r="D18" s="29">
        <v>15.848000000000001</v>
      </c>
      <c r="E18" s="29">
        <v>17.061</v>
      </c>
      <c r="F18" s="29">
        <v>15.125</v>
      </c>
      <c r="G18" s="29">
        <v>16.335000000000001</v>
      </c>
      <c r="H18" s="29">
        <v>14.413</v>
      </c>
      <c r="I18" s="29">
        <v>15.619</v>
      </c>
      <c r="J18" s="29">
        <v>13.712</v>
      </c>
      <c r="K18" s="29">
        <v>14.913</v>
      </c>
      <c r="L18" s="29">
        <v>13.021000000000001</v>
      </c>
      <c r="M18" s="29">
        <v>14.217000000000001</v>
      </c>
      <c r="N18" s="29">
        <v>12.342000000000001</v>
      </c>
      <c r="O18" s="29">
        <v>13.532</v>
      </c>
      <c r="P18" s="37">
        <v>11.675000000000001</v>
      </c>
      <c r="Q18" s="37">
        <v>12.856999999999999</v>
      </c>
      <c r="R18" s="29">
        <v>11.02</v>
      </c>
      <c r="S18" s="29">
        <v>12.193</v>
      </c>
      <c r="T18" s="29">
        <v>10.377000000000001</v>
      </c>
      <c r="U18" s="29">
        <v>11.539</v>
      </c>
      <c r="V18" s="29">
        <v>9.7479999999999993</v>
      </c>
      <c r="W18" s="29">
        <v>10.897</v>
      </c>
      <c r="X18" s="29">
        <v>9.1319999999999997</v>
      </c>
      <c r="Y18" s="29">
        <v>10.266</v>
      </c>
      <c r="Z18" s="29">
        <v>8.5299999999999994</v>
      </c>
      <c r="AA18" s="29">
        <v>9.6470000000000002</v>
      </c>
      <c r="AB18" s="29">
        <v>7.9429999999999996</v>
      </c>
      <c r="AC18" s="29">
        <v>9.0399999999999991</v>
      </c>
      <c r="AD18" s="29">
        <v>7.3710000000000004</v>
      </c>
      <c r="AE18" s="29">
        <v>8.4459999999999997</v>
      </c>
      <c r="AF18" s="29">
        <v>6.8159999999999998</v>
      </c>
      <c r="AG18" s="29">
        <v>7.8639999999999999</v>
      </c>
      <c r="AH18" s="29">
        <v>4.3019999999999996</v>
      </c>
      <c r="AI18" s="29">
        <v>4.3239999999999998</v>
      </c>
      <c r="AJ18" s="29">
        <v>3.5590000000000002</v>
      </c>
      <c r="AK18" s="29">
        <v>3.5790000000000002</v>
      </c>
      <c r="AL18" s="29">
        <v>2.8260000000000001</v>
      </c>
      <c r="AM18" s="29">
        <v>2.843</v>
      </c>
      <c r="AN18" s="81">
        <v>2.1040000000000001</v>
      </c>
      <c r="AO18" s="81">
        <v>2.1179999999999999</v>
      </c>
      <c r="AP18" s="29">
        <v>1.3919999999999999</v>
      </c>
      <c r="AQ18" s="29">
        <v>1.4019999999999999</v>
      </c>
      <c r="AR18" s="29">
        <v>0.69</v>
      </c>
      <c r="AS18" s="29">
        <v>0.69599999999999995</v>
      </c>
      <c r="AT18" s="29">
        <v>2.198</v>
      </c>
      <c r="AU18" s="29">
        <v>2.206</v>
      </c>
      <c r="AV18" s="29">
        <v>1.4550000000000001</v>
      </c>
      <c r="AW18" s="29">
        <v>1.4610000000000001</v>
      </c>
      <c r="AX18" s="29">
        <v>0.72299999999999998</v>
      </c>
      <c r="AY18" s="29">
        <v>0.72599999999999998</v>
      </c>
      <c r="AZ18" s="29">
        <v>5.6479999999999997</v>
      </c>
      <c r="BA18" s="29">
        <v>5.6840000000000002</v>
      </c>
      <c r="BB18" s="29">
        <v>4.9050000000000002</v>
      </c>
      <c r="BC18" s="29">
        <v>4.9390000000000001</v>
      </c>
      <c r="BD18" s="29">
        <v>4.173</v>
      </c>
      <c r="BE18" s="29">
        <v>4.2039999999999997</v>
      </c>
      <c r="BF18" s="29">
        <v>3.45</v>
      </c>
      <c r="BG18" s="29">
        <v>3.4780000000000002</v>
      </c>
      <c r="BH18" s="29">
        <v>2.738</v>
      </c>
      <c r="BI18" s="29">
        <v>2.762</v>
      </c>
      <c r="BJ18" s="29">
        <v>2.0369999999999999</v>
      </c>
      <c r="BK18" s="29">
        <v>2.056</v>
      </c>
      <c r="BL18" s="29">
        <v>1.3460000000000001</v>
      </c>
      <c r="BM18" s="29">
        <v>1.36</v>
      </c>
      <c r="BN18" s="29">
        <v>0.66700000000000004</v>
      </c>
      <c r="BO18" s="29">
        <v>0.67500000000000004</v>
      </c>
      <c r="BP18" s="29">
        <v>4.8410000000000002</v>
      </c>
      <c r="BQ18" s="29">
        <v>1.952</v>
      </c>
      <c r="BR18" s="29">
        <v>5.2169999999999996</v>
      </c>
      <c r="BS18" s="29">
        <v>2.39</v>
      </c>
      <c r="BT18" s="29">
        <v>4.8620000000000001</v>
      </c>
      <c r="BU18" s="29">
        <v>1.9510000000000001</v>
      </c>
      <c r="BV18" s="29">
        <v>5.2279999999999998</v>
      </c>
      <c r="BW18" s="29">
        <v>2.3889999999999998</v>
      </c>
      <c r="BX18" s="81">
        <v>4.883</v>
      </c>
      <c r="BY18" s="81">
        <v>1.952</v>
      </c>
      <c r="BZ18" s="37">
        <v>5.2389999999999999</v>
      </c>
      <c r="CA18" s="37">
        <v>2.3879999999999999</v>
      </c>
      <c r="CB18" s="29">
        <v>3.867</v>
      </c>
      <c r="CC18" s="29">
        <v>8.4930000000000003</v>
      </c>
      <c r="CD18" s="29">
        <v>3.7429999999999999</v>
      </c>
      <c r="CE18" s="29">
        <v>8.3510000000000009</v>
      </c>
      <c r="CF18" s="29">
        <v>3.6190000000000002</v>
      </c>
      <c r="CG18" s="29">
        <v>8.1950000000000003</v>
      </c>
      <c r="CH18" s="29">
        <v>3.4929999999999999</v>
      </c>
      <c r="CI18" s="29">
        <v>8.0259999999999998</v>
      </c>
      <c r="CJ18" s="29">
        <v>3.3679999999999999</v>
      </c>
      <c r="CK18" s="29">
        <v>7.8440000000000003</v>
      </c>
      <c r="CL18" s="29">
        <v>3.242</v>
      </c>
      <c r="CM18" s="29">
        <v>7.649</v>
      </c>
      <c r="CN18" s="29">
        <v>3.1160000000000001</v>
      </c>
      <c r="CO18" s="29">
        <v>7.4429999999999996</v>
      </c>
      <c r="CP18" s="29">
        <v>2.99</v>
      </c>
      <c r="CQ18" s="29">
        <v>7.2270000000000003</v>
      </c>
      <c r="CR18" s="29">
        <v>0.68500000000000005</v>
      </c>
      <c r="CS18" s="29">
        <v>0.69099999999999995</v>
      </c>
      <c r="CT18" s="29">
        <v>3.7040000000000002</v>
      </c>
      <c r="CU18" s="29">
        <v>1.4279999999999999</v>
      </c>
      <c r="CV18" s="29">
        <v>3.6070000000000002</v>
      </c>
      <c r="CW18" s="29">
        <v>1.3779999999999999</v>
      </c>
      <c r="CX18" s="29">
        <v>3.5049999999999999</v>
      </c>
      <c r="CY18" s="29">
        <v>1.329</v>
      </c>
      <c r="CZ18" s="29">
        <v>0.71599999999999997</v>
      </c>
      <c r="DA18" s="29">
        <v>0.34399999999999997</v>
      </c>
      <c r="DB18" s="29">
        <v>0.78500000000000003</v>
      </c>
      <c r="DC18" s="29">
        <v>0.38</v>
      </c>
      <c r="DD18" s="29">
        <v>0.86</v>
      </c>
      <c r="DE18" s="29">
        <v>0.42</v>
      </c>
      <c r="DF18" s="29">
        <v>42.686999999999998</v>
      </c>
      <c r="DG18" s="29">
        <v>43.947000000000003</v>
      </c>
      <c r="DH18" s="29">
        <v>0.65100000000000002</v>
      </c>
      <c r="DI18" s="29">
        <v>0.29299999999999998</v>
      </c>
      <c r="DJ18" s="29">
        <v>0.65400000000000003</v>
      </c>
      <c r="DK18" s="29">
        <v>0.29299999999999998</v>
      </c>
      <c r="DL18" s="29">
        <v>0.71599999999999997</v>
      </c>
      <c r="DM18" s="29">
        <v>0.32300000000000001</v>
      </c>
      <c r="DN18" s="29">
        <v>0.72</v>
      </c>
      <c r="DO18" s="29">
        <v>0.32300000000000001</v>
      </c>
      <c r="DP18" s="29">
        <v>0.78600000000000003</v>
      </c>
      <c r="DQ18" s="29">
        <v>0.35599999999999998</v>
      </c>
      <c r="DR18" s="29">
        <v>0.79100000000000004</v>
      </c>
      <c r="DS18" s="29">
        <v>0.35599999999999998</v>
      </c>
      <c r="DT18" s="3">
        <v>42.686999999999998</v>
      </c>
      <c r="DU18" s="3">
        <v>43.947000000000003</v>
      </c>
      <c r="DV18" s="3">
        <v>31.012</v>
      </c>
      <c r="DW18" s="3">
        <v>31.091000000000001</v>
      </c>
    </row>
    <row r="19" spans="1:127" x14ac:dyDescent="0.15">
      <c r="A19" s="28">
        <v>31</v>
      </c>
      <c r="B19" s="29">
        <v>16.731000000000002</v>
      </c>
      <c r="C19" s="29">
        <v>17.954000000000001</v>
      </c>
      <c r="D19" s="29">
        <v>15.992000000000001</v>
      </c>
      <c r="E19" s="29">
        <v>17.212</v>
      </c>
      <c r="F19" s="29">
        <v>15.263</v>
      </c>
      <c r="G19" s="29">
        <v>16.48</v>
      </c>
      <c r="H19" s="29">
        <v>14.544</v>
      </c>
      <c r="I19" s="29">
        <v>15.757999999999999</v>
      </c>
      <c r="J19" s="29">
        <v>13.836</v>
      </c>
      <c r="K19" s="29">
        <v>15.045999999999999</v>
      </c>
      <c r="L19" s="29">
        <v>13.14</v>
      </c>
      <c r="M19" s="29">
        <v>14.343999999999999</v>
      </c>
      <c r="N19" s="29">
        <v>12.454000000000001</v>
      </c>
      <c r="O19" s="29">
        <v>13.651999999999999</v>
      </c>
      <c r="P19" s="37">
        <v>11.781000000000001</v>
      </c>
      <c r="Q19" s="37">
        <v>12.971</v>
      </c>
      <c r="R19" s="29">
        <v>11.12</v>
      </c>
      <c r="S19" s="29">
        <v>12.301</v>
      </c>
      <c r="T19" s="29">
        <v>10.472</v>
      </c>
      <c r="U19" s="29">
        <v>11.641999999999999</v>
      </c>
      <c r="V19" s="29">
        <v>9.8360000000000003</v>
      </c>
      <c r="W19" s="29">
        <v>10.994</v>
      </c>
      <c r="X19" s="29">
        <v>9.2149999999999999</v>
      </c>
      <c r="Y19" s="29">
        <v>10.356999999999999</v>
      </c>
      <c r="Z19" s="29">
        <v>8.6080000000000005</v>
      </c>
      <c r="AA19" s="29">
        <v>9.7330000000000005</v>
      </c>
      <c r="AB19" s="29">
        <v>8.0150000000000006</v>
      </c>
      <c r="AC19" s="29">
        <v>9.1199999999999992</v>
      </c>
      <c r="AD19" s="29">
        <v>7.4390000000000001</v>
      </c>
      <c r="AE19" s="29">
        <v>8.5210000000000008</v>
      </c>
      <c r="AF19" s="29">
        <v>6.8780000000000001</v>
      </c>
      <c r="AG19" s="29">
        <v>7.9340000000000002</v>
      </c>
      <c r="AH19" s="29">
        <v>4.3410000000000002</v>
      </c>
      <c r="AI19" s="29">
        <v>4.3620000000000001</v>
      </c>
      <c r="AJ19" s="29">
        <v>3.5910000000000002</v>
      </c>
      <c r="AK19" s="29">
        <v>3.6110000000000002</v>
      </c>
      <c r="AL19" s="29">
        <v>2.8519999999999999</v>
      </c>
      <c r="AM19" s="29">
        <v>2.8690000000000002</v>
      </c>
      <c r="AN19" s="81">
        <v>2.1230000000000002</v>
      </c>
      <c r="AO19" s="81">
        <v>2.1360000000000001</v>
      </c>
      <c r="AP19" s="29">
        <v>1.4039999999999999</v>
      </c>
      <c r="AQ19" s="29">
        <v>1.4139999999999999</v>
      </c>
      <c r="AR19" s="29">
        <v>0.69699999999999995</v>
      </c>
      <c r="AS19" s="29">
        <v>0.70199999999999996</v>
      </c>
      <c r="AT19" s="29">
        <v>2.218</v>
      </c>
      <c r="AU19" s="29">
        <v>2.226</v>
      </c>
      <c r="AV19" s="29">
        <v>1.468</v>
      </c>
      <c r="AW19" s="29">
        <v>1.474</v>
      </c>
      <c r="AX19" s="29">
        <v>0.72899999999999998</v>
      </c>
      <c r="AY19" s="29">
        <v>0.73199999999999998</v>
      </c>
      <c r="AZ19" s="29">
        <v>5.6989999999999998</v>
      </c>
      <c r="BA19" s="29">
        <v>5.7350000000000003</v>
      </c>
      <c r="BB19" s="29">
        <v>4.95</v>
      </c>
      <c r="BC19" s="29">
        <v>4.9829999999999997</v>
      </c>
      <c r="BD19" s="29">
        <v>4.2110000000000003</v>
      </c>
      <c r="BE19" s="29">
        <v>4.2409999999999997</v>
      </c>
      <c r="BF19" s="29">
        <v>3.4820000000000002</v>
      </c>
      <c r="BG19" s="29">
        <v>3.5089999999999999</v>
      </c>
      <c r="BH19" s="29">
        <v>2.7629999999999999</v>
      </c>
      <c r="BI19" s="29">
        <v>2.7869999999999999</v>
      </c>
      <c r="BJ19" s="29">
        <v>2.0550000000000002</v>
      </c>
      <c r="BK19" s="29">
        <v>2.0750000000000002</v>
      </c>
      <c r="BL19" s="29">
        <v>1.359</v>
      </c>
      <c r="BM19" s="29">
        <v>1.373</v>
      </c>
      <c r="BN19" s="29">
        <v>0.67300000000000004</v>
      </c>
      <c r="BO19" s="29">
        <v>0.68100000000000005</v>
      </c>
      <c r="BP19" s="29">
        <v>4.8710000000000004</v>
      </c>
      <c r="BQ19" s="29">
        <v>1.9610000000000001</v>
      </c>
      <c r="BR19" s="29">
        <v>5.25</v>
      </c>
      <c r="BS19" s="29">
        <v>2.403</v>
      </c>
      <c r="BT19" s="29">
        <v>4.891</v>
      </c>
      <c r="BU19" s="29">
        <v>1.96</v>
      </c>
      <c r="BV19" s="29">
        <v>5.2610000000000001</v>
      </c>
      <c r="BW19" s="29">
        <v>2.4020000000000001</v>
      </c>
      <c r="BX19" s="81">
        <v>4.9119999999999999</v>
      </c>
      <c r="BY19" s="81">
        <v>1.9610000000000001</v>
      </c>
      <c r="BZ19" s="37">
        <v>5.2720000000000002</v>
      </c>
      <c r="CA19" s="37">
        <v>2.4009999999999998</v>
      </c>
      <c r="CB19" s="29">
        <v>3.9020000000000001</v>
      </c>
      <c r="CC19" s="29">
        <v>8.5679999999999996</v>
      </c>
      <c r="CD19" s="29">
        <v>3.7770000000000001</v>
      </c>
      <c r="CE19" s="29">
        <v>8.4250000000000007</v>
      </c>
      <c r="CF19" s="29">
        <v>3.6520000000000001</v>
      </c>
      <c r="CG19" s="29">
        <v>8.2680000000000007</v>
      </c>
      <c r="CH19" s="29">
        <v>3.5249999999999999</v>
      </c>
      <c r="CI19" s="29">
        <v>8.0969999999999995</v>
      </c>
      <c r="CJ19" s="29">
        <v>3.3980000000000001</v>
      </c>
      <c r="CK19" s="29">
        <v>7.9130000000000003</v>
      </c>
      <c r="CL19" s="29">
        <v>3.2709999999999999</v>
      </c>
      <c r="CM19" s="29">
        <v>7.7169999999999996</v>
      </c>
      <c r="CN19" s="29">
        <v>3.1440000000000001</v>
      </c>
      <c r="CO19" s="29">
        <v>7.51</v>
      </c>
      <c r="CP19" s="29">
        <v>3.0179999999999998</v>
      </c>
      <c r="CQ19" s="29">
        <v>7.2910000000000004</v>
      </c>
      <c r="CR19" s="29">
        <v>0.69099999999999995</v>
      </c>
      <c r="CS19" s="29">
        <v>0.69699999999999995</v>
      </c>
      <c r="CT19" s="29">
        <v>3.738</v>
      </c>
      <c r="CU19" s="29">
        <v>1.44</v>
      </c>
      <c r="CV19" s="29">
        <v>3.64</v>
      </c>
      <c r="CW19" s="29">
        <v>1.39</v>
      </c>
      <c r="CX19" s="29">
        <v>3.5369999999999999</v>
      </c>
      <c r="CY19" s="29">
        <v>1.341</v>
      </c>
      <c r="CZ19" s="29">
        <v>0.70799999999999996</v>
      </c>
      <c r="DA19" s="29">
        <v>0.34100000000000003</v>
      </c>
      <c r="DB19" s="29">
        <v>0.77800000000000002</v>
      </c>
      <c r="DC19" s="29">
        <v>0.377</v>
      </c>
      <c r="DD19" s="29">
        <v>0.85299999999999998</v>
      </c>
      <c r="DE19" s="29">
        <v>0.41699999999999998</v>
      </c>
      <c r="DF19" s="29">
        <v>42.070999999999998</v>
      </c>
      <c r="DG19" s="29">
        <v>43.334000000000003</v>
      </c>
      <c r="DH19" s="29">
        <v>0.64600000000000002</v>
      </c>
      <c r="DI19" s="29">
        <v>0.28999999999999998</v>
      </c>
      <c r="DJ19" s="29">
        <v>0.65</v>
      </c>
      <c r="DK19" s="29">
        <v>0.28999999999999998</v>
      </c>
      <c r="DL19" s="29">
        <v>0.71199999999999997</v>
      </c>
      <c r="DM19" s="29">
        <v>0.32</v>
      </c>
      <c r="DN19" s="29">
        <v>0.71599999999999997</v>
      </c>
      <c r="DO19" s="29">
        <v>0.32</v>
      </c>
      <c r="DP19" s="29">
        <v>0.78300000000000003</v>
      </c>
      <c r="DQ19" s="29">
        <v>0.35299999999999998</v>
      </c>
      <c r="DR19" s="29">
        <v>0.78700000000000003</v>
      </c>
      <c r="DS19" s="29">
        <v>0.35299999999999998</v>
      </c>
      <c r="DT19" s="3">
        <v>42.070999999999998</v>
      </c>
      <c r="DU19" s="3">
        <v>43.334000000000003</v>
      </c>
      <c r="DV19" s="3">
        <v>30.29</v>
      </c>
      <c r="DW19" s="3">
        <v>30.361999999999998</v>
      </c>
    </row>
    <row r="20" spans="1:127" x14ac:dyDescent="0.15">
      <c r="A20" s="28">
        <v>32</v>
      </c>
      <c r="B20" s="29">
        <v>16.882999999999999</v>
      </c>
      <c r="C20" s="29">
        <v>18.114000000000001</v>
      </c>
      <c r="D20" s="29">
        <v>16.137</v>
      </c>
      <c r="E20" s="29">
        <v>17.366</v>
      </c>
      <c r="F20" s="29">
        <v>15.401999999999999</v>
      </c>
      <c r="G20" s="29">
        <v>16.626999999999999</v>
      </c>
      <c r="H20" s="29">
        <v>14.676</v>
      </c>
      <c r="I20" s="29">
        <v>15.898</v>
      </c>
      <c r="J20" s="29">
        <v>13.962</v>
      </c>
      <c r="K20" s="29">
        <v>15.18</v>
      </c>
      <c r="L20" s="29">
        <v>13.259</v>
      </c>
      <c r="M20" s="29">
        <v>14.472</v>
      </c>
      <c r="N20" s="29">
        <v>12.568</v>
      </c>
      <c r="O20" s="29">
        <v>13.773999999999999</v>
      </c>
      <c r="P20" s="37">
        <v>11.888</v>
      </c>
      <c r="Q20" s="37">
        <v>13.087</v>
      </c>
      <c r="R20" s="29">
        <v>11.221</v>
      </c>
      <c r="S20" s="29">
        <v>12.411</v>
      </c>
      <c r="T20" s="29">
        <v>10.567</v>
      </c>
      <c r="U20" s="29">
        <v>11.744999999999999</v>
      </c>
      <c r="V20" s="29">
        <v>9.9260000000000002</v>
      </c>
      <c r="W20" s="29">
        <v>11.092000000000001</v>
      </c>
      <c r="X20" s="29">
        <v>9.2989999999999995</v>
      </c>
      <c r="Y20" s="29">
        <v>10.45</v>
      </c>
      <c r="Z20" s="29">
        <v>8.6859999999999999</v>
      </c>
      <c r="AA20" s="29">
        <v>9.8190000000000008</v>
      </c>
      <c r="AB20" s="29">
        <v>8.0879999999999992</v>
      </c>
      <c r="AC20" s="29">
        <v>9.202</v>
      </c>
      <c r="AD20" s="29">
        <v>7.5060000000000002</v>
      </c>
      <c r="AE20" s="29">
        <v>8.5969999999999995</v>
      </c>
      <c r="AF20" s="29">
        <v>6.94</v>
      </c>
      <c r="AG20" s="29">
        <v>8.0050000000000008</v>
      </c>
      <c r="AH20" s="29">
        <v>4.38</v>
      </c>
      <c r="AI20" s="29">
        <v>4.4009999999999998</v>
      </c>
      <c r="AJ20" s="29">
        <v>3.6240000000000001</v>
      </c>
      <c r="AK20" s="29">
        <v>3.6429999999999998</v>
      </c>
      <c r="AL20" s="29">
        <v>2.8780000000000001</v>
      </c>
      <c r="AM20" s="29">
        <v>2.8940000000000001</v>
      </c>
      <c r="AN20" s="81">
        <v>2.1419999999999999</v>
      </c>
      <c r="AO20" s="81">
        <v>2.1549999999999998</v>
      </c>
      <c r="AP20" s="29">
        <v>1.417</v>
      </c>
      <c r="AQ20" s="29">
        <v>1.427</v>
      </c>
      <c r="AR20" s="29">
        <v>0.70299999999999996</v>
      </c>
      <c r="AS20" s="29">
        <v>0.70799999999999996</v>
      </c>
      <c r="AT20" s="29">
        <v>2.238</v>
      </c>
      <c r="AU20" s="29">
        <v>2.2450000000000001</v>
      </c>
      <c r="AV20" s="29">
        <v>1.482</v>
      </c>
      <c r="AW20" s="29">
        <v>1.4870000000000001</v>
      </c>
      <c r="AX20" s="29">
        <v>0.73599999999999999</v>
      </c>
      <c r="AY20" s="29">
        <v>0.73899999999999999</v>
      </c>
      <c r="AZ20" s="29">
        <v>5.7510000000000003</v>
      </c>
      <c r="BA20" s="29">
        <v>5.7859999999999996</v>
      </c>
      <c r="BB20" s="29">
        <v>4.9950000000000001</v>
      </c>
      <c r="BC20" s="29">
        <v>5.0270000000000001</v>
      </c>
      <c r="BD20" s="29">
        <v>4.2489999999999997</v>
      </c>
      <c r="BE20" s="29">
        <v>4.2789999999999999</v>
      </c>
      <c r="BF20" s="29">
        <v>3.5129999999999999</v>
      </c>
      <c r="BG20" s="29">
        <v>3.54</v>
      </c>
      <c r="BH20" s="29">
        <v>2.7879999999999998</v>
      </c>
      <c r="BI20" s="29">
        <v>2.8119999999999998</v>
      </c>
      <c r="BJ20" s="29">
        <v>2.0739999999999998</v>
      </c>
      <c r="BK20" s="29">
        <v>2.093</v>
      </c>
      <c r="BL20" s="29">
        <v>1.371</v>
      </c>
      <c r="BM20" s="29">
        <v>1.385</v>
      </c>
      <c r="BN20" s="29">
        <v>0.67900000000000005</v>
      </c>
      <c r="BO20" s="29">
        <v>0.68700000000000006</v>
      </c>
      <c r="BP20" s="29">
        <v>4.9000000000000004</v>
      </c>
      <c r="BQ20" s="29">
        <v>1.9690000000000001</v>
      </c>
      <c r="BR20" s="29">
        <v>5.2830000000000004</v>
      </c>
      <c r="BS20" s="29">
        <v>2.4159999999999999</v>
      </c>
      <c r="BT20" s="29">
        <v>4.92</v>
      </c>
      <c r="BU20" s="29">
        <v>1.9690000000000001</v>
      </c>
      <c r="BV20" s="29">
        <v>5.2939999999999996</v>
      </c>
      <c r="BW20" s="29">
        <v>2.415</v>
      </c>
      <c r="BX20" s="81">
        <v>4.9420000000000002</v>
      </c>
      <c r="BY20" s="81">
        <v>1.97</v>
      </c>
      <c r="BZ20" s="37">
        <v>5.3049999999999997</v>
      </c>
      <c r="CA20" s="37">
        <v>2.4140000000000001</v>
      </c>
      <c r="CB20" s="29">
        <v>3.9369999999999998</v>
      </c>
      <c r="CC20" s="29">
        <v>8.6449999999999996</v>
      </c>
      <c r="CD20" s="29">
        <v>3.8109999999999999</v>
      </c>
      <c r="CE20" s="29">
        <v>8.5</v>
      </c>
      <c r="CF20" s="29">
        <v>3.6850000000000001</v>
      </c>
      <c r="CG20" s="29">
        <v>8.3409999999999993</v>
      </c>
      <c r="CH20" s="29">
        <v>3.5569999999999999</v>
      </c>
      <c r="CI20" s="29">
        <v>8.1690000000000005</v>
      </c>
      <c r="CJ20" s="29">
        <v>3.4289999999999998</v>
      </c>
      <c r="CK20" s="29">
        <v>7.984</v>
      </c>
      <c r="CL20" s="29">
        <v>3.3010000000000002</v>
      </c>
      <c r="CM20" s="29">
        <v>7.7859999999999996</v>
      </c>
      <c r="CN20" s="29">
        <v>3.173</v>
      </c>
      <c r="CO20" s="29">
        <v>7.577</v>
      </c>
      <c r="CP20" s="29">
        <v>3.0449999999999999</v>
      </c>
      <c r="CQ20" s="29">
        <v>7.3559999999999999</v>
      </c>
      <c r="CR20" s="29">
        <v>0.69699999999999995</v>
      </c>
      <c r="CS20" s="29">
        <v>0.70299999999999996</v>
      </c>
      <c r="CT20" s="29">
        <v>3.7719999999999998</v>
      </c>
      <c r="CU20" s="29">
        <v>1.4530000000000001</v>
      </c>
      <c r="CV20" s="29">
        <v>3.673</v>
      </c>
      <c r="CW20" s="29">
        <v>1.403</v>
      </c>
      <c r="CX20" s="29">
        <v>3.57</v>
      </c>
      <c r="CY20" s="29">
        <v>1.3520000000000001</v>
      </c>
      <c r="CZ20" s="29">
        <v>0.70099999999999996</v>
      </c>
      <c r="DA20" s="29">
        <v>0.33700000000000002</v>
      </c>
      <c r="DB20" s="29">
        <v>0.77100000000000002</v>
      </c>
      <c r="DC20" s="29">
        <v>0.373</v>
      </c>
      <c r="DD20" s="29">
        <v>0.84599999999999997</v>
      </c>
      <c r="DE20" s="29">
        <v>0.41299999999999998</v>
      </c>
      <c r="DF20" s="29">
        <v>41.448999999999998</v>
      </c>
      <c r="DG20" s="29">
        <v>42.715000000000003</v>
      </c>
      <c r="DH20" s="29">
        <v>0.64100000000000001</v>
      </c>
      <c r="DI20" s="29">
        <v>0.28599999999999998</v>
      </c>
      <c r="DJ20" s="29">
        <v>0.64500000000000002</v>
      </c>
      <c r="DK20" s="29">
        <v>0.28599999999999998</v>
      </c>
      <c r="DL20" s="29">
        <v>0.70699999999999996</v>
      </c>
      <c r="DM20" s="29">
        <v>0.317</v>
      </c>
      <c r="DN20" s="29">
        <v>0.71099999999999997</v>
      </c>
      <c r="DO20" s="29">
        <v>0.317</v>
      </c>
      <c r="DP20" s="29">
        <v>0.77900000000000003</v>
      </c>
      <c r="DQ20" s="29">
        <v>0.35</v>
      </c>
      <c r="DR20" s="29">
        <v>0.78300000000000003</v>
      </c>
      <c r="DS20" s="29">
        <v>0.35</v>
      </c>
      <c r="DT20" s="3">
        <v>41.448999999999998</v>
      </c>
      <c r="DU20" s="3">
        <v>42.715000000000003</v>
      </c>
      <c r="DV20" s="3">
        <v>29.561</v>
      </c>
      <c r="DW20" s="3">
        <v>29.628</v>
      </c>
    </row>
    <row r="21" spans="1:127" x14ac:dyDescent="0.15">
      <c r="A21" s="28">
        <v>33</v>
      </c>
      <c r="B21" s="29">
        <v>17.036999999999999</v>
      </c>
      <c r="C21" s="29">
        <v>18.276</v>
      </c>
      <c r="D21" s="29">
        <v>16.283999999999999</v>
      </c>
      <c r="E21" s="29">
        <v>17.521000000000001</v>
      </c>
      <c r="F21" s="29">
        <v>15.542</v>
      </c>
      <c r="G21" s="29">
        <v>16.776</v>
      </c>
      <c r="H21" s="29">
        <v>14.81</v>
      </c>
      <c r="I21" s="29">
        <v>16.041</v>
      </c>
      <c r="J21" s="29">
        <v>14.09</v>
      </c>
      <c r="K21" s="29">
        <v>15.316000000000001</v>
      </c>
      <c r="L21" s="29">
        <v>13.38</v>
      </c>
      <c r="M21" s="29">
        <v>14.601000000000001</v>
      </c>
      <c r="N21" s="29">
        <v>12.682</v>
      </c>
      <c r="O21" s="29">
        <v>13.897</v>
      </c>
      <c r="P21" s="37">
        <v>11.997</v>
      </c>
      <c r="Q21" s="37">
        <v>13.204000000000001</v>
      </c>
      <c r="R21" s="29">
        <v>11.324</v>
      </c>
      <c r="S21" s="29">
        <v>12.522</v>
      </c>
      <c r="T21" s="29">
        <v>10.663</v>
      </c>
      <c r="U21" s="29">
        <v>11.851000000000001</v>
      </c>
      <c r="V21" s="29">
        <v>10.016999999999999</v>
      </c>
      <c r="W21" s="29">
        <v>11.191000000000001</v>
      </c>
      <c r="X21" s="29">
        <v>9.3840000000000003</v>
      </c>
      <c r="Y21" s="29">
        <v>10.542999999999999</v>
      </c>
      <c r="Z21" s="29">
        <v>8.7650000000000006</v>
      </c>
      <c r="AA21" s="29">
        <v>9.907</v>
      </c>
      <c r="AB21" s="29">
        <v>8.1620000000000008</v>
      </c>
      <c r="AC21" s="29">
        <v>9.2840000000000007</v>
      </c>
      <c r="AD21" s="29">
        <v>7.5750000000000002</v>
      </c>
      <c r="AE21" s="29">
        <v>8.673</v>
      </c>
      <c r="AF21" s="29">
        <v>7.0039999999999996</v>
      </c>
      <c r="AG21" s="29">
        <v>8.077</v>
      </c>
      <c r="AH21" s="29">
        <v>4.42</v>
      </c>
      <c r="AI21" s="29">
        <v>4.4400000000000004</v>
      </c>
      <c r="AJ21" s="29">
        <v>3.657</v>
      </c>
      <c r="AK21" s="29">
        <v>3.6749999999999998</v>
      </c>
      <c r="AL21" s="29">
        <v>2.9039999999999999</v>
      </c>
      <c r="AM21" s="29">
        <v>2.92</v>
      </c>
      <c r="AN21" s="81">
        <v>2.1619999999999999</v>
      </c>
      <c r="AO21" s="81">
        <v>2.1749999999999998</v>
      </c>
      <c r="AP21" s="29">
        <v>1.43</v>
      </c>
      <c r="AQ21" s="29">
        <v>1.44</v>
      </c>
      <c r="AR21" s="29">
        <v>0.70899999999999996</v>
      </c>
      <c r="AS21" s="29">
        <v>0.71499999999999997</v>
      </c>
      <c r="AT21" s="29">
        <v>2.258</v>
      </c>
      <c r="AU21" s="29">
        <v>2.266</v>
      </c>
      <c r="AV21" s="29">
        <v>1.4950000000000001</v>
      </c>
      <c r="AW21" s="29">
        <v>1.5009999999999999</v>
      </c>
      <c r="AX21" s="29">
        <v>0.74199999999999999</v>
      </c>
      <c r="AY21" s="29">
        <v>0.745</v>
      </c>
      <c r="AZ21" s="29">
        <v>5.8040000000000003</v>
      </c>
      <c r="BA21" s="29">
        <v>5.8369999999999997</v>
      </c>
      <c r="BB21" s="29">
        <v>5.0410000000000004</v>
      </c>
      <c r="BC21" s="29">
        <v>5.0720000000000001</v>
      </c>
      <c r="BD21" s="29">
        <v>4.2880000000000003</v>
      </c>
      <c r="BE21" s="29">
        <v>4.3170000000000002</v>
      </c>
      <c r="BF21" s="29">
        <v>3.5449999999999999</v>
      </c>
      <c r="BG21" s="29">
        <v>3.5720000000000001</v>
      </c>
      <c r="BH21" s="29">
        <v>2.8140000000000001</v>
      </c>
      <c r="BI21" s="29">
        <v>2.8370000000000002</v>
      </c>
      <c r="BJ21" s="29">
        <v>2.093</v>
      </c>
      <c r="BK21" s="29">
        <v>2.1120000000000001</v>
      </c>
      <c r="BL21" s="29">
        <v>1.383</v>
      </c>
      <c r="BM21" s="29">
        <v>1.397</v>
      </c>
      <c r="BN21" s="29">
        <v>0.68600000000000005</v>
      </c>
      <c r="BO21" s="29">
        <v>0.69299999999999995</v>
      </c>
      <c r="BP21" s="29">
        <v>4.9279999999999999</v>
      </c>
      <c r="BQ21" s="29">
        <v>1.9770000000000001</v>
      </c>
      <c r="BR21" s="29">
        <v>5.3150000000000004</v>
      </c>
      <c r="BS21" s="29">
        <v>2.4279999999999999</v>
      </c>
      <c r="BT21" s="29">
        <v>4.9489999999999998</v>
      </c>
      <c r="BU21" s="29">
        <v>1.9770000000000001</v>
      </c>
      <c r="BV21" s="29">
        <v>5.3259999999999996</v>
      </c>
      <c r="BW21" s="29">
        <v>2.427</v>
      </c>
      <c r="BX21" s="81">
        <v>4.9710000000000001</v>
      </c>
      <c r="BY21" s="81">
        <v>1.9770000000000001</v>
      </c>
      <c r="BZ21" s="37">
        <v>5.3369999999999997</v>
      </c>
      <c r="CA21" s="37">
        <v>2.4260000000000002</v>
      </c>
      <c r="CB21" s="29">
        <v>3.9729999999999999</v>
      </c>
      <c r="CC21" s="29">
        <v>8.7219999999999995</v>
      </c>
      <c r="CD21" s="29">
        <v>3.8460000000000001</v>
      </c>
      <c r="CE21" s="29">
        <v>8.5760000000000005</v>
      </c>
      <c r="CF21" s="29">
        <v>3.718</v>
      </c>
      <c r="CG21" s="29">
        <v>8.4160000000000004</v>
      </c>
      <c r="CH21" s="29">
        <v>3.589</v>
      </c>
      <c r="CI21" s="29">
        <v>8.2420000000000009</v>
      </c>
      <c r="CJ21" s="29">
        <v>3.4609999999999999</v>
      </c>
      <c r="CK21" s="29">
        <v>8.0549999999999997</v>
      </c>
      <c r="CL21" s="29">
        <v>3.331</v>
      </c>
      <c r="CM21" s="29">
        <v>7.8559999999999999</v>
      </c>
      <c r="CN21" s="29">
        <v>3.202</v>
      </c>
      <c r="CO21" s="29">
        <v>7.6440000000000001</v>
      </c>
      <c r="CP21" s="29">
        <v>3.073</v>
      </c>
      <c r="CQ21" s="29">
        <v>7.4219999999999997</v>
      </c>
      <c r="CR21" s="29">
        <v>0.70399999999999996</v>
      </c>
      <c r="CS21" s="29">
        <v>0.70899999999999996</v>
      </c>
      <c r="CT21" s="29">
        <v>3.806</v>
      </c>
      <c r="CU21" s="29">
        <v>1.466</v>
      </c>
      <c r="CV21" s="29">
        <v>3.7069999999999999</v>
      </c>
      <c r="CW21" s="29">
        <v>1.415</v>
      </c>
      <c r="CX21" s="29">
        <v>3.6019999999999999</v>
      </c>
      <c r="CY21" s="29">
        <v>1.365</v>
      </c>
      <c r="CZ21" s="29">
        <v>0.69299999999999995</v>
      </c>
      <c r="DA21" s="29">
        <v>0.33200000000000002</v>
      </c>
      <c r="DB21" s="29">
        <v>0.76300000000000001</v>
      </c>
      <c r="DC21" s="29">
        <v>0.36899999999999999</v>
      </c>
      <c r="DD21" s="29">
        <v>0.83899999999999997</v>
      </c>
      <c r="DE21" s="29">
        <v>0.40899999999999997</v>
      </c>
      <c r="DF21" s="29">
        <v>40.822000000000003</v>
      </c>
      <c r="DG21" s="29">
        <v>42.093000000000004</v>
      </c>
      <c r="DH21" s="29">
        <v>0.63600000000000001</v>
      </c>
      <c r="DI21" s="29">
        <v>0.28199999999999997</v>
      </c>
      <c r="DJ21" s="29">
        <v>0.63900000000000001</v>
      </c>
      <c r="DK21" s="29">
        <v>0.28199999999999997</v>
      </c>
      <c r="DL21" s="29">
        <v>0.70199999999999996</v>
      </c>
      <c r="DM21" s="29">
        <v>0.313</v>
      </c>
      <c r="DN21" s="29">
        <v>0.70599999999999996</v>
      </c>
      <c r="DO21" s="29">
        <v>0.313</v>
      </c>
      <c r="DP21" s="29">
        <v>0.77400000000000002</v>
      </c>
      <c r="DQ21" s="29">
        <v>0.34599999999999997</v>
      </c>
      <c r="DR21" s="29">
        <v>0.77800000000000002</v>
      </c>
      <c r="DS21" s="29">
        <v>0.34599999999999997</v>
      </c>
      <c r="DT21" s="3">
        <v>40.822000000000003</v>
      </c>
      <c r="DU21" s="3">
        <v>42.093000000000004</v>
      </c>
      <c r="DV21" s="3">
        <v>28.826000000000001</v>
      </c>
      <c r="DW21" s="3">
        <v>28.888999999999999</v>
      </c>
    </row>
    <row r="22" spans="1:127" x14ac:dyDescent="0.15">
      <c r="A22" s="28">
        <v>34</v>
      </c>
      <c r="B22" s="29">
        <v>17.193000000000001</v>
      </c>
      <c r="C22" s="29">
        <v>18.440000000000001</v>
      </c>
      <c r="D22" s="29">
        <v>16.433</v>
      </c>
      <c r="E22" s="29">
        <v>17.678000000000001</v>
      </c>
      <c r="F22" s="29">
        <v>15.683999999999999</v>
      </c>
      <c r="G22" s="29">
        <v>16.925999999999998</v>
      </c>
      <c r="H22" s="29">
        <v>14.946</v>
      </c>
      <c r="I22" s="29">
        <v>16.184000000000001</v>
      </c>
      <c r="J22" s="29">
        <v>14.218</v>
      </c>
      <c r="K22" s="29">
        <v>15.452999999999999</v>
      </c>
      <c r="L22" s="29">
        <v>13.502000000000001</v>
      </c>
      <c r="M22" s="29">
        <v>14.731999999999999</v>
      </c>
      <c r="N22" s="29">
        <v>12.798</v>
      </c>
      <c r="O22" s="29">
        <v>14.022</v>
      </c>
      <c r="P22" s="37">
        <v>12.106</v>
      </c>
      <c r="Q22" s="37">
        <v>13.321999999999999</v>
      </c>
      <c r="R22" s="29">
        <v>11.427</v>
      </c>
      <c r="S22" s="29">
        <v>12.634</v>
      </c>
      <c r="T22" s="29">
        <v>10.760999999999999</v>
      </c>
      <c r="U22" s="29">
        <v>11.957000000000001</v>
      </c>
      <c r="V22" s="29">
        <v>10.108000000000001</v>
      </c>
      <c r="W22" s="29">
        <v>11.291</v>
      </c>
      <c r="X22" s="29">
        <v>9.4689999999999994</v>
      </c>
      <c r="Y22" s="29">
        <v>10.638</v>
      </c>
      <c r="Z22" s="29">
        <v>8.8450000000000006</v>
      </c>
      <c r="AA22" s="29">
        <v>9.9960000000000004</v>
      </c>
      <c r="AB22" s="29">
        <v>8.2370000000000001</v>
      </c>
      <c r="AC22" s="29">
        <v>9.3670000000000009</v>
      </c>
      <c r="AD22" s="29">
        <v>7.6440000000000001</v>
      </c>
      <c r="AE22" s="29">
        <v>8.7509999999999994</v>
      </c>
      <c r="AF22" s="29">
        <v>7.0679999999999996</v>
      </c>
      <c r="AG22" s="29">
        <v>8.1489999999999991</v>
      </c>
      <c r="AH22" s="29">
        <v>4.4610000000000003</v>
      </c>
      <c r="AI22" s="29">
        <v>4.4800000000000004</v>
      </c>
      <c r="AJ22" s="29">
        <v>3.6909999999999998</v>
      </c>
      <c r="AK22" s="29">
        <v>3.7080000000000002</v>
      </c>
      <c r="AL22" s="29">
        <v>2.931</v>
      </c>
      <c r="AM22" s="29">
        <v>2.9460000000000002</v>
      </c>
      <c r="AN22" s="81">
        <v>2.1819999999999999</v>
      </c>
      <c r="AO22" s="81">
        <v>2.194</v>
      </c>
      <c r="AP22" s="29">
        <v>1.4430000000000001</v>
      </c>
      <c r="AQ22" s="29">
        <v>1.452</v>
      </c>
      <c r="AR22" s="29">
        <v>0.71599999999999997</v>
      </c>
      <c r="AS22" s="29">
        <v>0.72099999999999997</v>
      </c>
      <c r="AT22" s="29">
        <v>2.2789999999999999</v>
      </c>
      <c r="AU22" s="29">
        <v>2.286</v>
      </c>
      <c r="AV22" s="29">
        <v>1.5089999999999999</v>
      </c>
      <c r="AW22" s="29">
        <v>1.514</v>
      </c>
      <c r="AX22" s="29">
        <v>0.749</v>
      </c>
      <c r="AY22" s="29">
        <v>0.752</v>
      </c>
      <c r="AZ22" s="29">
        <v>5.8570000000000002</v>
      </c>
      <c r="BA22" s="29">
        <v>5.89</v>
      </c>
      <c r="BB22" s="29">
        <v>5.0869999999999997</v>
      </c>
      <c r="BC22" s="29">
        <v>5.1180000000000003</v>
      </c>
      <c r="BD22" s="29">
        <v>4.327</v>
      </c>
      <c r="BE22" s="29">
        <v>4.3559999999999999</v>
      </c>
      <c r="BF22" s="29">
        <v>3.5779999999999998</v>
      </c>
      <c r="BG22" s="29">
        <v>3.6040000000000001</v>
      </c>
      <c r="BH22" s="29">
        <v>2.839</v>
      </c>
      <c r="BI22" s="29">
        <v>2.8620000000000001</v>
      </c>
      <c r="BJ22" s="29">
        <v>2.1120000000000001</v>
      </c>
      <c r="BK22" s="29">
        <v>2.1309999999999998</v>
      </c>
      <c r="BL22" s="29">
        <v>1.3959999999999999</v>
      </c>
      <c r="BM22" s="29">
        <v>1.41</v>
      </c>
      <c r="BN22" s="29">
        <v>0.69199999999999995</v>
      </c>
      <c r="BO22" s="29">
        <v>0.69899999999999995</v>
      </c>
      <c r="BP22" s="29">
        <v>4.9560000000000004</v>
      </c>
      <c r="BQ22" s="29">
        <v>1.9850000000000001</v>
      </c>
      <c r="BR22" s="29">
        <v>5.3460000000000001</v>
      </c>
      <c r="BS22" s="29">
        <v>2.4390000000000001</v>
      </c>
      <c r="BT22" s="29">
        <v>4.9770000000000003</v>
      </c>
      <c r="BU22" s="29">
        <v>1.984</v>
      </c>
      <c r="BV22" s="29">
        <v>5.3570000000000002</v>
      </c>
      <c r="BW22" s="29">
        <v>2.4380000000000002</v>
      </c>
      <c r="BX22" s="81">
        <v>4.9980000000000002</v>
      </c>
      <c r="BY22" s="81">
        <v>1.9850000000000001</v>
      </c>
      <c r="BZ22" s="37">
        <v>5.3680000000000003</v>
      </c>
      <c r="CA22" s="37">
        <v>2.4369999999999998</v>
      </c>
      <c r="CB22" s="29">
        <v>4.01</v>
      </c>
      <c r="CC22" s="29">
        <v>8.8000000000000007</v>
      </c>
      <c r="CD22" s="29">
        <v>3.8809999999999998</v>
      </c>
      <c r="CE22" s="29">
        <v>8.6530000000000005</v>
      </c>
      <c r="CF22" s="29">
        <v>3.7519999999999998</v>
      </c>
      <c r="CG22" s="29">
        <v>8.4909999999999997</v>
      </c>
      <c r="CH22" s="29">
        <v>3.6219999999999999</v>
      </c>
      <c r="CI22" s="29">
        <v>8.3160000000000007</v>
      </c>
      <c r="CJ22" s="29">
        <v>3.492</v>
      </c>
      <c r="CK22" s="29">
        <v>8.1270000000000007</v>
      </c>
      <c r="CL22" s="29">
        <v>3.3620000000000001</v>
      </c>
      <c r="CM22" s="29">
        <v>7.9260000000000002</v>
      </c>
      <c r="CN22" s="29">
        <v>3.2309999999999999</v>
      </c>
      <c r="CO22" s="29">
        <v>7.7130000000000001</v>
      </c>
      <c r="CP22" s="29">
        <v>3.101</v>
      </c>
      <c r="CQ22" s="29">
        <v>7.4880000000000004</v>
      </c>
      <c r="CR22" s="29">
        <v>0.71</v>
      </c>
      <c r="CS22" s="29">
        <v>0.71599999999999997</v>
      </c>
      <c r="CT22" s="29">
        <v>3.8410000000000002</v>
      </c>
      <c r="CU22" s="29">
        <v>1.4790000000000001</v>
      </c>
      <c r="CV22" s="29">
        <v>3.7410000000000001</v>
      </c>
      <c r="CW22" s="29">
        <v>1.4279999999999999</v>
      </c>
      <c r="CX22" s="29">
        <v>3.6349999999999998</v>
      </c>
      <c r="CY22" s="29">
        <v>1.377</v>
      </c>
      <c r="CZ22" s="29">
        <v>0.68500000000000005</v>
      </c>
      <c r="DA22" s="29">
        <v>0.32700000000000001</v>
      </c>
      <c r="DB22" s="29">
        <v>0.75600000000000001</v>
      </c>
      <c r="DC22" s="29">
        <v>0.36399999999999999</v>
      </c>
      <c r="DD22" s="29">
        <v>0.83199999999999996</v>
      </c>
      <c r="DE22" s="29">
        <v>0.40400000000000003</v>
      </c>
      <c r="DF22" s="29">
        <v>40.191000000000003</v>
      </c>
      <c r="DG22" s="29">
        <v>41.466000000000001</v>
      </c>
      <c r="DH22" s="29">
        <v>0.63</v>
      </c>
      <c r="DI22" s="29">
        <v>0.27800000000000002</v>
      </c>
      <c r="DJ22" s="29">
        <v>0.63300000000000001</v>
      </c>
      <c r="DK22" s="29">
        <v>0.27800000000000002</v>
      </c>
      <c r="DL22" s="29">
        <v>0.69599999999999995</v>
      </c>
      <c r="DM22" s="29">
        <v>0.309</v>
      </c>
      <c r="DN22" s="29">
        <v>0.7</v>
      </c>
      <c r="DO22" s="29">
        <v>0.309</v>
      </c>
      <c r="DP22" s="29">
        <v>0.76800000000000002</v>
      </c>
      <c r="DQ22" s="29">
        <v>0.34200000000000003</v>
      </c>
      <c r="DR22" s="29">
        <v>0.77300000000000002</v>
      </c>
      <c r="DS22" s="29">
        <v>0.34200000000000003</v>
      </c>
      <c r="DT22" s="3">
        <v>40.191000000000003</v>
      </c>
      <c r="DU22" s="3">
        <v>41.466000000000001</v>
      </c>
      <c r="DV22" s="3">
        <v>28.084</v>
      </c>
      <c r="DW22" s="3">
        <v>28.143999999999998</v>
      </c>
    </row>
    <row r="23" spans="1:127" x14ac:dyDescent="0.15">
      <c r="A23" s="28">
        <v>35</v>
      </c>
      <c r="B23" s="29">
        <v>17.350999999999999</v>
      </c>
      <c r="C23" s="29">
        <v>18.606000000000002</v>
      </c>
      <c r="D23" s="29">
        <v>16.584</v>
      </c>
      <c r="E23" s="29">
        <v>17.837</v>
      </c>
      <c r="F23" s="29">
        <v>15.827999999999999</v>
      </c>
      <c r="G23" s="29">
        <v>17.077999999999999</v>
      </c>
      <c r="H23" s="29">
        <v>15.083</v>
      </c>
      <c r="I23" s="29">
        <v>16.329999999999998</v>
      </c>
      <c r="J23" s="29">
        <v>14.349</v>
      </c>
      <c r="K23" s="29">
        <v>15.592000000000001</v>
      </c>
      <c r="L23" s="29">
        <v>13.625999999999999</v>
      </c>
      <c r="M23" s="29">
        <v>14.864000000000001</v>
      </c>
      <c r="N23" s="29">
        <v>12.916</v>
      </c>
      <c r="O23" s="29">
        <v>14.148</v>
      </c>
      <c r="P23" s="37">
        <v>12.217000000000001</v>
      </c>
      <c r="Q23" s="37">
        <v>13.442</v>
      </c>
      <c r="R23" s="29">
        <v>11.532</v>
      </c>
      <c r="S23" s="29">
        <v>12.747</v>
      </c>
      <c r="T23" s="29">
        <v>10.859</v>
      </c>
      <c r="U23" s="29">
        <v>12.064</v>
      </c>
      <c r="V23" s="29">
        <v>10.201000000000001</v>
      </c>
      <c r="W23" s="29">
        <v>11.393000000000001</v>
      </c>
      <c r="X23" s="29">
        <v>9.5559999999999992</v>
      </c>
      <c r="Y23" s="29">
        <v>10.733000000000001</v>
      </c>
      <c r="Z23" s="29">
        <v>8.9269999999999996</v>
      </c>
      <c r="AA23" s="29">
        <v>10.086</v>
      </c>
      <c r="AB23" s="29">
        <v>8.3119999999999994</v>
      </c>
      <c r="AC23" s="29">
        <v>9.4510000000000005</v>
      </c>
      <c r="AD23" s="29">
        <v>7.7140000000000004</v>
      </c>
      <c r="AE23" s="29">
        <v>8.83</v>
      </c>
      <c r="AF23" s="29">
        <v>7.1319999999999997</v>
      </c>
      <c r="AG23" s="29">
        <v>8.2219999999999995</v>
      </c>
      <c r="AH23" s="29">
        <v>4.5019999999999998</v>
      </c>
      <c r="AI23" s="29">
        <v>4.5199999999999996</v>
      </c>
      <c r="AJ23" s="29">
        <v>3.7240000000000002</v>
      </c>
      <c r="AK23" s="29">
        <v>3.742</v>
      </c>
      <c r="AL23" s="29">
        <v>2.9580000000000002</v>
      </c>
      <c r="AM23" s="29">
        <v>2.9729999999999999</v>
      </c>
      <c r="AN23" s="81">
        <v>2.202</v>
      </c>
      <c r="AO23" s="81">
        <v>2.214</v>
      </c>
      <c r="AP23" s="29">
        <v>1.456</v>
      </c>
      <c r="AQ23" s="29">
        <v>1.466</v>
      </c>
      <c r="AR23" s="29">
        <v>0.72199999999999998</v>
      </c>
      <c r="AS23" s="29">
        <v>0.72699999999999998</v>
      </c>
      <c r="AT23" s="29">
        <v>2.2999999999999998</v>
      </c>
      <c r="AU23" s="29">
        <v>2.306</v>
      </c>
      <c r="AV23" s="29">
        <v>1.5229999999999999</v>
      </c>
      <c r="AW23" s="29">
        <v>1.528</v>
      </c>
      <c r="AX23" s="29">
        <v>0.75600000000000001</v>
      </c>
      <c r="AY23" s="29">
        <v>0.75900000000000001</v>
      </c>
      <c r="AZ23" s="29">
        <v>5.91</v>
      </c>
      <c r="BA23" s="29">
        <v>5.9429999999999996</v>
      </c>
      <c r="BB23" s="29">
        <v>5.133</v>
      </c>
      <c r="BC23" s="29">
        <v>5.1639999999999997</v>
      </c>
      <c r="BD23" s="29">
        <v>4.367</v>
      </c>
      <c r="BE23" s="29">
        <v>4.3949999999999996</v>
      </c>
      <c r="BF23" s="29">
        <v>3.61</v>
      </c>
      <c r="BG23" s="29">
        <v>3.6360000000000001</v>
      </c>
      <c r="BH23" s="29">
        <v>2.8650000000000002</v>
      </c>
      <c r="BI23" s="29">
        <v>2.8879999999999999</v>
      </c>
      <c r="BJ23" s="29">
        <v>2.1309999999999998</v>
      </c>
      <c r="BK23" s="29">
        <v>2.15</v>
      </c>
      <c r="BL23" s="29">
        <v>1.409</v>
      </c>
      <c r="BM23" s="29">
        <v>1.4219999999999999</v>
      </c>
      <c r="BN23" s="29">
        <v>0.69799999999999995</v>
      </c>
      <c r="BO23" s="29">
        <v>0.70599999999999996</v>
      </c>
      <c r="BP23" s="29">
        <v>4.9820000000000002</v>
      </c>
      <c r="BQ23" s="29">
        <v>1.992</v>
      </c>
      <c r="BR23" s="29">
        <v>5.375</v>
      </c>
      <c r="BS23" s="29">
        <v>2.4500000000000002</v>
      </c>
      <c r="BT23" s="29">
        <v>5.0030000000000001</v>
      </c>
      <c r="BU23" s="29">
        <v>1.9910000000000001</v>
      </c>
      <c r="BV23" s="29">
        <v>5.3869999999999996</v>
      </c>
      <c r="BW23" s="29">
        <v>2.4489999999999998</v>
      </c>
      <c r="BX23" s="81">
        <v>5.0250000000000004</v>
      </c>
      <c r="BY23" s="81">
        <v>1.992</v>
      </c>
      <c r="BZ23" s="37">
        <v>5.3979999999999997</v>
      </c>
      <c r="CA23" s="37">
        <v>2.448</v>
      </c>
      <c r="CB23" s="29">
        <v>4.0460000000000003</v>
      </c>
      <c r="CC23" s="29">
        <v>8.8789999999999996</v>
      </c>
      <c r="CD23" s="29">
        <v>3.9169999999999998</v>
      </c>
      <c r="CE23" s="29">
        <v>8.7309999999999999</v>
      </c>
      <c r="CF23" s="29">
        <v>3.7869999999999999</v>
      </c>
      <c r="CG23" s="29">
        <v>8.5679999999999996</v>
      </c>
      <c r="CH23" s="29">
        <v>3.6549999999999998</v>
      </c>
      <c r="CI23" s="29">
        <v>8.391</v>
      </c>
      <c r="CJ23" s="29">
        <v>3.524</v>
      </c>
      <c r="CK23" s="29">
        <v>8.1999999999999993</v>
      </c>
      <c r="CL23" s="29">
        <v>3.3929999999999998</v>
      </c>
      <c r="CM23" s="29">
        <v>7.9969999999999999</v>
      </c>
      <c r="CN23" s="29">
        <v>3.2610000000000001</v>
      </c>
      <c r="CO23" s="29">
        <v>7.782</v>
      </c>
      <c r="CP23" s="29">
        <v>3.129</v>
      </c>
      <c r="CQ23" s="29">
        <v>7.556</v>
      </c>
      <c r="CR23" s="29">
        <v>0.71699999999999997</v>
      </c>
      <c r="CS23" s="29">
        <v>0.72199999999999998</v>
      </c>
      <c r="CT23" s="29">
        <v>3.8759999999999999</v>
      </c>
      <c r="CU23" s="29">
        <v>1.4930000000000001</v>
      </c>
      <c r="CV23" s="29">
        <v>3.7749999999999999</v>
      </c>
      <c r="CW23" s="29">
        <v>1.4410000000000001</v>
      </c>
      <c r="CX23" s="29">
        <v>3.6680000000000001</v>
      </c>
      <c r="CY23" s="29">
        <v>1.389</v>
      </c>
      <c r="CZ23" s="29">
        <v>0.67700000000000005</v>
      </c>
      <c r="DA23" s="29">
        <v>0.32200000000000001</v>
      </c>
      <c r="DB23" s="29">
        <v>0.747</v>
      </c>
      <c r="DC23" s="29">
        <v>0.35899999999999999</v>
      </c>
      <c r="DD23" s="29">
        <v>0.82399999999999995</v>
      </c>
      <c r="DE23" s="29">
        <v>0.39900000000000002</v>
      </c>
      <c r="DF23" s="29">
        <v>39.555</v>
      </c>
      <c r="DG23" s="29">
        <v>40.834000000000003</v>
      </c>
      <c r="DH23" s="29">
        <v>0.622</v>
      </c>
      <c r="DI23" s="29">
        <v>0.27300000000000002</v>
      </c>
      <c r="DJ23" s="29">
        <v>0.626</v>
      </c>
      <c r="DK23" s="29">
        <v>0.27300000000000002</v>
      </c>
      <c r="DL23" s="29">
        <v>0.68899999999999995</v>
      </c>
      <c r="DM23" s="29">
        <v>0.30399999999999999</v>
      </c>
      <c r="DN23" s="29">
        <v>0.69299999999999995</v>
      </c>
      <c r="DO23" s="29">
        <v>0.30399999999999999</v>
      </c>
      <c r="DP23" s="29">
        <v>0.76100000000000001</v>
      </c>
      <c r="DQ23" s="29">
        <v>0.33700000000000002</v>
      </c>
      <c r="DR23" s="29">
        <v>0.76600000000000001</v>
      </c>
      <c r="DS23" s="29">
        <v>0.33700000000000002</v>
      </c>
      <c r="DT23" s="3">
        <v>39.555</v>
      </c>
      <c r="DU23" s="3">
        <v>40.834000000000003</v>
      </c>
      <c r="DV23" s="3">
        <v>27.337</v>
      </c>
      <c r="DW23" s="3">
        <v>27.391999999999999</v>
      </c>
    </row>
    <row r="24" spans="1:127" x14ac:dyDescent="0.15">
      <c r="A24" s="28">
        <v>36</v>
      </c>
      <c r="B24" s="29">
        <v>17.510000000000002</v>
      </c>
      <c r="C24" s="29">
        <v>18.774000000000001</v>
      </c>
      <c r="D24" s="29">
        <v>16.736000000000001</v>
      </c>
      <c r="E24" s="29">
        <v>17.998000000000001</v>
      </c>
      <c r="F24" s="29">
        <v>15.973000000000001</v>
      </c>
      <c r="G24" s="29">
        <v>17.231999999999999</v>
      </c>
      <c r="H24" s="29">
        <v>15.221</v>
      </c>
      <c r="I24" s="29">
        <v>16.477</v>
      </c>
      <c r="J24" s="29">
        <v>14.48</v>
      </c>
      <c r="K24" s="29">
        <v>15.731999999999999</v>
      </c>
      <c r="L24" s="29">
        <v>13.750999999999999</v>
      </c>
      <c r="M24" s="29">
        <v>14.997999999999999</v>
      </c>
      <c r="N24" s="29">
        <v>13.034000000000001</v>
      </c>
      <c r="O24" s="29">
        <v>14.275</v>
      </c>
      <c r="P24" s="37">
        <v>12.33</v>
      </c>
      <c r="Q24" s="37">
        <v>13.563000000000001</v>
      </c>
      <c r="R24" s="29">
        <v>11.638</v>
      </c>
      <c r="S24" s="29">
        <v>12.862</v>
      </c>
      <c r="T24" s="29">
        <v>10.959</v>
      </c>
      <c r="U24" s="29">
        <v>12.173</v>
      </c>
      <c r="V24" s="29">
        <v>10.294</v>
      </c>
      <c r="W24" s="29">
        <v>11.496</v>
      </c>
      <c r="X24" s="29">
        <v>9.6440000000000001</v>
      </c>
      <c r="Y24" s="29">
        <v>10.83</v>
      </c>
      <c r="Z24" s="29">
        <v>9.0090000000000003</v>
      </c>
      <c r="AA24" s="29">
        <v>10.177</v>
      </c>
      <c r="AB24" s="29">
        <v>8.3889999999999993</v>
      </c>
      <c r="AC24" s="29">
        <v>9.5370000000000008</v>
      </c>
      <c r="AD24" s="29">
        <v>7.7850000000000001</v>
      </c>
      <c r="AE24" s="29">
        <v>8.91</v>
      </c>
      <c r="AF24" s="29">
        <v>7.1980000000000004</v>
      </c>
      <c r="AG24" s="29">
        <v>8.2970000000000006</v>
      </c>
      <c r="AH24" s="29">
        <v>4.5430000000000001</v>
      </c>
      <c r="AI24" s="29">
        <v>4.5609999999999999</v>
      </c>
      <c r="AJ24" s="29">
        <v>3.7589999999999999</v>
      </c>
      <c r="AK24" s="29">
        <v>3.7749999999999999</v>
      </c>
      <c r="AL24" s="29">
        <v>2.9849999999999999</v>
      </c>
      <c r="AM24" s="29">
        <v>3</v>
      </c>
      <c r="AN24" s="81">
        <v>2.222</v>
      </c>
      <c r="AO24" s="81">
        <v>2.234</v>
      </c>
      <c r="AP24" s="29">
        <v>1.47</v>
      </c>
      <c r="AQ24" s="29">
        <v>1.4790000000000001</v>
      </c>
      <c r="AR24" s="29">
        <v>0.72899999999999998</v>
      </c>
      <c r="AS24" s="29">
        <v>0.73399999999999999</v>
      </c>
      <c r="AT24" s="29">
        <v>2.3210000000000002</v>
      </c>
      <c r="AU24" s="29">
        <v>2.327</v>
      </c>
      <c r="AV24" s="29">
        <v>1.5369999999999999</v>
      </c>
      <c r="AW24" s="29">
        <v>1.5409999999999999</v>
      </c>
      <c r="AX24" s="29">
        <v>0.76300000000000001</v>
      </c>
      <c r="AY24" s="29">
        <v>0.76600000000000001</v>
      </c>
      <c r="AZ24" s="29">
        <v>5.9649999999999999</v>
      </c>
      <c r="BA24" s="29">
        <v>5.9960000000000004</v>
      </c>
      <c r="BB24" s="29">
        <v>5.18</v>
      </c>
      <c r="BC24" s="29">
        <v>5.2110000000000003</v>
      </c>
      <c r="BD24" s="29">
        <v>4.407</v>
      </c>
      <c r="BE24" s="29">
        <v>4.4349999999999996</v>
      </c>
      <c r="BF24" s="29">
        <v>3.6440000000000001</v>
      </c>
      <c r="BG24" s="29">
        <v>3.669</v>
      </c>
      <c r="BH24" s="29">
        <v>2.8919999999999999</v>
      </c>
      <c r="BI24" s="29">
        <v>2.9140000000000001</v>
      </c>
      <c r="BJ24" s="29">
        <v>2.1509999999999998</v>
      </c>
      <c r="BK24" s="29">
        <v>2.169</v>
      </c>
      <c r="BL24" s="29">
        <v>1.4219999999999999</v>
      </c>
      <c r="BM24" s="29">
        <v>1.4350000000000001</v>
      </c>
      <c r="BN24" s="29">
        <v>0.70499999999999996</v>
      </c>
      <c r="BO24" s="29">
        <v>0.71199999999999997</v>
      </c>
      <c r="BP24" s="29">
        <v>5.0069999999999997</v>
      </c>
      <c r="BQ24" s="29">
        <v>1.998</v>
      </c>
      <c r="BR24" s="29">
        <v>5.4039999999999999</v>
      </c>
      <c r="BS24" s="29">
        <v>2.4609999999999999</v>
      </c>
      <c r="BT24" s="29">
        <v>5.0279999999999996</v>
      </c>
      <c r="BU24" s="29">
        <v>1.998</v>
      </c>
      <c r="BV24" s="29">
        <v>5.4160000000000004</v>
      </c>
      <c r="BW24" s="29">
        <v>2.4590000000000001</v>
      </c>
      <c r="BX24" s="81">
        <v>5.0510000000000002</v>
      </c>
      <c r="BY24" s="81">
        <v>1.998</v>
      </c>
      <c r="BZ24" s="37">
        <v>5.4279999999999999</v>
      </c>
      <c r="CA24" s="37">
        <v>2.4590000000000001</v>
      </c>
      <c r="CB24" s="29">
        <v>4.0839999999999996</v>
      </c>
      <c r="CC24" s="29">
        <v>8.9589999999999996</v>
      </c>
      <c r="CD24" s="29">
        <v>3.9529999999999998</v>
      </c>
      <c r="CE24" s="29">
        <v>8.81</v>
      </c>
      <c r="CF24" s="29">
        <v>3.8220000000000001</v>
      </c>
      <c r="CG24" s="29">
        <v>8.6449999999999996</v>
      </c>
      <c r="CH24" s="29">
        <v>3.6890000000000001</v>
      </c>
      <c r="CI24" s="29">
        <v>8.4670000000000005</v>
      </c>
      <c r="CJ24" s="29">
        <v>3.5569999999999999</v>
      </c>
      <c r="CK24" s="29">
        <v>8.2739999999999991</v>
      </c>
      <c r="CL24" s="29">
        <v>3.4239999999999999</v>
      </c>
      <c r="CM24" s="29">
        <v>8.0690000000000008</v>
      </c>
      <c r="CN24" s="29">
        <v>3.2909999999999999</v>
      </c>
      <c r="CO24" s="29">
        <v>7.8520000000000003</v>
      </c>
      <c r="CP24" s="29">
        <v>3.1579999999999999</v>
      </c>
      <c r="CQ24" s="29">
        <v>7.6239999999999997</v>
      </c>
      <c r="CR24" s="29">
        <v>0.72299999999999998</v>
      </c>
      <c r="CS24" s="29">
        <v>0.72899999999999998</v>
      </c>
      <c r="CT24" s="29">
        <v>3.9119999999999999</v>
      </c>
      <c r="CU24" s="29">
        <v>1.506</v>
      </c>
      <c r="CV24" s="29">
        <v>3.81</v>
      </c>
      <c r="CW24" s="29">
        <v>1.454</v>
      </c>
      <c r="CX24" s="29">
        <v>3.702</v>
      </c>
      <c r="CY24" s="29">
        <v>1.4019999999999999</v>
      </c>
      <c r="CZ24" s="29">
        <v>0.66800000000000004</v>
      </c>
      <c r="DA24" s="29">
        <v>0.317</v>
      </c>
      <c r="DB24" s="29">
        <v>0.73899999999999999</v>
      </c>
      <c r="DC24" s="29">
        <v>0.35399999999999998</v>
      </c>
      <c r="DD24" s="29">
        <v>0.81599999999999995</v>
      </c>
      <c r="DE24" s="29">
        <v>0.39400000000000002</v>
      </c>
      <c r="DF24" s="29">
        <v>38.914000000000001</v>
      </c>
      <c r="DG24" s="29">
        <v>40.198</v>
      </c>
      <c r="DH24" s="29">
        <v>0.61399999999999999</v>
      </c>
      <c r="DI24" s="29">
        <v>0.26800000000000002</v>
      </c>
      <c r="DJ24" s="29">
        <v>0.61799999999999999</v>
      </c>
      <c r="DK24" s="29">
        <v>0.26800000000000002</v>
      </c>
      <c r="DL24" s="29">
        <v>0.68100000000000005</v>
      </c>
      <c r="DM24" s="29">
        <v>0.29899999999999999</v>
      </c>
      <c r="DN24" s="29">
        <v>0.68500000000000005</v>
      </c>
      <c r="DO24" s="29">
        <v>0.29899999999999999</v>
      </c>
      <c r="DP24" s="29">
        <v>0.754</v>
      </c>
      <c r="DQ24" s="29">
        <v>0.33300000000000002</v>
      </c>
      <c r="DR24" s="29">
        <v>0.75800000000000001</v>
      </c>
      <c r="DS24" s="29">
        <v>0.33300000000000002</v>
      </c>
      <c r="DT24" s="3">
        <v>38.914000000000001</v>
      </c>
      <c r="DU24" s="3">
        <v>40.198</v>
      </c>
      <c r="DV24" s="3">
        <v>26.584</v>
      </c>
      <c r="DW24" s="3">
        <v>26.635000000000002</v>
      </c>
    </row>
    <row r="25" spans="1:127" x14ac:dyDescent="0.15">
      <c r="A25" s="28">
        <v>37</v>
      </c>
      <c r="B25" s="29">
        <v>17.670999999999999</v>
      </c>
      <c r="C25" s="29">
        <v>18.943999999999999</v>
      </c>
      <c r="D25" s="29">
        <v>16.890999999999998</v>
      </c>
      <c r="E25" s="29">
        <v>18.161000000000001</v>
      </c>
      <c r="F25" s="29">
        <v>16.12</v>
      </c>
      <c r="G25" s="29">
        <v>17.388000000000002</v>
      </c>
      <c r="H25" s="29">
        <v>15.362</v>
      </c>
      <c r="I25" s="29">
        <v>16.626000000000001</v>
      </c>
      <c r="J25" s="29">
        <v>14.614000000000001</v>
      </c>
      <c r="K25" s="29">
        <v>15.875</v>
      </c>
      <c r="L25" s="29">
        <v>13.878</v>
      </c>
      <c r="M25" s="29">
        <v>15.134</v>
      </c>
      <c r="N25" s="29">
        <v>13.154</v>
      </c>
      <c r="O25" s="29">
        <v>14.404999999999999</v>
      </c>
      <c r="P25" s="37">
        <v>12.443</v>
      </c>
      <c r="Q25" s="37">
        <v>13.686</v>
      </c>
      <c r="R25" s="29">
        <v>11.744999999999999</v>
      </c>
      <c r="S25" s="29">
        <v>12.978999999999999</v>
      </c>
      <c r="T25" s="29">
        <v>11.06</v>
      </c>
      <c r="U25" s="29">
        <v>12.282999999999999</v>
      </c>
      <c r="V25" s="29">
        <v>10.388999999999999</v>
      </c>
      <c r="W25" s="29">
        <v>11.6</v>
      </c>
      <c r="X25" s="29">
        <v>9.7330000000000005</v>
      </c>
      <c r="Y25" s="29">
        <v>10.928000000000001</v>
      </c>
      <c r="Z25" s="29">
        <v>9.0920000000000005</v>
      </c>
      <c r="AA25" s="29">
        <v>10.269</v>
      </c>
      <c r="AB25" s="29">
        <v>8.4659999999999993</v>
      </c>
      <c r="AC25" s="29">
        <v>9.6229999999999993</v>
      </c>
      <c r="AD25" s="29">
        <v>7.8570000000000002</v>
      </c>
      <c r="AE25" s="29">
        <v>8.99</v>
      </c>
      <c r="AF25" s="29">
        <v>7.2640000000000002</v>
      </c>
      <c r="AG25" s="29">
        <v>8.3719999999999999</v>
      </c>
      <c r="AH25" s="29">
        <v>4.585</v>
      </c>
      <c r="AI25" s="29">
        <v>4.6020000000000003</v>
      </c>
      <c r="AJ25" s="29">
        <v>3.7930000000000001</v>
      </c>
      <c r="AK25" s="29">
        <v>3.81</v>
      </c>
      <c r="AL25" s="29">
        <v>3.012</v>
      </c>
      <c r="AM25" s="29">
        <v>3.0270000000000001</v>
      </c>
      <c r="AN25" s="81">
        <v>2.242</v>
      </c>
      <c r="AO25" s="81">
        <v>2.254</v>
      </c>
      <c r="AP25" s="29">
        <v>1.4830000000000001</v>
      </c>
      <c r="AQ25" s="29">
        <v>1.492</v>
      </c>
      <c r="AR25" s="29">
        <v>0.73599999999999999</v>
      </c>
      <c r="AS25" s="29">
        <v>0.74099999999999999</v>
      </c>
      <c r="AT25" s="29">
        <v>2.3420000000000001</v>
      </c>
      <c r="AU25" s="29">
        <v>2.3479999999999999</v>
      </c>
      <c r="AV25" s="29">
        <v>1.5509999999999999</v>
      </c>
      <c r="AW25" s="29">
        <v>1.5549999999999999</v>
      </c>
      <c r="AX25" s="29">
        <v>0.77</v>
      </c>
      <c r="AY25" s="29">
        <v>0.77300000000000002</v>
      </c>
      <c r="AZ25" s="29">
        <v>6.02</v>
      </c>
      <c r="BA25" s="29">
        <v>6.0510000000000002</v>
      </c>
      <c r="BB25" s="29">
        <v>5.2279999999999998</v>
      </c>
      <c r="BC25" s="29">
        <v>5.258</v>
      </c>
      <c r="BD25" s="29">
        <v>4.4470000000000001</v>
      </c>
      <c r="BE25" s="29">
        <v>4.4749999999999996</v>
      </c>
      <c r="BF25" s="29">
        <v>3.677</v>
      </c>
      <c r="BG25" s="29">
        <v>3.702</v>
      </c>
      <c r="BH25" s="29">
        <v>2.9180000000000001</v>
      </c>
      <c r="BI25" s="29">
        <v>2.94</v>
      </c>
      <c r="BJ25" s="29">
        <v>2.1709999999999998</v>
      </c>
      <c r="BK25" s="29">
        <v>2.1890000000000001</v>
      </c>
      <c r="BL25" s="29">
        <v>1.4350000000000001</v>
      </c>
      <c r="BM25" s="29">
        <v>1.448</v>
      </c>
      <c r="BN25" s="29">
        <v>0.71099999999999997</v>
      </c>
      <c r="BO25" s="29">
        <v>0.71899999999999997</v>
      </c>
      <c r="BP25" s="29">
        <v>5.032</v>
      </c>
      <c r="BQ25" s="29">
        <v>2.004</v>
      </c>
      <c r="BR25" s="29">
        <v>5.4329999999999998</v>
      </c>
      <c r="BS25" s="29">
        <v>2.4700000000000002</v>
      </c>
      <c r="BT25" s="29">
        <v>5.0540000000000003</v>
      </c>
      <c r="BU25" s="29">
        <v>2.0030000000000001</v>
      </c>
      <c r="BV25" s="29">
        <v>5.4450000000000003</v>
      </c>
      <c r="BW25" s="29">
        <v>2.4689999999999999</v>
      </c>
      <c r="BX25" s="81">
        <v>5.0759999999999996</v>
      </c>
      <c r="BY25" s="81">
        <v>2.004</v>
      </c>
      <c r="BZ25" s="37">
        <v>5.4569999999999999</v>
      </c>
      <c r="CA25" s="37">
        <v>2.468</v>
      </c>
      <c r="CB25" s="29">
        <v>4.1210000000000004</v>
      </c>
      <c r="CC25" s="29">
        <v>9.0410000000000004</v>
      </c>
      <c r="CD25" s="29">
        <v>3.9889999999999999</v>
      </c>
      <c r="CE25" s="29">
        <v>8.8889999999999993</v>
      </c>
      <c r="CF25" s="29">
        <v>3.8570000000000002</v>
      </c>
      <c r="CG25" s="29">
        <v>8.7230000000000008</v>
      </c>
      <c r="CH25" s="29">
        <v>3.7229999999999999</v>
      </c>
      <c r="CI25" s="29">
        <v>8.5429999999999993</v>
      </c>
      <c r="CJ25" s="29">
        <v>3.589</v>
      </c>
      <c r="CK25" s="29">
        <v>8.3490000000000002</v>
      </c>
      <c r="CL25" s="29">
        <v>3.4550000000000001</v>
      </c>
      <c r="CM25" s="29">
        <v>8.1430000000000007</v>
      </c>
      <c r="CN25" s="29">
        <v>3.3210000000000002</v>
      </c>
      <c r="CO25" s="29">
        <v>7.9240000000000004</v>
      </c>
      <c r="CP25" s="29">
        <v>3.1869999999999998</v>
      </c>
      <c r="CQ25" s="29">
        <v>7.6929999999999996</v>
      </c>
      <c r="CR25" s="29">
        <v>0.73</v>
      </c>
      <c r="CS25" s="29">
        <v>0.73499999999999999</v>
      </c>
      <c r="CT25" s="29">
        <v>3.948</v>
      </c>
      <c r="CU25" s="29">
        <v>1.52</v>
      </c>
      <c r="CV25" s="29">
        <v>3.8450000000000002</v>
      </c>
      <c r="CW25" s="29">
        <v>1.4670000000000001</v>
      </c>
      <c r="CX25" s="29">
        <v>3.7360000000000002</v>
      </c>
      <c r="CY25" s="29">
        <v>1.4139999999999999</v>
      </c>
      <c r="CZ25" s="29">
        <v>0.65900000000000003</v>
      </c>
      <c r="DA25" s="29">
        <v>0.31</v>
      </c>
      <c r="DB25" s="29">
        <v>0.73</v>
      </c>
      <c r="DC25" s="29">
        <v>0.34799999999999998</v>
      </c>
      <c r="DD25" s="29">
        <v>0.80800000000000005</v>
      </c>
      <c r="DE25" s="29">
        <v>0.38800000000000001</v>
      </c>
      <c r="DF25" s="29">
        <v>38.268000000000001</v>
      </c>
      <c r="DG25" s="29">
        <v>39.557000000000002</v>
      </c>
      <c r="DH25" s="29">
        <v>0.60599999999999998</v>
      </c>
      <c r="DI25" s="29">
        <v>0.26300000000000001</v>
      </c>
      <c r="DJ25" s="29">
        <v>0.61</v>
      </c>
      <c r="DK25" s="29">
        <v>0.26300000000000001</v>
      </c>
      <c r="DL25" s="29">
        <v>0.67300000000000004</v>
      </c>
      <c r="DM25" s="29">
        <v>0.29399999999999998</v>
      </c>
      <c r="DN25" s="29">
        <v>0.67700000000000005</v>
      </c>
      <c r="DO25" s="29">
        <v>0.29399999999999998</v>
      </c>
      <c r="DP25" s="29">
        <v>0.746</v>
      </c>
      <c r="DQ25" s="29">
        <v>0.32700000000000001</v>
      </c>
      <c r="DR25" s="29">
        <v>0.751</v>
      </c>
      <c r="DS25" s="29">
        <v>0.32700000000000001</v>
      </c>
      <c r="DT25" s="3">
        <v>38.268000000000001</v>
      </c>
      <c r="DU25" s="3">
        <v>39.557000000000002</v>
      </c>
      <c r="DV25" s="3">
        <v>25.824000000000002</v>
      </c>
      <c r="DW25" s="3">
        <v>25.870999999999999</v>
      </c>
    </row>
    <row r="26" spans="1:127" x14ac:dyDescent="0.15">
      <c r="A26" s="28">
        <v>38</v>
      </c>
      <c r="B26" s="29">
        <v>17.835000000000001</v>
      </c>
      <c r="C26" s="29">
        <v>19.116</v>
      </c>
      <c r="D26" s="29">
        <v>17.047000000000001</v>
      </c>
      <c r="E26" s="29">
        <v>18.326000000000001</v>
      </c>
      <c r="F26" s="29">
        <v>16.27</v>
      </c>
      <c r="G26" s="29">
        <v>17.547000000000001</v>
      </c>
      <c r="H26" s="29">
        <v>15.504</v>
      </c>
      <c r="I26" s="29">
        <v>16.777999999999999</v>
      </c>
      <c r="J26" s="29">
        <v>14.749000000000001</v>
      </c>
      <c r="K26" s="29">
        <v>16.018999999999998</v>
      </c>
      <c r="L26" s="29">
        <v>14.007</v>
      </c>
      <c r="M26" s="29">
        <v>15.272</v>
      </c>
      <c r="N26" s="29">
        <v>13.276</v>
      </c>
      <c r="O26" s="29">
        <v>14.536</v>
      </c>
      <c r="P26" s="37">
        <v>12.558</v>
      </c>
      <c r="Q26" s="37">
        <v>13.81</v>
      </c>
      <c r="R26" s="29">
        <v>11.853999999999999</v>
      </c>
      <c r="S26" s="29">
        <v>13.097</v>
      </c>
      <c r="T26" s="29">
        <v>11.163</v>
      </c>
      <c r="U26" s="29">
        <v>12.395</v>
      </c>
      <c r="V26" s="29">
        <v>10.486000000000001</v>
      </c>
      <c r="W26" s="29">
        <v>11.705</v>
      </c>
      <c r="X26" s="29">
        <v>9.8230000000000004</v>
      </c>
      <c r="Y26" s="29">
        <v>11.026999999999999</v>
      </c>
      <c r="Z26" s="29">
        <v>9.1760000000000002</v>
      </c>
      <c r="AA26" s="29">
        <v>10.362</v>
      </c>
      <c r="AB26" s="29">
        <v>8.5440000000000005</v>
      </c>
      <c r="AC26" s="29">
        <v>9.7100000000000009</v>
      </c>
      <c r="AD26" s="29">
        <v>7.9290000000000003</v>
      </c>
      <c r="AE26" s="29">
        <v>9.0719999999999992</v>
      </c>
      <c r="AF26" s="29">
        <v>7.3319999999999999</v>
      </c>
      <c r="AG26" s="29">
        <v>8.4480000000000004</v>
      </c>
      <c r="AH26" s="29">
        <v>4.6269999999999998</v>
      </c>
      <c r="AI26" s="29">
        <v>4.6440000000000001</v>
      </c>
      <c r="AJ26" s="29">
        <v>3.8279999999999998</v>
      </c>
      <c r="AK26" s="29">
        <v>3.8439999999999999</v>
      </c>
      <c r="AL26" s="29">
        <v>3.04</v>
      </c>
      <c r="AM26" s="29">
        <v>3.0539999999999998</v>
      </c>
      <c r="AN26" s="81">
        <v>2.2629999999999999</v>
      </c>
      <c r="AO26" s="81">
        <v>2.2749999999999999</v>
      </c>
      <c r="AP26" s="29">
        <v>1.4970000000000001</v>
      </c>
      <c r="AQ26" s="29">
        <v>1.506</v>
      </c>
      <c r="AR26" s="29">
        <v>0.74299999999999999</v>
      </c>
      <c r="AS26" s="29">
        <v>0.747</v>
      </c>
      <c r="AT26" s="29">
        <v>2.3639999999999999</v>
      </c>
      <c r="AU26" s="29">
        <v>2.37</v>
      </c>
      <c r="AV26" s="29">
        <v>1.5649999999999999</v>
      </c>
      <c r="AW26" s="29">
        <v>1.569</v>
      </c>
      <c r="AX26" s="29">
        <v>0.77700000000000002</v>
      </c>
      <c r="AY26" s="29">
        <v>0.78</v>
      </c>
      <c r="AZ26" s="29">
        <v>6.0750000000000002</v>
      </c>
      <c r="BA26" s="29">
        <v>6.1059999999999999</v>
      </c>
      <c r="BB26" s="29">
        <v>5.2770000000000001</v>
      </c>
      <c r="BC26" s="29">
        <v>5.306</v>
      </c>
      <c r="BD26" s="29">
        <v>4.4880000000000004</v>
      </c>
      <c r="BE26" s="29">
        <v>4.516</v>
      </c>
      <c r="BF26" s="29">
        <v>3.7109999999999999</v>
      </c>
      <c r="BG26" s="29">
        <v>3.7360000000000002</v>
      </c>
      <c r="BH26" s="29">
        <v>2.9449999999999998</v>
      </c>
      <c r="BI26" s="29">
        <v>2.9670000000000001</v>
      </c>
      <c r="BJ26" s="29">
        <v>2.1909999999999998</v>
      </c>
      <c r="BK26" s="29">
        <v>2.2090000000000001</v>
      </c>
      <c r="BL26" s="29">
        <v>1.448</v>
      </c>
      <c r="BM26" s="29">
        <v>1.4610000000000001</v>
      </c>
      <c r="BN26" s="29">
        <v>0.71799999999999997</v>
      </c>
      <c r="BO26" s="29">
        <v>0.72499999999999998</v>
      </c>
      <c r="BP26" s="29">
        <v>5.0570000000000004</v>
      </c>
      <c r="BQ26" s="29">
        <v>2.0089999999999999</v>
      </c>
      <c r="BR26" s="29">
        <v>5.4610000000000003</v>
      </c>
      <c r="BS26" s="29">
        <v>2.48</v>
      </c>
      <c r="BT26" s="29">
        <v>5.0789999999999997</v>
      </c>
      <c r="BU26" s="29">
        <v>2.008</v>
      </c>
      <c r="BV26" s="29">
        <v>5.4729999999999999</v>
      </c>
      <c r="BW26" s="29">
        <v>2.4790000000000001</v>
      </c>
      <c r="BX26" s="81">
        <v>5.101</v>
      </c>
      <c r="BY26" s="81">
        <v>2.0089999999999999</v>
      </c>
      <c r="BZ26" s="37">
        <v>5.4850000000000003</v>
      </c>
      <c r="CA26" s="37">
        <v>2.4780000000000002</v>
      </c>
      <c r="CB26" s="29">
        <v>4.1589999999999998</v>
      </c>
      <c r="CC26" s="29">
        <v>9.1229999999999993</v>
      </c>
      <c r="CD26" s="29">
        <v>4.0259999999999998</v>
      </c>
      <c r="CE26" s="29">
        <v>8.9700000000000006</v>
      </c>
      <c r="CF26" s="29">
        <v>3.8919999999999999</v>
      </c>
      <c r="CG26" s="29">
        <v>8.8030000000000008</v>
      </c>
      <c r="CH26" s="29">
        <v>3.758</v>
      </c>
      <c r="CI26" s="29">
        <v>8.6210000000000004</v>
      </c>
      <c r="CJ26" s="29">
        <v>3.6230000000000002</v>
      </c>
      <c r="CK26" s="29">
        <v>8.4250000000000007</v>
      </c>
      <c r="CL26" s="29">
        <v>3.4870000000000001</v>
      </c>
      <c r="CM26" s="29">
        <v>8.2170000000000005</v>
      </c>
      <c r="CN26" s="29">
        <v>3.3519999999999999</v>
      </c>
      <c r="CO26" s="29">
        <v>7.9960000000000004</v>
      </c>
      <c r="CP26" s="29">
        <v>3.2170000000000001</v>
      </c>
      <c r="CQ26" s="29">
        <v>7.7629999999999999</v>
      </c>
      <c r="CR26" s="29">
        <v>0.73699999999999999</v>
      </c>
      <c r="CS26" s="29">
        <v>0.74199999999999999</v>
      </c>
      <c r="CT26" s="29">
        <v>3.984</v>
      </c>
      <c r="CU26" s="29">
        <v>1.5329999999999999</v>
      </c>
      <c r="CV26" s="29">
        <v>3.88</v>
      </c>
      <c r="CW26" s="29">
        <v>1.48</v>
      </c>
      <c r="CX26" s="29">
        <v>3.7709999999999999</v>
      </c>
      <c r="CY26" s="29">
        <v>1.427</v>
      </c>
      <c r="CZ26" s="29">
        <v>0.64900000000000002</v>
      </c>
      <c r="DA26" s="29">
        <v>0.30399999999999999</v>
      </c>
      <c r="DB26" s="29">
        <v>0.72099999999999997</v>
      </c>
      <c r="DC26" s="29">
        <v>0.34100000000000003</v>
      </c>
      <c r="DD26" s="29">
        <v>0.79900000000000004</v>
      </c>
      <c r="DE26" s="29">
        <v>0.38200000000000001</v>
      </c>
      <c r="DF26" s="29">
        <v>37.616999999999997</v>
      </c>
      <c r="DG26" s="29">
        <v>38.911999999999999</v>
      </c>
      <c r="DH26" s="29">
        <v>0.59699999999999998</v>
      </c>
      <c r="DI26" s="29">
        <v>0.25700000000000001</v>
      </c>
      <c r="DJ26" s="29">
        <v>0.60099999999999998</v>
      </c>
      <c r="DK26" s="29">
        <v>0.25700000000000001</v>
      </c>
      <c r="DL26" s="29">
        <v>0.66400000000000003</v>
      </c>
      <c r="DM26" s="29">
        <v>0.28799999999999998</v>
      </c>
      <c r="DN26" s="29">
        <v>0.66800000000000004</v>
      </c>
      <c r="DO26" s="29">
        <v>0.28799999999999998</v>
      </c>
      <c r="DP26" s="29">
        <v>0.73799999999999999</v>
      </c>
      <c r="DQ26" s="29">
        <v>0.32100000000000001</v>
      </c>
      <c r="DR26" s="29">
        <v>0.74199999999999999</v>
      </c>
      <c r="DS26" s="29">
        <v>0.32100000000000001</v>
      </c>
      <c r="DT26" s="3">
        <v>37.616999999999997</v>
      </c>
      <c r="DU26" s="3">
        <v>38.911999999999999</v>
      </c>
      <c r="DV26" s="3">
        <v>25.059000000000001</v>
      </c>
      <c r="DW26" s="3">
        <v>25.102</v>
      </c>
    </row>
    <row r="27" spans="1:127" x14ac:dyDescent="0.15">
      <c r="A27" s="28">
        <v>39</v>
      </c>
      <c r="B27" s="29">
        <v>18</v>
      </c>
      <c r="C27" s="29">
        <v>19.29</v>
      </c>
      <c r="D27" s="29">
        <v>17.204999999999998</v>
      </c>
      <c r="E27" s="29">
        <v>18.492999999999999</v>
      </c>
      <c r="F27" s="29">
        <v>16.420999999999999</v>
      </c>
      <c r="G27" s="29">
        <v>17.707000000000001</v>
      </c>
      <c r="H27" s="29">
        <v>15.648</v>
      </c>
      <c r="I27" s="29">
        <v>16.931000000000001</v>
      </c>
      <c r="J27" s="29">
        <v>14.885999999999999</v>
      </c>
      <c r="K27" s="29">
        <v>16.164999999999999</v>
      </c>
      <c r="L27" s="29">
        <v>14.137</v>
      </c>
      <c r="M27" s="29">
        <v>15.411</v>
      </c>
      <c r="N27" s="29">
        <v>13.398999999999999</v>
      </c>
      <c r="O27" s="29">
        <v>14.667999999999999</v>
      </c>
      <c r="P27" s="37">
        <v>12.675000000000001</v>
      </c>
      <c r="Q27" s="37">
        <v>13.936999999999999</v>
      </c>
      <c r="R27" s="29">
        <v>11.964</v>
      </c>
      <c r="S27" s="29">
        <v>13.215999999999999</v>
      </c>
      <c r="T27" s="29">
        <v>11.266</v>
      </c>
      <c r="U27" s="29">
        <v>12.507999999999999</v>
      </c>
      <c r="V27" s="29">
        <v>10.583</v>
      </c>
      <c r="W27" s="29">
        <v>11.811999999999999</v>
      </c>
      <c r="X27" s="29">
        <v>9.9139999999999997</v>
      </c>
      <c r="Y27" s="29">
        <v>11.128</v>
      </c>
      <c r="Z27" s="29">
        <v>9.2609999999999992</v>
      </c>
      <c r="AA27" s="29">
        <v>10.457000000000001</v>
      </c>
      <c r="AB27" s="29">
        <v>8.6240000000000006</v>
      </c>
      <c r="AC27" s="29">
        <v>9.7989999999999995</v>
      </c>
      <c r="AD27" s="29">
        <v>8.0030000000000001</v>
      </c>
      <c r="AE27" s="29">
        <v>9.1549999999999994</v>
      </c>
      <c r="AF27" s="29">
        <v>7.4</v>
      </c>
      <c r="AG27" s="29">
        <v>8.5250000000000004</v>
      </c>
      <c r="AH27" s="29">
        <v>4.67</v>
      </c>
      <c r="AI27" s="29">
        <v>4.6870000000000003</v>
      </c>
      <c r="AJ27" s="29">
        <v>3.8639999999999999</v>
      </c>
      <c r="AK27" s="29">
        <v>3.879</v>
      </c>
      <c r="AL27" s="29">
        <v>3.0680000000000001</v>
      </c>
      <c r="AM27" s="29">
        <v>3.0819999999999999</v>
      </c>
      <c r="AN27" s="81">
        <v>2.2839999999999998</v>
      </c>
      <c r="AO27" s="81">
        <v>2.2949999999999999</v>
      </c>
      <c r="AP27" s="29">
        <v>1.5109999999999999</v>
      </c>
      <c r="AQ27" s="29">
        <v>1.5189999999999999</v>
      </c>
      <c r="AR27" s="29">
        <v>0.75</v>
      </c>
      <c r="AS27" s="29">
        <v>0.754</v>
      </c>
      <c r="AT27" s="29">
        <v>2.3860000000000001</v>
      </c>
      <c r="AU27" s="29">
        <v>2.391</v>
      </c>
      <c r="AV27" s="29">
        <v>1.58</v>
      </c>
      <c r="AW27" s="29">
        <v>1.5840000000000001</v>
      </c>
      <c r="AX27" s="29">
        <v>0.78400000000000003</v>
      </c>
      <c r="AY27" s="29">
        <v>0.78700000000000003</v>
      </c>
      <c r="AZ27" s="29">
        <v>6.1319999999999997</v>
      </c>
      <c r="BA27" s="29">
        <v>6.1609999999999996</v>
      </c>
      <c r="BB27" s="29">
        <v>5.3259999999999996</v>
      </c>
      <c r="BC27" s="29">
        <v>5.3540000000000001</v>
      </c>
      <c r="BD27" s="29">
        <v>4.53</v>
      </c>
      <c r="BE27" s="29">
        <v>4.5570000000000004</v>
      </c>
      <c r="BF27" s="29">
        <v>3.746</v>
      </c>
      <c r="BG27" s="29">
        <v>3.77</v>
      </c>
      <c r="BH27" s="29">
        <v>2.9729999999999999</v>
      </c>
      <c r="BI27" s="29">
        <v>2.9940000000000002</v>
      </c>
      <c r="BJ27" s="29">
        <v>2.2109999999999999</v>
      </c>
      <c r="BK27" s="29">
        <v>2.2290000000000001</v>
      </c>
      <c r="BL27" s="29">
        <v>1.462</v>
      </c>
      <c r="BM27" s="29">
        <v>1.4750000000000001</v>
      </c>
      <c r="BN27" s="29">
        <v>0.72399999999999998</v>
      </c>
      <c r="BO27" s="29">
        <v>0.73199999999999998</v>
      </c>
      <c r="BP27" s="29">
        <v>5.0810000000000004</v>
      </c>
      <c r="BQ27" s="29">
        <v>2.0129999999999999</v>
      </c>
      <c r="BR27" s="29">
        <v>5.49</v>
      </c>
      <c r="BS27" s="29">
        <v>2.488</v>
      </c>
      <c r="BT27" s="29">
        <v>5.1029999999999998</v>
      </c>
      <c r="BU27" s="29">
        <v>2.0129999999999999</v>
      </c>
      <c r="BV27" s="29">
        <v>5.5010000000000003</v>
      </c>
      <c r="BW27" s="29">
        <v>2.4870000000000001</v>
      </c>
      <c r="BX27" s="81">
        <v>5.1260000000000003</v>
      </c>
      <c r="BY27" s="81">
        <v>2.0129999999999999</v>
      </c>
      <c r="BZ27" s="37">
        <v>5.5140000000000002</v>
      </c>
      <c r="CA27" s="37">
        <v>2.4860000000000002</v>
      </c>
      <c r="CB27" s="29">
        <v>4.1980000000000004</v>
      </c>
      <c r="CC27" s="29">
        <v>9.2059999999999995</v>
      </c>
      <c r="CD27" s="29">
        <v>4.0640000000000001</v>
      </c>
      <c r="CE27" s="29">
        <v>9.0519999999999996</v>
      </c>
      <c r="CF27" s="29">
        <v>3.9289999999999998</v>
      </c>
      <c r="CG27" s="29">
        <v>8.8829999999999991</v>
      </c>
      <c r="CH27" s="29">
        <v>3.7919999999999998</v>
      </c>
      <c r="CI27" s="29">
        <v>8.6999999999999993</v>
      </c>
      <c r="CJ27" s="29">
        <v>3.6560000000000001</v>
      </c>
      <c r="CK27" s="29">
        <v>8.5020000000000007</v>
      </c>
      <c r="CL27" s="29">
        <v>3.52</v>
      </c>
      <c r="CM27" s="29">
        <v>8.2919999999999998</v>
      </c>
      <c r="CN27" s="29">
        <v>3.383</v>
      </c>
      <c r="CO27" s="29">
        <v>8.0690000000000008</v>
      </c>
      <c r="CP27" s="29">
        <v>3.246</v>
      </c>
      <c r="CQ27" s="29">
        <v>7.8339999999999996</v>
      </c>
      <c r="CR27" s="29">
        <v>0.74299999999999999</v>
      </c>
      <c r="CS27" s="29">
        <v>0.749</v>
      </c>
      <c r="CT27" s="29">
        <v>4.0209999999999999</v>
      </c>
      <c r="CU27" s="29">
        <v>1.5469999999999999</v>
      </c>
      <c r="CV27" s="29">
        <v>3.9159999999999999</v>
      </c>
      <c r="CW27" s="29">
        <v>1.494</v>
      </c>
      <c r="CX27" s="29">
        <v>3.806</v>
      </c>
      <c r="CY27" s="29">
        <v>1.44</v>
      </c>
      <c r="CZ27" s="29">
        <v>0.63900000000000001</v>
      </c>
      <c r="DA27" s="29">
        <v>0.29699999999999999</v>
      </c>
      <c r="DB27" s="29">
        <v>0.71099999999999997</v>
      </c>
      <c r="DC27" s="29">
        <v>0.33400000000000002</v>
      </c>
      <c r="DD27" s="29">
        <v>0.78900000000000003</v>
      </c>
      <c r="DE27" s="29">
        <v>0.375</v>
      </c>
      <c r="DF27" s="29">
        <v>36.962000000000003</v>
      </c>
      <c r="DG27" s="29">
        <v>38.262999999999998</v>
      </c>
      <c r="DH27" s="29">
        <v>0.58799999999999997</v>
      </c>
      <c r="DI27" s="29">
        <v>0.251</v>
      </c>
      <c r="DJ27" s="29">
        <v>0.59199999999999997</v>
      </c>
      <c r="DK27" s="29">
        <v>0.251</v>
      </c>
      <c r="DL27" s="29">
        <v>0.65600000000000003</v>
      </c>
      <c r="DM27" s="29">
        <v>0.28199999999999997</v>
      </c>
      <c r="DN27" s="29">
        <v>0.66</v>
      </c>
      <c r="DO27" s="29">
        <v>0.28199999999999997</v>
      </c>
      <c r="DP27" s="29">
        <v>0.72899999999999998</v>
      </c>
      <c r="DQ27" s="29">
        <v>0.315</v>
      </c>
      <c r="DR27" s="29">
        <v>0.73399999999999999</v>
      </c>
      <c r="DS27" s="29">
        <v>0.315</v>
      </c>
      <c r="DT27" s="3">
        <v>36.962000000000003</v>
      </c>
      <c r="DU27" s="3">
        <v>38.262999999999998</v>
      </c>
      <c r="DV27" s="3">
        <v>24.286999999999999</v>
      </c>
      <c r="DW27" s="3">
        <v>24.327000000000002</v>
      </c>
    </row>
    <row r="28" spans="1:127" x14ac:dyDescent="0.15">
      <c r="A28" s="28">
        <v>40</v>
      </c>
      <c r="B28" s="29">
        <v>18.167999999999999</v>
      </c>
      <c r="C28" s="29">
        <v>19.468</v>
      </c>
      <c r="D28" s="29">
        <v>17.364999999999998</v>
      </c>
      <c r="E28" s="29">
        <v>18.663</v>
      </c>
      <c r="F28" s="29">
        <v>16.573</v>
      </c>
      <c r="G28" s="29">
        <v>17.869</v>
      </c>
      <c r="H28" s="29">
        <v>15.792999999999999</v>
      </c>
      <c r="I28" s="29">
        <v>17.085999999999999</v>
      </c>
      <c r="J28" s="29">
        <v>15.023999999999999</v>
      </c>
      <c r="K28" s="29">
        <v>16.314</v>
      </c>
      <c r="L28" s="29">
        <v>14.268000000000001</v>
      </c>
      <c r="M28" s="29">
        <v>15.553000000000001</v>
      </c>
      <c r="N28" s="29">
        <v>13.523999999999999</v>
      </c>
      <c r="O28" s="29">
        <v>14.803000000000001</v>
      </c>
      <c r="P28" s="37">
        <v>12.792999999999999</v>
      </c>
      <c r="Q28" s="37">
        <v>14.064</v>
      </c>
      <c r="R28" s="29">
        <v>12.074999999999999</v>
      </c>
      <c r="S28" s="29">
        <v>13.337999999999999</v>
      </c>
      <c r="T28" s="29">
        <v>11.371</v>
      </c>
      <c r="U28" s="29">
        <v>12.622999999999999</v>
      </c>
      <c r="V28" s="29">
        <v>10.680999999999999</v>
      </c>
      <c r="W28" s="29">
        <v>11.92</v>
      </c>
      <c r="X28" s="29">
        <v>10.006</v>
      </c>
      <c r="Y28" s="29">
        <v>11.23</v>
      </c>
      <c r="Z28" s="29">
        <v>9.3469999999999995</v>
      </c>
      <c r="AA28" s="29">
        <v>10.553000000000001</v>
      </c>
      <c r="AB28" s="29">
        <v>8.7040000000000006</v>
      </c>
      <c r="AC28" s="29">
        <v>9.8889999999999993</v>
      </c>
      <c r="AD28" s="29">
        <v>8.077</v>
      </c>
      <c r="AE28" s="29">
        <v>9.2390000000000008</v>
      </c>
      <c r="AF28" s="29">
        <v>7.468</v>
      </c>
      <c r="AG28" s="29">
        <v>8.6029999999999998</v>
      </c>
      <c r="AH28" s="29">
        <v>4.7140000000000004</v>
      </c>
      <c r="AI28" s="29">
        <v>4.7300000000000004</v>
      </c>
      <c r="AJ28" s="29">
        <v>3.9</v>
      </c>
      <c r="AK28" s="29">
        <v>3.915</v>
      </c>
      <c r="AL28" s="29">
        <v>3.097</v>
      </c>
      <c r="AM28" s="29">
        <v>3.11</v>
      </c>
      <c r="AN28" s="81">
        <v>2.3050000000000002</v>
      </c>
      <c r="AO28" s="81">
        <v>2.3170000000000002</v>
      </c>
      <c r="AP28" s="29">
        <v>1.5249999999999999</v>
      </c>
      <c r="AQ28" s="29">
        <v>1.5329999999999999</v>
      </c>
      <c r="AR28" s="29">
        <v>0.75600000000000001</v>
      </c>
      <c r="AS28" s="29">
        <v>0.76100000000000001</v>
      </c>
      <c r="AT28" s="29">
        <v>2.4079999999999999</v>
      </c>
      <c r="AU28" s="29">
        <v>2.4129999999999998</v>
      </c>
      <c r="AV28" s="29">
        <v>1.595</v>
      </c>
      <c r="AW28" s="29">
        <v>1.5980000000000001</v>
      </c>
      <c r="AX28" s="29">
        <v>0.79200000000000004</v>
      </c>
      <c r="AY28" s="29">
        <v>0.79400000000000004</v>
      </c>
      <c r="AZ28" s="29">
        <v>6.1890000000000001</v>
      </c>
      <c r="BA28" s="29">
        <v>6.218</v>
      </c>
      <c r="BB28" s="29">
        <v>5.375</v>
      </c>
      <c r="BC28" s="29">
        <v>5.4029999999999996</v>
      </c>
      <c r="BD28" s="29">
        <v>4.5720000000000001</v>
      </c>
      <c r="BE28" s="29">
        <v>4.5990000000000002</v>
      </c>
      <c r="BF28" s="29">
        <v>3.7810000000000001</v>
      </c>
      <c r="BG28" s="29">
        <v>3.8050000000000002</v>
      </c>
      <c r="BH28" s="29">
        <v>3</v>
      </c>
      <c r="BI28" s="29">
        <v>3.0219999999999998</v>
      </c>
      <c r="BJ28" s="29">
        <v>2.2320000000000002</v>
      </c>
      <c r="BK28" s="29">
        <v>2.2490000000000001</v>
      </c>
      <c r="BL28" s="29">
        <v>1.4750000000000001</v>
      </c>
      <c r="BM28" s="29">
        <v>1.488</v>
      </c>
      <c r="BN28" s="29">
        <v>0.73099999999999998</v>
      </c>
      <c r="BO28" s="29">
        <v>0.73799999999999999</v>
      </c>
      <c r="BP28" s="29">
        <v>5.1059999999999999</v>
      </c>
      <c r="BQ28" s="29">
        <v>2.016</v>
      </c>
      <c r="BR28" s="29">
        <v>5.5179999999999998</v>
      </c>
      <c r="BS28" s="29">
        <v>2.496</v>
      </c>
      <c r="BT28" s="29">
        <v>5.1280000000000001</v>
      </c>
      <c r="BU28" s="29">
        <v>2.016</v>
      </c>
      <c r="BV28" s="29">
        <v>5.53</v>
      </c>
      <c r="BW28" s="29">
        <v>2.4950000000000001</v>
      </c>
      <c r="BX28" s="81">
        <v>5.1509999999999998</v>
      </c>
      <c r="BY28" s="81">
        <v>2.0169999999999999</v>
      </c>
      <c r="BZ28" s="37">
        <v>5.5419999999999998</v>
      </c>
      <c r="CA28" s="37">
        <v>2.4940000000000002</v>
      </c>
      <c r="CB28" s="29">
        <v>4.2370000000000001</v>
      </c>
      <c r="CC28" s="29">
        <v>9.2899999999999991</v>
      </c>
      <c r="CD28" s="29">
        <v>4.101</v>
      </c>
      <c r="CE28" s="29">
        <v>9.1349999999999998</v>
      </c>
      <c r="CF28" s="29">
        <v>3.9649999999999999</v>
      </c>
      <c r="CG28" s="29">
        <v>8.9649999999999999</v>
      </c>
      <c r="CH28" s="29">
        <v>3.8279999999999998</v>
      </c>
      <c r="CI28" s="29">
        <v>8.7789999999999999</v>
      </c>
      <c r="CJ28" s="29">
        <v>3.69</v>
      </c>
      <c r="CK28" s="29">
        <v>8.58</v>
      </c>
      <c r="CL28" s="29">
        <v>3.552</v>
      </c>
      <c r="CM28" s="29">
        <v>8.3680000000000003</v>
      </c>
      <c r="CN28" s="29">
        <v>3.4140000000000001</v>
      </c>
      <c r="CO28" s="29">
        <v>8.1430000000000007</v>
      </c>
      <c r="CP28" s="29">
        <v>3.2770000000000001</v>
      </c>
      <c r="CQ28" s="29">
        <v>7.9050000000000002</v>
      </c>
      <c r="CR28" s="29">
        <v>0.75</v>
      </c>
      <c r="CS28" s="29">
        <v>0.75600000000000001</v>
      </c>
      <c r="CT28" s="29">
        <v>4.0590000000000002</v>
      </c>
      <c r="CU28" s="29">
        <v>1.5620000000000001</v>
      </c>
      <c r="CV28" s="29">
        <v>3.9529999999999998</v>
      </c>
      <c r="CW28" s="29">
        <v>1.5069999999999999</v>
      </c>
      <c r="CX28" s="29">
        <v>3.8410000000000002</v>
      </c>
      <c r="CY28" s="29">
        <v>1.454</v>
      </c>
      <c r="CZ28" s="29">
        <v>0.629</v>
      </c>
      <c r="DA28" s="29">
        <v>0.28899999999999998</v>
      </c>
      <c r="DB28" s="29">
        <v>0.70099999999999996</v>
      </c>
      <c r="DC28" s="29">
        <v>0.32600000000000001</v>
      </c>
      <c r="DD28" s="29">
        <v>0.78</v>
      </c>
      <c r="DE28" s="29">
        <v>0.36699999999999999</v>
      </c>
      <c r="DF28" s="29">
        <v>36.301000000000002</v>
      </c>
      <c r="DG28" s="29">
        <v>37.61</v>
      </c>
      <c r="DH28" s="29">
        <v>0.57899999999999996</v>
      </c>
      <c r="DI28" s="29">
        <v>0.24399999999999999</v>
      </c>
      <c r="DJ28" s="29">
        <v>0.58299999999999996</v>
      </c>
      <c r="DK28" s="29">
        <v>0.24399999999999999</v>
      </c>
      <c r="DL28" s="29">
        <v>0.64700000000000002</v>
      </c>
      <c r="DM28" s="29">
        <v>0.27500000000000002</v>
      </c>
      <c r="DN28" s="29">
        <v>0.65100000000000002</v>
      </c>
      <c r="DO28" s="29">
        <v>0.27500000000000002</v>
      </c>
      <c r="DP28" s="29">
        <v>0.72099999999999997</v>
      </c>
      <c r="DQ28" s="29">
        <v>0.308</v>
      </c>
      <c r="DR28" s="29">
        <v>0.72499999999999998</v>
      </c>
      <c r="DS28" s="29">
        <v>0.308</v>
      </c>
      <c r="DT28" s="3">
        <v>36.301000000000002</v>
      </c>
      <c r="DU28" s="3">
        <v>37.61</v>
      </c>
      <c r="DV28" s="3">
        <v>23.507999999999999</v>
      </c>
      <c r="DW28" s="3">
        <v>23.545000000000002</v>
      </c>
    </row>
    <row r="29" spans="1:127" x14ac:dyDescent="0.15">
      <c r="A29" s="28">
        <v>41</v>
      </c>
      <c r="B29" s="29">
        <v>18.338000000000001</v>
      </c>
      <c r="C29" s="29">
        <v>19.646999999999998</v>
      </c>
      <c r="D29" s="29">
        <v>17.527000000000001</v>
      </c>
      <c r="E29" s="29">
        <v>18.835000000000001</v>
      </c>
      <c r="F29" s="29">
        <v>16.728000000000002</v>
      </c>
      <c r="G29" s="29">
        <v>18.033999999999999</v>
      </c>
      <c r="H29" s="29">
        <v>15.941000000000001</v>
      </c>
      <c r="I29" s="29">
        <v>17.244</v>
      </c>
      <c r="J29" s="29">
        <v>15.164999999999999</v>
      </c>
      <c r="K29" s="29">
        <v>16.463999999999999</v>
      </c>
      <c r="L29" s="29">
        <v>14.401</v>
      </c>
      <c r="M29" s="29">
        <v>15.696</v>
      </c>
      <c r="N29" s="29">
        <v>13.65</v>
      </c>
      <c r="O29" s="29">
        <v>14.939</v>
      </c>
      <c r="P29" s="37">
        <v>12.912000000000001</v>
      </c>
      <c r="Q29" s="37">
        <v>14.194000000000001</v>
      </c>
      <c r="R29" s="29">
        <v>12.188000000000001</v>
      </c>
      <c r="S29" s="29">
        <v>13.461</v>
      </c>
      <c r="T29" s="29">
        <v>11.477</v>
      </c>
      <c r="U29" s="29">
        <v>12.739000000000001</v>
      </c>
      <c r="V29" s="29">
        <v>10.781000000000001</v>
      </c>
      <c r="W29" s="29">
        <v>12.03</v>
      </c>
      <c r="X29" s="29">
        <v>10.1</v>
      </c>
      <c r="Y29" s="29">
        <v>11.334</v>
      </c>
      <c r="Z29" s="29">
        <v>9.4339999999999993</v>
      </c>
      <c r="AA29" s="29">
        <v>10.65</v>
      </c>
      <c r="AB29" s="29">
        <v>8.7850000000000001</v>
      </c>
      <c r="AC29" s="29">
        <v>9.98</v>
      </c>
      <c r="AD29" s="29">
        <v>8.1530000000000005</v>
      </c>
      <c r="AE29" s="29">
        <v>9.3239999999999998</v>
      </c>
      <c r="AF29" s="29">
        <v>7.5380000000000003</v>
      </c>
      <c r="AG29" s="29">
        <v>8.6829999999999998</v>
      </c>
      <c r="AH29" s="29">
        <v>4.758</v>
      </c>
      <c r="AI29" s="29">
        <v>4.7729999999999997</v>
      </c>
      <c r="AJ29" s="29">
        <v>3.9359999999999999</v>
      </c>
      <c r="AK29" s="29">
        <v>3.9510000000000001</v>
      </c>
      <c r="AL29" s="29">
        <v>3.1259999999999999</v>
      </c>
      <c r="AM29" s="29">
        <v>3.1389999999999998</v>
      </c>
      <c r="AN29" s="81">
        <v>2.327</v>
      </c>
      <c r="AO29" s="81">
        <v>2.3380000000000001</v>
      </c>
      <c r="AP29" s="29">
        <v>1.5389999999999999</v>
      </c>
      <c r="AQ29" s="29">
        <v>1.548</v>
      </c>
      <c r="AR29" s="29">
        <v>0.76400000000000001</v>
      </c>
      <c r="AS29" s="29">
        <v>0.76800000000000002</v>
      </c>
      <c r="AT29" s="29">
        <v>2.431</v>
      </c>
      <c r="AU29" s="29">
        <v>2.4350000000000001</v>
      </c>
      <c r="AV29" s="29">
        <v>1.609</v>
      </c>
      <c r="AW29" s="29">
        <v>1.613</v>
      </c>
      <c r="AX29" s="29">
        <v>0.79900000000000004</v>
      </c>
      <c r="AY29" s="29">
        <v>0.80100000000000005</v>
      </c>
      <c r="AZ29" s="29">
        <v>6.2469999999999999</v>
      </c>
      <c r="BA29" s="29">
        <v>6.2750000000000004</v>
      </c>
      <c r="BB29" s="29">
        <v>5.4249999999999998</v>
      </c>
      <c r="BC29" s="29">
        <v>5.4530000000000003</v>
      </c>
      <c r="BD29" s="29">
        <v>4.6150000000000002</v>
      </c>
      <c r="BE29" s="29">
        <v>4.641</v>
      </c>
      <c r="BF29" s="29">
        <v>3.8159999999999998</v>
      </c>
      <c r="BG29" s="29">
        <v>3.84</v>
      </c>
      <c r="BH29" s="29">
        <v>3.028</v>
      </c>
      <c r="BI29" s="29">
        <v>3.0489999999999999</v>
      </c>
      <c r="BJ29" s="29">
        <v>2.2530000000000001</v>
      </c>
      <c r="BK29" s="29">
        <v>2.27</v>
      </c>
      <c r="BL29" s="29">
        <v>1.4890000000000001</v>
      </c>
      <c r="BM29" s="29">
        <v>1.502</v>
      </c>
      <c r="BN29" s="29">
        <v>0.73799999999999999</v>
      </c>
      <c r="BO29" s="29">
        <v>0.745</v>
      </c>
      <c r="BP29" s="29">
        <v>5.13</v>
      </c>
      <c r="BQ29" s="29">
        <v>2.0190000000000001</v>
      </c>
      <c r="BR29" s="29">
        <v>5.5449999999999999</v>
      </c>
      <c r="BS29" s="29">
        <v>2.5030000000000001</v>
      </c>
      <c r="BT29" s="29">
        <v>5.1520000000000001</v>
      </c>
      <c r="BU29" s="29">
        <v>2.0179999999999998</v>
      </c>
      <c r="BV29" s="29">
        <v>5.5570000000000004</v>
      </c>
      <c r="BW29" s="29">
        <v>2.5019999999999998</v>
      </c>
      <c r="BX29" s="81">
        <v>5.1749999999999998</v>
      </c>
      <c r="BY29" s="81">
        <v>2.0190000000000001</v>
      </c>
      <c r="BZ29" s="37">
        <v>5.57</v>
      </c>
      <c r="CA29" s="37">
        <v>2.5009999999999999</v>
      </c>
      <c r="CB29" s="29">
        <v>4.2770000000000001</v>
      </c>
      <c r="CC29" s="29">
        <v>9.3759999999999994</v>
      </c>
      <c r="CD29" s="29">
        <v>4.1399999999999997</v>
      </c>
      <c r="CE29" s="29">
        <v>9.2189999999999994</v>
      </c>
      <c r="CF29" s="29">
        <v>4.0019999999999998</v>
      </c>
      <c r="CG29" s="29">
        <v>9.0470000000000006</v>
      </c>
      <c r="CH29" s="29">
        <v>3.863</v>
      </c>
      <c r="CI29" s="29">
        <v>8.86</v>
      </c>
      <c r="CJ29" s="29">
        <v>3.7250000000000001</v>
      </c>
      <c r="CK29" s="29">
        <v>8.6590000000000007</v>
      </c>
      <c r="CL29" s="29">
        <v>3.5859999999999999</v>
      </c>
      <c r="CM29" s="29">
        <v>8.4450000000000003</v>
      </c>
      <c r="CN29" s="29">
        <v>3.4460000000000002</v>
      </c>
      <c r="CO29" s="29">
        <v>8.218</v>
      </c>
      <c r="CP29" s="29">
        <v>3.3069999999999999</v>
      </c>
      <c r="CQ29" s="29">
        <v>7.9779999999999998</v>
      </c>
      <c r="CR29" s="29">
        <v>0.75700000000000001</v>
      </c>
      <c r="CS29" s="29">
        <v>0.76300000000000001</v>
      </c>
      <c r="CT29" s="29">
        <v>4.0970000000000004</v>
      </c>
      <c r="CU29" s="29">
        <v>1.5760000000000001</v>
      </c>
      <c r="CV29" s="29">
        <v>3.99</v>
      </c>
      <c r="CW29" s="29">
        <v>1.5209999999999999</v>
      </c>
      <c r="CX29" s="29">
        <v>3.8769999999999998</v>
      </c>
      <c r="CY29" s="29">
        <v>1.4670000000000001</v>
      </c>
      <c r="CZ29" s="29">
        <v>0.61799999999999999</v>
      </c>
      <c r="DA29" s="29">
        <v>0.28100000000000003</v>
      </c>
      <c r="DB29" s="29">
        <v>0.69099999999999995</v>
      </c>
      <c r="DC29" s="29">
        <v>0.318</v>
      </c>
      <c r="DD29" s="29">
        <v>0.77</v>
      </c>
      <c r="DE29" s="29">
        <v>0.35899999999999999</v>
      </c>
      <c r="DF29" s="29">
        <v>35.636000000000003</v>
      </c>
      <c r="DG29" s="29">
        <v>36.951999999999998</v>
      </c>
      <c r="DH29" s="29">
        <v>0.56899999999999995</v>
      </c>
      <c r="DI29" s="29">
        <v>0.23699999999999999</v>
      </c>
      <c r="DJ29" s="29">
        <v>0.57299999999999995</v>
      </c>
      <c r="DK29" s="29">
        <v>0.23699999999999999</v>
      </c>
      <c r="DL29" s="29">
        <v>0.63700000000000001</v>
      </c>
      <c r="DM29" s="29">
        <v>0.26800000000000002</v>
      </c>
      <c r="DN29" s="29">
        <v>0.64100000000000001</v>
      </c>
      <c r="DO29" s="29">
        <v>0.26800000000000002</v>
      </c>
      <c r="DP29" s="29">
        <v>0.71099999999999997</v>
      </c>
      <c r="DQ29" s="29">
        <v>0.30099999999999999</v>
      </c>
      <c r="DR29" s="29">
        <v>0.71599999999999997</v>
      </c>
      <c r="DS29" s="29">
        <v>0.30099999999999999</v>
      </c>
      <c r="DT29" s="3">
        <v>35.636000000000003</v>
      </c>
      <c r="DU29" s="3">
        <v>36.951999999999998</v>
      </c>
      <c r="DV29" s="3">
        <v>22.722999999999999</v>
      </c>
      <c r="DW29" s="3">
        <v>22.757999999999999</v>
      </c>
    </row>
    <row r="30" spans="1:127" x14ac:dyDescent="0.15">
      <c r="A30" s="28">
        <v>42</v>
      </c>
      <c r="B30" s="29">
        <v>18.510000000000002</v>
      </c>
      <c r="C30" s="29">
        <v>19.829999999999998</v>
      </c>
      <c r="D30" s="29">
        <v>17.692</v>
      </c>
      <c r="E30" s="29">
        <v>19.010000000000002</v>
      </c>
      <c r="F30" s="29">
        <v>16.885999999999999</v>
      </c>
      <c r="G30" s="29">
        <v>18.202000000000002</v>
      </c>
      <c r="H30" s="29">
        <v>16.091000000000001</v>
      </c>
      <c r="I30" s="29">
        <v>17.404</v>
      </c>
      <c r="J30" s="29">
        <v>15.308</v>
      </c>
      <c r="K30" s="29">
        <v>16.617000000000001</v>
      </c>
      <c r="L30" s="29">
        <v>14.537000000000001</v>
      </c>
      <c r="M30" s="29">
        <v>15.842000000000001</v>
      </c>
      <c r="N30" s="29">
        <v>13.779</v>
      </c>
      <c r="O30" s="29">
        <v>15.077999999999999</v>
      </c>
      <c r="P30" s="37">
        <v>13.034000000000001</v>
      </c>
      <c r="Q30" s="37">
        <v>14.326000000000001</v>
      </c>
      <c r="R30" s="29">
        <v>12.303000000000001</v>
      </c>
      <c r="S30" s="29">
        <v>13.586</v>
      </c>
      <c r="T30" s="29">
        <v>11.585000000000001</v>
      </c>
      <c r="U30" s="29">
        <v>12.858000000000001</v>
      </c>
      <c r="V30" s="29">
        <v>10.882999999999999</v>
      </c>
      <c r="W30" s="29">
        <v>12.141999999999999</v>
      </c>
      <c r="X30" s="29">
        <v>10.195</v>
      </c>
      <c r="Y30" s="29">
        <v>11.439</v>
      </c>
      <c r="Z30" s="29">
        <v>9.5229999999999997</v>
      </c>
      <c r="AA30" s="29">
        <v>10.749000000000001</v>
      </c>
      <c r="AB30" s="29">
        <v>8.8680000000000003</v>
      </c>
      <c r="AC30" s="29">
        <v>10.073</v>
      </c>
      <c r="AD30" s="29">
        <v>8.23</v>
      </c>
      <c r="AE30" s="29">
        <v>9.4109999999999996</v>
      </c>
      <c r="AF30" s="29">
        <v>7.609</v>
      </c>
      <c r="AG30" s="29">
        <v>8.7629999999999999</v>
      </c>
      <c r="AH30" s="29">
        <v>4.8019999999999996</v>
      </c>
      <c r="AI30" s="29">
        <v>4.8179999999999996</v>
      </c>
      <c r="AJ30" s="29">
        <v>3.9729999999999999</v>
      </c>
      <c r="AK30" s="29">
        <v>3.988</v>
      </c>
      <c r="AL30" s="29">
        <v>3.1549999999999998</v>
      </c>
      <c r="AM30" s="29">
        <v>3.1680000000000001</v>
      </c>
      <c r="AN30" s="81">
        <v>2.3490000000000002</v>
      </c>
      <c r="AO30" s="81">
        <v>2.36</v>
      </c>
      <c r="AP30" s="29">
        <v>1.554</v>
      </c>
      <c r="AQ30" s="29">
        <v>1.5620000000000001</v>
      </c>
      <c r="AR30" s="29">
        <v>0.77100000000000002</v>
      </c>
      <c r="AS30" s="29">
        <v>0.77500000000000002</v>
      </c>
      <c r="AT30" s="29">
        <v>2.4540000000000002</v>
      </c>
      <c r="AU30" s="29">
        <v>2.4580000000000002</v>
      </c>
      <c r="AV30" s="29">
        <v>1.625</v>
      </c>
      <c r="AW30" s="29">
        <v>1.6279999999999999</v>
      </c>
      <c r="AX30" s="29">
        <v>0.80700000000000005</v>
      </c>
      <c r="AY30" s="29">
        <v>0.80900000000000005</v>
      </c>
      <c r="AZ30" s="29">
        <v>6.3049999999999997</v>
      </c>
      <c r="BA30" s="29">
        <v>6.3339999999999996</v>
      </c>
      <c r="BB30" s="29">
        <v>5.476</v>
      </c>
      <c r="BC30" s="29">
        <v>5.5039999999999996</v>
      </c>
      <c r="BD30" s="29">
        <v>4.6580000000000004</v>
      </c>
      <c r="BE30" s="29">
        <v>4.6840000000000002</v>
      </c>
      <c r="BF30" s="29">
        <v>3.8519999999999999</v>
      </c>
      <c r="BG30" s="29">
        <v>3.8759999999999999</v>
      </c>
      <c r="BH30" s="29">
        <v>3.0569999999999999</v>
      </c>
      <c r="BI30" s="29">
        <v>3.0779999999999998</v>
      </c>
      <c r="BJ30" s="29">
        <v>2.274</v>
      </c>
      <c r="BK30" s="29">
        <v>2.2909999999999999</v>
      </c>
      <c r="BL30" s="29">
        <v>1.5029999999999999</v>
      </c>
      <c r="BM30" s="29">
        <v>1.516</v>
      </c>
      <c r="BN30" s="29">
        <v>0.745</v>
      </c>
      <c r="BO30" s="29">
        <v>0.752</v>
      </c>
      <c r="BP30" s="29">
        <v>5.1520000000000001</v>
      </c>
      <c r="BQ30" s="29">
        <v>2.02</v>
      </c>
      <c r="BR30" s="29">
        <v>5.5720000000000001</v>
      </c>
      <c r="BS30" s="29">
        <v>2.508</v>
      </c>
      <c r="BT30" s="29">
        <v>5.1749999999999998</v>
      </c>
      <c r="BU30" s="29">
        <v>2.0190000000000001</v>
      </c>
      <c r="BV30" s="29">
        <v>5.5839999999999996</v>
      </c>
      <c r="BW30" s="29">
        <v>2.5070000000000001</v>
      </c>
      <c r="BX30" s="81">
        <v>5.1980000000000004</v>
      </c>
      <c r="BY30" s="81">
        <v>2.02</v>
      </c>
      <c r="BZ30" s="37">
        <v>5.5960000000000001</v>
      </c>
      <c r="CA30" s="37">
        <v>2.5059999999999998</v>
      </c>
      <c r="CB30" s="29">
        <v>4.3170000000000002</v>
      </c>
      <c r="CC30" s="29">
        <v>9.4629999999999992</v>
      </c>
      <c r="CD30" s="29">
        <v>4.1790000000000003</v>
      </c>
      <c r="CE30" s="29">
        <v>9.3049999999999997</v>
      </c>
      <c r="CF30" s="29">
        <v>4.04</v>
      </c>
      <c r="CG30" s="29">
        <v>9.1310000000000002</v>
      </c>
      <c r="CH30" s="29">
        <v>3.9</v>
      </c>
      <c r="CI30" s="29">
        <v>8.9429999999999996</v>
      </c>
      <c r="CJ30" s="29">
        <v>3.76</v>
      </c>
      <c r="CK30" s="29">
        <v>8.74</v>
      </c>
      <c r="CL30" s="29">
        <v>3.6190000000000002</v>
      </c>
      <c r="CM30" s="29">
        <v>8.5229999999999997</v>
      </c>
      <c r="CN30" s="29">
        <v>3.4790000000000001</v>
      </c>
      <c r="CO30" s="29">
        <v>8.2940000000000005</v>
      </c>
      <c r="CP30" s="29">
        <v>3.3380000000000001</v>
      </c>
      <c r="CQ30" s="29">
        <v>8.0530000000000008</v>
      </c>
      <c r="CR30" s="29">
        <v>0.76400000000000001</v>
      </c>
      <c r="CS30" s="29">
        <v>0.77</v>
      </c>
      <c r="CT30" s="29">
        <v>4.1349999999999998</v>
      </c>
      <c r="CU30" s="29">
        <v>1.591</v>
      </c>
      <c r="CV30" s="29">
        <v>4.0270000000000001</v>
      </c>
      <c r="CW30" s="29">
        <v>1.5349999999999999</v>
      </c>
      <c r="CX30" s="29">
        <v>3.9140000000000001</v>
      </c>
      <c r="CY30" s="29">
        <v>1.4810000000000001</v>
      </c>
      <c r="CZ30" s="29">
        <v>0.60699999999999998</v>
      </c>
      <c r="DA30" s="29">
        <v>0.27200000000000002</v>
      </c>
      <c r="DB30" s="29">
        <v>0.67900000000000005</v>
      </c>
      <c r="DC30" s="29">
        <v>0.309</v>
      </c>
      <c r="DD30" s="29">
        <v>0.75800000000000001</v>
      </c>
      <c r="DE30" s="29">
        <v>0.34899999999999998</v>
      </c>
      <c r="DF30" s="29">
        <v>34.966000000000001</v>
      </c>
      <c r="DG30" s="29">
        <v>36.290999999999997</v>
      </c>
      <c r="DH30" s="29">
        <v>0.55800000000000005</v>
      </c>
      <c r="DI30" s="29">
        <v>0.22900000000000001</v>
      </c>
      <c r="DJ30" s="29">
        <v>0.56200000000000006</v>
      </c>
      <c r="DK30" s="29">
        <v>0.22900000000000001</v>
      </c>
      <c r="DL30" s="29">
        <v>0.626</v>
      </c>
      <c r="DM30" s="29">
        <v>0.26</v>
      </c>
      <c r="DN30" s="29">
        <v>0.63100000000000001</v>
      </c>
      <c r="DO30" s="29">
        <v>0.26</v>
      </c>
      <c r="DP30" s="29">
        <v>0.70099999999999996</v>
      </c>
      <c r="DQ30" s="29">
        <v>0.29299999999999998</v>
      </c>
      <c r="DR30" s="29">
        <v>0.70599999999999996</v>
      </c>
      <c r="DS30" s="29">
        <v>0.29299999999999998</v>
      </c>
      <c r="DT30" s="3">
        <v>34.966000000000001</v>
      </c>
      <c r="DU30" s="3">
        <v>36.290999999999997</v>
      </c>
      <c r="DV30" s="3">
        <v>21.931999999999999</v>
      </c>
      <c r="DW30" s="3">
        <v>21.965</v>
      </c>
    </row>
    <row r="31" spans="1:127" x14ac:dyDescent="0.15">
      <c r="A31" s="28">
        <v>43</v>
      </c>
      <c r="B31" s="29">
        <v>18.686</v>
      </c>
      <c r="C31" s="29">
        <v>20.015000000000001</v>
      </c>
      <c r="D31" s="29">
        <v>17.86</v>
      </c>
      <c r="E31" s="29">
        <v>19.187999999999999</v>
      </c>
      <c r="F31" s="29">
        <v>17.045999999999999</v>
      </c>
      <c r="G31" s="29">
        <v>18.372</v>
      </c>
      <c r="H31" s="29">
        <v>16.242999999999999</v>
      </c>
      <c r="I31" s="29">
        <v>17.567</v>
      </c>
      <c r="J31" s="29">
        <v>15.452999999999999</v>
      </c>
      <c r="K31" s="29">
        <v>16.773</v>
      </c>
      <c r="L31" s="29">
        <v>14.675000000000001</v>
      </c>
      <c r="M31" s="29">
        <v>15.99</v>
      </c>
      <c r="N31" s="29">
        <v>13.909000000000001</v>
      </c>
      <c r="O31" s="29">
        <v>15.218999999999999</v>
      </c>
      <c r="P31" s="37">
        <v>13.157</v>
      </c>
      <c r="Q31" s="37">
        <v>14.46</v>
      </c>
      <c r="R31" s="29">
        <v>12.419</v>
      </c>
      <c r="S31" s="29">
        <v>13.712999999999999</v>
      </c>
      <c r="T31" s="29">
        <v>11.695</v>
      </c>
      <c r="U31" s="29">
        <v>12.978</v>
      </c>
      <c r="V31" s="29">
        <v>10.986000000000001</v>
      </c>
      <c r="W31" s="29">
        <v>12.256</v>
      </c>
      <c r="X31" s="29">
        <v>10.292</v>
      </c>
      <c r="Y31" s="29">
        <v>11.545999999999999</v>
      </c>
      <c r="Z31" s="29">
        <v>9.6129999999999995</v>
      </c>
      <c r="AA31" s="29">
        <v>10.85</v>
      </c>
      <c r="AB31" s="29">
        <v>8.952</v>
      </c>
      <c r="AC31" s="29">
        <v>10.167</v>
      </c>
      <c r="AD31" s="29">
        <v>8.3079999999999998</v>
      </c>
      <c r="AE31" s="29">
        <v>9.4990000000000006</v>
      </c>
      <c r="AF31" s="29">
        <v>7.681</v>
      </c>
      <c r="AG31" s="29">
        <v>8.8450000000000006</v>
      </c>
      <c r="AH31" s="29">
        <v>4.8479999999999999</v>
      </c>
      <c r="AI31" s="29">
        <v>4.8630000000000004</v>
      </c>
      <c r="AJ31" s="29">
        <v>4.0110000000000001</v>
      </c>
      <c r="AK31" s="29">
        <v>4.0250000000000004</v>
      </c>
      <c r="AL31" s="29">
        <v>3.1850000000000001</v>
      </c>
      <c r="AM31" s="29">
        <v>3.198</v>
      </c>
      <c r="AN31" s="81">
        <v>2.371</v>
      </c>
      <c r="AO31" s="81">
        <v>2.3820000000000001</v>
      </c>
      <c r="AP31" s="29">
        <v>1.569</v>
      </c>
      <c r="AQ31" s="29">
        <v>1.577</v>
      </c>
      <c r="AR31" s="29">
        <v>0.77800000000000002</v>
      </c>
      <c r="AS31" s="29">
        <v>0.78300000000000003</v>
      </c>
      <c r="AT31" s="29">
        <v>2.4769999999999999</v>
      </c>
      <c r="AU31" s="29">
        <v>2.4809999999999999</v>
      </c>
      <c r="AV31" s="29">
        <v>1.64</v>
      </c>
      <c r="AW31" s="29">
        <v>1.643</v>
      </c>
      <c r="AX31" s="29">
        <v>0.81399999999999995</v>
      </c>
      <c r="AY31" s="29">
        <v>0.81599999999999995</v>
      </c>
      <c r="AZ31" s="29">
        <v>6.3650000000000002</v>
      </c>
      <c r="BA31" s="29">
        <v>6.3929999999999998</v>
      </c>
      <c r="BB31" s="29">
        <v>5.5279999999999996</v>
      </c>
      <c r="BC31" s="29">
        <v>5.5549999999999997</v>
      </c>
      <c r="BD31" s="29">
        <v>4.7030000000000003</v>
      </c>
      <c r="BE31" s="29">
        <v>4.7279999999999998</v>
      </c>
      <c r="BF31" s="29">
        <v>3.8879999999999999</v>
      </c>
      <c r="BG31" s="29">
        <v>3.9119999999999999</v>
      </c>
      <c r="BH31" s="29">
        <v>3.0859999999999999</v>
      </c>
      <c r="BI31" s="29">
        <v>3.1070000000000002</v>
      </c>
      <c r="BJ31" s="29">
        <v>2.2949999999999999</v>
      </c>
      <c r="BK31" s="29">
        <v>2.3130000000000002</v>
      </c>
      <c r="BL31" s="29">
        <v>1.5169999999999999</v>
      </c>
      <c r="BM31" s="29">
        <v>1.53</v>
      </c>
      <c r="BN31" s="29">
        <v>0.752</v>
      </c>
      <c r="BO31" s="29">
        <v>0.75900000000000001</v>
      </c>
      <c r="BP31" s="29">
        <v>5.173</v>
      </c>
      <c r="BQ31" s="29">
        <v>2.02</v>
      </c>
      <c r="BR31" s="29">
        <v>5.5970000000000004</v>
      </c>
      <c r="BS31" s="29">
        <v>2.5129999999999999</v>
      </c>
      <c r="BT31" s="29">
        <v>5.1959999999999997</v>
      </c>
      <c r="BU31" s="29">
        <v>2.0190000000000001</v>
      </c>
      <c r="BV31" s="29">
        <v>5.609</v>
      </c>
      <c r="BW31" s="29">
        <v>2.512</v>
      </c>
      <c r="BX31" s="81">
        <v>5.22</v>
      </c>
      <c r="BY31" s="81">
        <v>2.02</v>
      </c>
      <c r="BZ31" s="37">
        <v>5.6219999999999999</v>
      </c>
      <c r="CA31" s="37">
        <v>2.5110000000000001</v>
      </c>
      <c r="CB31" s="29">
        <v>4.3579999999999997</v>
      </c>
      <c r="CC31" s="29">
        <v>9.5519999999999996</v>
      </c>
      <c r="CD31" s="29">
        <v>4.218</v>
      </c>
      <c r="CE31" s="29">
        <v>9.3919999999999995</v>
      </c>
      <c r="CF31" s="29">
        <v>4.0780000000000003</v>
      </c>
      <c r="CG31" s="29">
        <v>9.2170000000000005</v>
      </c>
      <c r="CH31" s="29">
        <v>3.9369999999999998</v>
      </c>
      <c r="CI31" s="29">
        <v>9.0259999999999998</v>
      </c>
      <c r="CJ31" s="29">
        <v>3.7949999999999999</v>
      </c>
      <c r="CK31" s="29">
        <v>8.8219999999999992</v>
      </c>
      <c r="CL31" s="29">
        <v>3.6539999999999999</v>
      </c>
      <c r="CM31" s="29">
        <v>8.6029999999999998</v>
      </c>
      <c r="CN31" s="29">
        <v>3.512</v>
      </c>
      <c r="CO31" s="29">
        <v>8.3719999999999999</v>
      </c>
      <c r="CP31" s="29">
        <v>3.37</v>
      </c>
      <c r="CQ31" s="29">
        <v>8.1280000000000001</v>
      </c>
      <c r="CR31" s="29">
        <v>0.77200000000000002</v>
      </c>
      <c r="CS31" s="29">
        <v>0.77700000000000002</v>
      </c>
      <c r="CT31" s="29">
        <v>4.1740000000000004</v>
      </c>
      <c r="CU31" s="29">
        <v>1.6060000000000001</v>
      </c>
      <c r="CV31" s="29">
        <v>4.0659999999999998</v>
      </c>
      <c r="CW31" s="29">
        <v>1.55</v>
      </c>
      <c r="CX31" s="29">
        <v>3.9510000000000001</v>
      </c>
      <c r="CY31" s="29">
        <v>1.494</v>
      </c>
      <c r="CZ31" s="29">
        <v>0.59399999999999997</v>
      </c>
      <c r="DA31" s="29">
        <v>0.26200000000000001</v>
      </c>
      <c r="DB31" s="29">
        <v>0.66700000000000004</v>
      </c>
      <c r="DC31" s="29">
        <v>0.29899999999999999</v>
      </c>
      <c r="DD31" s="29">
        <v>0.746</v>
      </c>
      <c r="DE31" s="29">
        <v>0.33900000000000002</v>
      </c>
      <c r="DF31" s="29">
        <v>34.292999999999999</v>
      </c>
      <c r="DG31" s="29">
        <v>35.625999999999998</v>
      </c>
      <c r="DH31" s="29">
        <v>0.54700000000000004</v>
      </c>
      <c r="DI31" s="29">
        <v>0.22</v>
      </c>
      <c r="DJ31" s="29">
        <v>0.55100000000000005</v>
      </c>
      <c r="DK31" s="29">
        <v>0.22</v>
      </c>
      <c r="DL31" s="29">
        <v>0.61499999999999999</v>
      </c>
      <c r="DM31" s="29">
        <v>0.251</v>
      </c>
      <c r="DN31" s="29">
        <v>0.61899999999999999</v>
      </c>
      <c r="DO31" s="29">
        <v>0.251</v>
      </c>
      <c r="DP31" s="29">
        <v>0.69</v>
      </c>
      <c r="DQ31" s="29">
        <v>0.28399999999999997</v>
      </c>
      <c r="DR31" s="29">
        <v>0.69499999999999995</v>
      </c>
      <c r="DS31" s="29">
        <v>0.28399999999999997</v>
      </c>
      <c r="DT31" s="3">
        <v>34.292999999999999</v>
      </c>
      <c r="DU31" s="3">
        <v>35.625999999999998</v>
      </c>
      <c r="DV31" s="3">
        <v>21.135000000000002</v>
      </c>
      <c r="DW31" s="3">
        <v>21.166</v>
      </c>
    </row>
    <row r="32" spans="1:127" x14ac:dyDescent="0.15">
      <c r="A32" s="28">
        <v>44</v>
      </c>
      <c r="B32" s="29">
        <v>18.864000000000001</v>
      </c>
      <c r="C32" s="29">
        <v>20.204999999999998</v>
      </c>
      <c r="D32" s="29">
        <v>18.030999999999999</v>
      </c>
      <c r="E32" s="29">
        <v>19.37</v>
      </c>
      <c r="F32" s="29">
        <v>17.209</v>
      </c>
      <c r="G32" s="29">
        <v>18.545999999999999</v>
      </c>
      <c r="H32" s="29">
        <v>16.399000000000001</v>
      </c>
      <c r="I32" s="29">
        <v>17.733000000000001</v>
      </c>
      <c r="J32" s="29">
        <v>15.601000000000001</v>
      </c>
      <c r="K32" s="29">
        <v>16.931000000000001</v>
      </c>
      <c r="L32" s="29">
        <v>14.815</v>
      </c>
      <c r="M32" s="29">
        <v>16.140999999999998</v>
      </c>
      <c r="N32" s="29">
        <v>14.042</v>
      </c>
      <c r="O32" s="29">
        <v>15.363</v>
      </c>
      <c r="P32" s="37">
        <v>13.282999999999999</v>
      </c>
      <c r="Q32" s="37">
        <v>14.597</v>
      </c>
      <c r="R32" s="29">
        <v>12.538</v>
      </c>
      <c r="S32" s="29">
        <v>13.843</v>
      </c>
      <c r="T32" s="29">
        <v>11.807</v>
      </c>
      <c r="U32" s="29">
        <v>13.101000000000001</v>
      </c>
      <c r="V32" s="29">
        <v>11.090999999999999</v>
      </c>
      <c r="W32" s="29">
        <v>12.372</v>
      </c>
      <c r="X32" s="29">
        <v>10.39</v>
      </c>
      <c r="Y32" s="29">
        <v>11.654999999999999</v>
      </c>
      <c r="Z32" s="29">
        <v>9.7050000000000001</v>
      </c>
      <c r="AA32" s="29">
        <v>10.952</v>
      </c>
      <c r="AB32" s="29">
        <v>9.0370000000000008</v>
      </c>
      <c r="AC32" s="29">
        <v>10.263</v>
      </c>
      <c r="AD32" s="29">
        <v>8.3870000000000005</v>
      </c>
      <c r="AE32" s="29">
        <v>9.5890000000000004</v>
      </c>
      <c r="AF32" s="29">
        <v>7.7549999999999999</v>
      </c>
      <c r="AG32" s="29">
        <v>8.9290000000000003</v>
      </c>
      <c r="AH32" s="29">
        <v>4.8940000000000001</v>
      </c>
      <c r="AI32" s="29">
        <v>4.9089999999999998</v>
      </c>
      <c r="AJ32" s="29">
        <v>4.0490000000000004</v>
      </c>
      <c r="AK32" s="29">
        <v>4.0629999999999997</v>
      </c>
      <c r="AL32" s="29">
        <v>3.2160000000000002</v>
      </c>
      <c r="AM32" s="29">
        <v>3.2280000000000002</v>
      </c>
      <c r="AN32" s="81">
        <v>2.3940000000000001</v>
      </c>
      <c r="AO32" s="81">
        <v>2.4039999999999999</v>
      </c>
      <c r="AP32" s="29">
        <v>1.5840000000000001</v>
      </c>
      <c r="AQ32" s="29">
        <v>1.591</v>
      </c>
      <c r="AR32" s="29">
        <v>0.78500000000000003</v>
      </c>
      <c r="AS32" s="29">
        <v>0.79</v>
      </c>
      <c r="AT32" s="29">
        <v>2.5009999999999999</v>
      </c>
      <c r="AU32" s="29">
        <v>2.5049999999999999</v>
      </c>
      <c r="AV32" s="29">
        <v>1.6559999999999999</v>
      </c>
      <c r="AW32" s="29">
        <v>1.659</v>
      </c>
      <c r="AX32" s="29">
        <v>0.82199999999999995</v>
      </c>
      <c r="AY32" s="29">
        <v>0.82399999999999995</v>
      </c>
      <c r="AZ32" s="29">
        <v>6.4260000000000002</v>
      </c>
      <c r="BA32" s="29">
        <v>6.4530000000000003</v>
      </c>
      <c r="BB32" s="29">
        <v>5.5810000000000004</v>
      </c>
      <c r="BC32" s="29">
        <v>5.6079999999999997</v>
      </c>
      <c r="BD32" s="29">
        <v>4.7480000000000002</v>
      </c>
      <c r="BE32" s="29">
        <v>4.7729999999999997</v>
      </c>
      <c r="BF32" s="29">
        <v>3.9249999999999998</v>
      </c>
      <c r="BG32" s="29">
        <v>3.9489999999999998</v>
      </c>
      <c r="BH32" s="29">
        <v>3.1150000000000002</v>
      </c>
      <c r="BI32" s="29">
        <v>3.1360000000000001</v>
      </c>
      <c r="BJ32" s="29">
        <v>2.3170000000000002</v>
      </c>
      <c r="BK32" s="29">
        <v>2.335</v>
      </c>
      <c r="BL32" s="29">
        <v>1.532</v>
      </c>
      <c r="BM32" s="29">
        <v>1.5449999999999999</v>
      </c>
      <c r="BN32" s="29">
        <v>0.75900000000000001</v>
      </c>
      <c r="BO32" s="29">
        <v>0.76600000000000001</v>
      </c>
      <c r="BP32" s="29">
        <v>5.1929999999999996</v>
      </c>
      <c r="BQ32" s="29">
        <v>2.0179999999999998</v>
      </c>
      <c r="BR32" s="29">
        <v>5.6210000000000004</v>
      </c>
      <c r="BS32" s="29">
        <v>2.516</v>
      </c>
      <c r="BT32" s="29">
        <v>5.2160000000000002</v>
      </c>
      <c r="BU32" s="29">
        <v>2.0169999999999999</v>
      </c>
      <c r="BV32" s="29">
        <v>5.633</v>
      </c>
      <c r="BW32" s="29">
        <v>2.5150000000000001</v>
      </c>
      <c r="BX32" s="81">
        <v>5.24</v>
      </c>
      <c r="BY32" s="81">
        <v>2.0179999999999998</v>
      </c>
      <c r="BZ32" s="37">
        <v>5.6459999999999999</v>
      </c>
      <c r="CA32" s="37">
        <v>2.5139999999999998</v>
      </c>
      <c r="CB32" s="29">
        <v>4.399</v>
      </c>
      <c r="CC32" s="29">
        <v>9.6419999999999995</v>
      </c>
      <c r="CD32" s="29">
        <v>4.2590000000000003</v>
      </c>
      <c r="CE32" s="29">
        <v>9.4809999999999999</v>
      </c>
      <c r="CF32" s="29">
        <v>4.117</v>
      </c>
      <c r="CG32" s="29">
        <v>9.3040000000000003</v>
      </c>
      <c r="CH32" s="29">
        <v>3.9740000000000002</v>
      </c>
      <c r="CI32" s="29">
        <v>9.1120000000000001</v>
      </c>
      <c r="CJ32" s="29">
        <v>3.8319999999999999</v>
      </c>
      <c r="CK32" s="29">
        <v>8.9049999999999994</v>
      </c>
      <c r="CL32" s="29">
        <v>3.6890000000000001</v>
      </c>
      <c r="CM32" s="29">
        <v>8.6839999999999993</v>
      </c>
      <c r="CN32" s="29">
        <v>3.5449999999999999</v>
      </c>
      <c r="CO32" s="29">
        <v>8.4510000000000005</v>
      </c>
      <c r="CP32" s="29">
        <v>3.4020000000000001</v>
      </c>
      <c r="CQ32" s="29">
        <v>8.2050000000000001</v>
      </c>
      <c r="CR32" s="29">
        <v>0.77900000000000003</v>
      </c>
      <c r="CS32" s="29">
        <v>0.78400000000000003</v>
      </c>
      <c r="CT32" s="29">
        <v>4.2140000000000004</v>
      </c>
      <c r="CU32" s="29">
        <v>1.621</v>
      </c>
      <c r="CV32" s="29">
        <v>4.1040000000000001</v>
      </c>
      <c r="CW32" s="29">
        <v>1.5640000000000001</v>
      </c>
      <c r="CX32" s="29">
        <v>3.988</v>
      </c>
      <c r="CY32" s="29">
        <v>1.5089999999999999</v>
      </c>
      <c r="CZ32" s="29">
        <v>0.58099999999999996</v>
      </c>
      <c r="DA32" s="29">
        <v>0.252</v>
      </c>
      <c r="DB32" s="29">
        <v>0.65300000000000002</v>
      </c>
      <c r="DC32" s="29">
        <v>0.28899999999999998</v>
      </c>
      <c r="DD32" s="29">
        <v>0.73299999999999998</v>
      </c>
      <c r="DE32" s="29">
        <v>0.32900000000000001</v>
      </c>
      <c r="DF32" s="29">
        <v>33.616</v>
      </c>
      <c r="DG32" s="29">
        <v>34.957999999999998</v>
      </c>
      <c r="DH32" s="29">
        <v>0.53400000000000003</v>
      </c>
      <c r="DI32" s="29">
        <v>0.21099999999999999</v>
      </c>
      <c r="DJ32" s="29">
        <v>0.53800000000000003</v>
      </c>
      <c r="DK32" s="29">
        <v>0.21099999999999999</v>
      </c>
      <c r="DL32" s="29">
        <v>0.60299999999999998</v>
      </c>
      <c r="DM32" s="29">
        <v>0.24099999999999999</v>
      </c>
      <c r="DN32" s="29">
        <v>0.60699999999999998</v>
      </c>
      <c r="DO32" s="29">
        <v>0.24099999999999999</v>
      </c>
      <c r="DP32" s="29">
        <v>0.67700000000000005</v>
      </c>
      <c r="DQ32" s="29">
        <v>0.27400000000000002</v>
      </c>
      <c r="DR32" s="29">
        <v>0.68200000000000005</v>
      </c>
      <c r="DS32" s="29">
        <v>0.27400000000000002</v>
      </c>
      <c r="DT32" s="3">
        <v>33.616</v>
      </c>
      <c r="DU32" s="3">
        <v>34.957999999999998</v>
      </c>
      <c r="DV32" s="3">
        <v>20.332999999999998</v>
      </c>
      <c r="DW32" s="3">
        <v>20.361000000000001</v>
      </c>
    </row>
    <row r="33" spans="1:127" x14ac:dyDescent="0.15">
      <c r="A33" s="28">
        <v>45</v>
      </c>
      <c r="B33" s="29">
        <v>19.045999999999999</v>
      </c>
      <c r="C33" s="29">
        <v>20.396999999999998</v>
      </c>
      <c r="D33" s="29">
        <v>18.204999999999998</v>
      </c>
      <c r="E33" s="29">
        <v>19.553999999999998</v>
      </c>
      <c r="F33" s="29">
        <v>17.375</v>
      </c>
      <c r="G33" s="29">
        <v>18.722000000000001</v>
      </c>
      <c r="H33" s="29">
        <v>16.556999999999999</v>
      </c>
      <c r="I33" s="29">
        <v>17.902000000000001</v>
      </c>
      <c r="J33" s="29">
        <v>15.750999999999999</v>
      </c>
      <c r="K33" s="29">
        <v>17.093</v>
      </c>
      <c r="L33" s="29">
        <v>14.958</v>
      </c>
      <c r="M33" s="29">
        <v>16.295000000000002</v>
      </c>
      <c r="N33" s="29">
        <v>14.178000000000001</v>
      </c>
      <c r="O33" s="29">
        <v>15.51</v>
      </c>
      <c r="P33" s="37">
        <v>13.411</v>
      </c>
      <c r="Q33" s="37">
        <v>14.736000000000001</v>
      </c>
      <c r="R33" s="29">
        <v>12.659000000000001</v>
      </c>
      <c r="S33" s="29">
        <v>13.975</v>
      </c>
      <c r="T33" s="29">
        <v>11.920999999999999</v>
      </c>
      <c r="U33" s="29">
        <v>13.226000000000001</v>
      </c>
      <c r="V33" s="29">
        <v>11.198</v>
      </c>
      <c r="W33" s="29">
        <v>12.49</v>
      </c>
      <c r="X33" s="29">
        <v>10.49</v>
      </c>
      <c r="Y33" s="29">
        <v>11.766</v>
      </c>
      <c r="Z33" s="29">
        <v>9.7989999999999995</v>
      </c>
      <c r="AA33" s="29">
        <v>11.057</v>
      </c>
      <c r="AB33" s="29">
        <v>9.125</v>
      </c>
      <c r="AC33" s="29">
        <v>10.361000000000001</v>
      </c>
      <c r="AD33" s="29">
        <v>8.468</v>
      </c>
      <c r="AE33" s="29">
        <v>9.68</v>
      </c>
      <c r="AF33" s="29">
        <v>7.83</v>
      </c>
      <c r="AG33" s="29">
        <v>9.0139999999999993</v>
      </c>
      <c r="AH33" s="29">
        <v>4.9409999999999998</v>
      </c>
      <c r="AI33" s="29">
        <v>4.9560000000000004</v>
      </c>
      <c r="AJ33" s="29">
        <v>4.0880000000000001</v>
      </c>
      <c r="AK33" s="29">
        <v>4.1020000000000003</v>
      </c>
      <c r="AL33" s="29">
        <v>3.2469999999999999</v>
      </c>
      <c r="AM33" s="29">
        <v>3.2589999999999999</v>
      </c>
      <c r="AN33" s="81">
        <v>2.4169999999999998</v>
      </c>
      <c r="AO33" s="81">
        <v>2.427</v>
      </c>
      <c r="AP33" s="29">
        <v>1.599</v>
      </c>
      <c r="AQ33" s="29">
        <v>1.607</v>
      </c>
      <c r="AR33" s="29">
        <v>0.79300000000000004</v>
      </c>
      <c r="AS33" s="29">
        <v>0.79700000000000004</v>
      </c>
      <c r="AT33" s="29">
        <v>2.5249999999999999</v>
      </c>
      <c r="AU33" s="29">
        <v>2.528</v>
      </c>
      <c r="AV33" s="29">
        <v>1.6719999999999999</v>
      </c>
      <c r="AW33" s="29">
        <v>1.675</v>
      </c>
      <c r="AX33" s="29">
        <v>0.83</v>
      </c>
      <c r="AY33" s="29">
        <v>0.83199999999999996</v>
      </c>
      <c r="AZ33" s="29">
        <v>6.4880000000000004</v>
      </c>
      <c r="BA33" s="29">
        <v>6.5149999999999997</v>
      </c>
      <c r="BB33" s="29">
        <v>5.6349999999999998</v>
      </c>
      <c r="BC33" s="29">
        <v>5.6609999999999996</v>
      </c>
      <c r="BD33" s="29">
        <v>4.7930000000000001</v>
      </c>
      <c r="BE33" s="29">
        <v>4.8179999999999996</v>
      </c>
      <c r="BF33" s="29">
        <v>3.9630000000000001</v>
      </c>
      <c r="BG33" s="29">
        <v>3.9860000000000002</v>
      </c>
      <c r="BH33" s="29">
        <v>3.145</v>
      </c>
      <c r="BI33" s="29">
        <v>3.1659999999999999</v>
      </c>
      <c r="BJ33" s="29">
        <v>2.34</v>
      </c>
      <c r="BK33" s="29">
        <v>2.3570000000000002</v>
      </c>
      <c r="BL33" s="29">
        <v>1.5469999999999999</v>
      </c>
      <c r="BM33" s="29">
        <v>1.5589999999999999</v>
      </c>
      <c r="BN33" s="29">
        <v>0.76700000000000002</v>
      </c>
      <c r="BO33" s="29">
        <v>0.77400000000000002</v>
      </c>
      <c r="BP33" s="29">
        <v>5.2110000000000003</v>
      </c>
      <c r="BQ33" s="29">
        <v>2.0150000000000001</v>
      </c>
      <c r="BR33" s="29">
        <v>5.6429999999999998</v>
      </c>
      <c r="BS33" s="29">
        <v>2.5169999999999999</v>
      </c>
      <c r="BT33" s="29">
        <v>5.234</v>
      </c>
      <c r="BU33" s="29">
        <v>2.0139999999999998</v>
      </c>
      <c r="BV33" s="29">
        <v>5.6559999999999997</v>
      </c>
      <c r="BW33" s="29">
        <v>2.516</v>
      </c>
      <c r="BX33" s="81">
        <v>5.2590000000000003</v>
      </c>
      <c r="BY33" s="81">
        <v>2.0150000000000001</v>
      </c>
      <c r="BZ33" s="37">
        <v>5.6689999999999996</v>
      </c>
      <c r="CA33" s="37">
        <v>2.5150000000000001</v>
      </c>
      <c r="CB33" s="29">
        <v>4.4420000000000002</v>
      </c>
      <c r="CC33" s="29">
        <v>9.734</v>
      </c>
      <c r="CD33" s="29">
        <v>4.3</v>
      </c>
      <c r="CE33" s="29">
        <v>9.5709999999999997</v>
      </c>
      <c r="CF33" s="29">
        <v>4.157</v>
      </c>
      <c r="CG33" s="29">
        <v>9.3930000000000007</v>
      </c>
      <c r="CH33" s="29">
        <v>4.0129999999999999</v>
      </c>
      <c r="CI33" s="29">
        <v>9.1989999999999998</v>
      </c>
      <c r="CJ33" s="29">
        <v>3.8690000000000002</v>
      </c>
      <c r="CK33" s="29">
        <v>8.99</v>
      </c>
      <c r="CL33" s="29">
        <v>3.7240000000000002</v>
      </c>
      <c r="CM33" s="29">
        <v>8.7669999999999995</v>
      </c>
      <c r="CN33" s="29">
        <v>3.5790000000000002</v>
      </c>
      <c r="CO33" s="29">
        <v>8.5310000000000006</v>
      </c>
      <c r="CP33" s="29">
        <v>3.4350000000000001</v>
      </c>
      <c r="CQ33" s="29">
        <v>8.2829999999999995</v>
      </c>
      <c r="CR33" s="29">
        <v>0.78700000000000003</v>
      </c>
      <c r="CS33" s="29">
        <v>0.79200000000000004</v>
      </c>
      <c r="CT33" s="29">
        <v>4.2549999999999999</v>
      </c>
      <c r="CU33" s="29">
        <v>1.6359999999999999</v>
      </c>
      <c r="CV33" s="29">
        <v>4.1440000000000001</v>
      </c>
      <c r="CW33" s="29">
        <v>1.579</v>
      </c>
      <c r="CX33" s="29">
        <v>4.0270000000000001</v>
      </c>
      <c r="CY33" s="29">
        <v>1.5229999999999999</v>
      </c>
      <c r="CZ33" s="29">
        <v>0.56599999999999995</v>
      </c>
      <c r="DA33" s="29">
        <v>0.24</v>
      </c>
      <c r="DB33" s="29">
        <v>0.63900000000000001</v>
      </c>
      <c r="DC33" s="29">
        <v>0.27700000000000002</v>
      </c>
      <c r="DD33" s="29">
        <v>0.71799999999999997</v>
      </c>
      <c r="DE33" s="29">
        <v>0.317</v>
      </c>
      <c r="DF33" s="29">
        <v>32.935000000000002</v>
      </c>
      <c r="DG33" s="29">
        <v>34.286000000000001</v>
      </c>
      <c r="DH33" s="29">
        <v>0.52100000000000002</v>
      </c>
      <c r="DI33" s="29">
        <v>0.20100000000000001</v>
      </c>
      <c r="DJ33" s="29">
        <v>0.52500000000000002</v>
      </c>
      <c r="DK33" s="29">
        <v>0.20100000000000001</v>
      </c>
      <c r="DL33" s="29">
        <v>0.58899999999999997</v>
      </c>
      <c r="DM33" s="29">
        <v>0.23100000000000001</v>
      </c>
      <c r="DN33" s="29">
        <v>0.59299999999999997</v>
      </c>
      <c r="DO33" s="29">
        <v>0.23100000000000001</v>
      </c>
      <c r="DP33" s="29">
        <v>0.66400000000000003</v>
      </c>
      <c r="DQ33" s="29">
        <v>0.26400000000000001</v>
      </c>
      <c r="DR33" s="29">
        <v>0.66900000000000004</v>
      </c>
      <c r="DS33" s="29">
        <v>0.26400000000000001</v>
      </c>
      <c r="DT33" s="3">
        <v>32.935000000000002</v>
      </c>
      <c r="DU33" s="3">
        <v>34.286000000000001</v>
      </c>
      <c r="DV33" s="3">
        <v>19.524000000000001</v>
      </c>
      <c r="DW33" s="3">
        <v>19.55</v>
      </c>
    </row>
    <row r="34" spans="1:127" x14ac:dyDescent="0.15">
      <c r="A34" s="28">
        <v>46</v>
      </c>
      <c r="B34" s="29">
        <v>19.231999999999999</v>
      </c>
      <c r="C34" s="29">
        <v>20.594000000000001</v>
      </c>
      <c r="D34" s="29">
        <v>18.382000000000001</v>
      </c>
      <c r="E34" s="29">
        <v>19.742999999999999</v>
      </c>
      <c r="F34" s="29">
        <v>17.544</v>
      </c>
      <c r="G34" s="29">
        <v>18.902999999999999</v>
      </c>
      <c r="H34" s="29">
        <v>16.718</v>
      </c>
      <c r="I34" s="29">
        <v>18.074999999999999</v>
      </c>
      <c r="J34" s="29">
        <v>15.904</v>
      </c>
      <c r="K34" s="29">
        <v>17.257999999999999</v>
      </c>
      <c r="L34" s="29">
        <v>15.103999999999999</v>
      </c>
      <c r="M34" s="29">
        <v>16.452999999999999</v>
      </c>
      <c r="N34" s="29">
        <v>14.316000000000001</v>
      </c>
      <c r="O34" s="29">
        <v>15.659000000000001</v>
      </c>
      <c r="P34" s="37">
        <v>13.542</v>
      </c>
      <c r="Q34" s="37">
        <v>14.878</v>
      </c>
      <c r="R34" s="29">
        <v>12.782</v>
      </c>
      <c r="S34" s="29">
        <v>14.11</v>
      </c>
      <c r="T34" s="29">
        <v>12.037000000000001</v>
      </c>
      <c r="U34" s="29">
        <v>13.353</v>
      </c>
      <c r="V34" s="29">
        <v>11.307</v>
      </c>
      <c r="W34" s="29">
        <v>12.61</v>
      </c>
      <c r="X34" s="29">
        <v>10.592000000000001</v>
      </c>
      <c r="Y34" s="29">
        <v>11.88</v>
      </c>
      <c r="Z34" s="29">
        <v>9.8940000000000001</v>
      </c>
      <c r="AA34" s="29">
        <v>11.164</v>
      </c>
      <c r="AB34" s="29">
        <v>9.2129999999999992</v>
      </c>
      <c r="AC34" s="29">
        <v>10.461</v>
      </c>
      <c r="AD34" s="29">
        <v>8.5500000000000007</v>
      </c>
      <c r="AE34" s="29">
        <v>9.7729999999999997</v>
      </c>
      <c r="AF34" s="29">
        <v>7.9059999999999997</v>
      </c>
      <c r="AG34" s="29">
        <v>9.1010000000000009</v>
      </c>
      <c r="AH34" s="29">
        <v>4.99</v>
      </c>
      <c r="AI34" s="29">
        <v>5.0030000000000001</v>
      </c>
      <c r="AJ34" s="29">
        <v>4.1280000000000001</v>
      </c>
      <c r="AK34" s="29">
        <v>4.141</v>
      </c>
      <c r="AL34" s="29">
        <v>3.278</v>
      </c>
      <c r="AM34" s="29">
        <v>3.29</v>
      </c>
      <c r="AN34" s="81">
        <v>2.44</v>
      </c>
      <c r="AO34" s="81">
        <v>2.4510000000000001</v>
      </c>
      <c r="AP34" s="29">
        <v>1.6140000000000001</v>
      </c>
      <c r="AQ34" s="29">
        <v>1.6220000000000001</v>
      </c>
      <c r="AR34" s="29">
        <v>0.80100000000000005</v>
      </c>
      <c r="AS34" s="29">
        <v>0.80500000000000005</v>
      </c>
      <c r="AT34" s="29">
        <v>2.5489999999999999</v>
      </c>
      <c r="AU34" s="29">
        <v>2.5529999999999999</v>
      </c>
      <c r="AV34" s="29">
        <v>1.6879999999999999</v>
      </c>
      <c r="AW34" s="29">
        <v>1.6910000000000001</v>
      </c>
      <c r="AX34" s="29">
        <v>0.83799999999999997</v>
      </c>
      <c r="AY34" s="29">
        <v>0.84</v>
      </c>
      <c r="AZ34" s="29">
        <v>6.5510000000000002</v>
      </c>
      <c r="BA34" s="29">
        <v>6.5780000000000003</v>
      </c>
      <c r="BB34" s="29">
        <v>5.69</v>
      </c>
      <c r="BC34" s="29">
        <v>5.7160000000000002</v>
      </c>
      <c r="BD34" s="29">
        <v>4.84</v>
      </c>
      <c r="BE34" s="29">
        <v>4.8650000000000002</v>
      </c>
      <c r="BF34" s="29">
        <v>4.0019999999999998</v>
      </c>
      <c r="BG34" s="29">
        <v>4.0250000000000004</v>
      </c>
      <c r="BH34" s="29">
        <v>3.1760000000000002</v>
      </c>
      <c r="BI34" s="29">
        <v>3.1960000000000002</v>
      </c>
      <c r="BJ34" s="29">
        <v>2.3620000000000001</v>
      </c>
      <c r="BK34" s="29">
        <v>2.38</v>
      </c>
      <c r="BL34" s="29">
        <v>1.5620000000000001</v>
      </c>
      <c r="BM34" s="29">
        <v>1.5740000000000001</v>
      </c>
      <c r="BN34" s="29">
        <v>0.77400000000000002</v>
      </c>
      <c r="BO34" s="29">
        <v>0.78100000000000003</v>
      </c>
      <c r="BP34" s="29">
        <v>5.2279999999999998</v>
      </c>
      <c r="BQ34" s="29">
        <v>2.0089999999999999</v>
      </c>
      <c r="BR34" s="29">
        <v>5.665</v>
      </c>
      <c r="BS34" s="29">
        <v>2.516</v>
      </c>
      <c r="BT34" s="29">
        <v>5.2519999999999998</v>
      </c>
      <c r="BU34" s="29">
        <v>2.008</v>
      </c>
      <c r="BV34" s="29">
        <v>5.6769999999999996</v>
      </c>
      <c r="BW34" s="29">
        <v>2.5150000000000001</v>
      </c>
      <c r="BX34" s="81">
        <v>5.2759999999999998</v>
      </c>
      <c r="BY34" s="81">
        <v>2.0089999999999999</v>
      </c>
      <c r="BZ34" s="37">
        <v>5.69</v>
      </c>
      <c r="CA34" s="37">
        <v>2.5139999999999998</v>
      </c>
      <c r="CB34" s="29">
        <v>4.4850000000000003</v>
      </c>
      <c r="CC34" s="29">
        <v>9.8279999999999994</v>
      </c>
      <c r="CD34" s="29">
        <v>4.3419999999999996</v>
      </c>
      <c r="CE34" s="29">
        <v>9.6639999999999997</v>
      </c>
      <c r="CF34" s="29">
        <v>4.1970000000000001</v>
      </c>
      <c r="CG34" s="29">
        <v>9.4830000000000005</v>
      </c>
      <c r="CH34" s="29">
        <v>4.0519999999999996</v>
      </c>
      <c r="CI34" s="29">
        <v>9.2870000000000008</v>
      </c>
      <c r="CJ34" s="29">
        <v>3.9060000000000001</v>
      </c>
      <c r="CK34" s="29">
        <v>9.077</v>
      </c>
      <c r="CL34" s="29">
        <v>3.76</v>
      </c>
      <c r="CM34" s="29">
        <v>8.8520000000000003</v>
      </c>
      <c r="CN34" s="29">
        <v>3.6139999999999999</v>
      </c>
      <c r="CO34" s="29">
        <v>8.6140000000000008</v>
      </c>
      <c r="CP34" s="29">
        <v>3.4689999999999999</v>
      </c>
      <c r="CQ34" s="29">
        <v>8.3629999999999995</v>
      </c>
      <c r="CR34" s="29">
        <v>0.79400000000000004</v>
      </c>
      <c r="CS34" s="29">
        <v>0.79900000000000004</v>
      </c>
      <c r="CT34" s="29">
        <v>4.2960000000000003</v>
      </c>
      <c r="CU34" s="29">
        <v>1.6519999999999999</v>
      </c>
      <c r="CV34" s="29">
        <v>4.1840000000000002</v>
      </c>
      <c r="CW34" s="29">
        <v>1.595</v>
      </c>
      <c r="CX34" s="29">
        <v>4.0659999999999998</v>
      </c>
      <c r="CY34" s="29">
        <v>1.538</v>
      </c>
      <c r="CZ34" s="29">
        <v>0.55000000000000004</v>
      </c>
      <c r="DA34" s="29">
        <v>0.22800000000000001</v>
      </c>
      <c r="DB34" s="29">
        <v>0.623</v>
      </c>
      <c r="DC34" s="29">
        <v>0.26400000000000001</v>
      </c>
      <c r="DD34" s="29">
        <v>0.70199999999999996</v>
      </c>
      <c r="DE34" s="29">
        <v>0.30399999999999999</v>
      </c>
      <c r="DF34" s="29">
        <v>32.250999999999998</v>
      </c>
      <c r="DG34" s="29">
        <v>33.613</v>
      </c>
      <c r="DH34" s="29">
        <v>0.50600000000000001</v>
      </c>
      <c r="DI34" s="29">
        <v>0.19</v>
      </c>
      <c r="DJ34" s="29">
        <v>0.51</v>
      </c>
      <c r="DK34" s="29">
        <v>0.19</v>
      </c>
      <c r="DL34" s="29">
        <v>0.57399999999999995</v>
      </c>
      <c r="DM34" s="29">
        <v>0.22</v>
      </c>
      <c r="DN34" s="29">
        <v>0.57899999999999996</v>
      </c>
      <c r="DO34" s="29">
        <v>0.22</v>
      </c>
      <c r="DP34" s="29">
        <v>0.64900000000000002</v>
      </c>
      <c r="DQ34" s="29">
        <v>0.252</v>
      </c>
      <c r="DR34" s="29">
        <v>0.65400000000000003</v>
      </c>
      <c r="DS34" s="29">
        <v>0.252</v>
      </c>
      <c r="DT34" s="3">
        <v>32.250999999999998</v>
      </c>
      <c r="DU34" s="3">
        <v>33.613</v>
      </c>
      <c r="DV34" s="3">
        <v>18.709</v>
      </c>
      <c r="DW34" s="3">
        <v>18.734000000000002</v>
      </c>
    </row>
    <row r="35" spans="1:127" x14ac:dyDescent="0.15">
      <c r="A35" s="28">
        <v>47</v>
      </c>
      <c r="B35" s="29">
        <v>19.420999999999999</v>
      </c>
      <c r="C35" s="29">
        <v>20.795999999999999</v>
      </c>
      <c r="D35" s="29">
        <v>18.562999999999999</v>
      </c>
      <c r="E35" s="29">
        <v>19.936</v>
      </c>
      <c r="F35" s="29">
        <v>17.716000000000001</v>
      </c>
      <c r="G35" s="29">
        <v>19.088000000000001</v>
      </c>
      <c r="H35" s="29">
        <v>16.882000000000001</v>
      </c>
      <c r="I35" s="29">
        <v>18.251999999999999</v>
      </c>
      <c r="J35" s="29">
        <v>16.061</v>
      </c>
      <c r="K35" s="29">
        <v>17.427</v>
      </c>
      <c r="L35" s="29">
        <v>15.252000000000001</v>
      </c>
      <c r="M35" s="29">
        <v>16.614000000000001</v>
      </c>
      <c r="N35" s="29">
        <v>14.457000000000001</v>
      </c>
      <c r="O35" s="29">
        <v>15.813000000000001</v>
      </c>
      <c r="P35" s="37">
        <v>13.675000000000001</v>
      </c>
      <c r="Q35" s="37">
        <v>15.023999999999999</v>
      </c>
      <c r="R35" s="29">
        <v>12.907999999999999</v>
      </c>
      <c r="S35" s="29">
        <v>14.247999999999999</v>
      </c>
      <c r="T35" s="29">
        <v>12.154999999999999</v>
      </c>
      <c r="U35" s="29">
        <v>13.484</v>
      </c>
      <c r="V35" s="29">
        <v>11.417999999999999</v>
      </c>
      <c r="W35" s="29">
        <v>12.734</v>
      </c>
      <c r="X35" s="29">
        <v>10.696</v>
      </c>
      <c r="Y35" s="29">
        <v>11.996</v>
      </c>
      <c r="Z35" s="29">
        <v>9.9920000000000009</v>
      </c>
      <c r="AA35" s="29">
        <v>11.273</v>
      </c>
      <c r="AB35" s="29">
        <v>9.3040000000000003</v>
      </c>
      <c r="AC35" s="29">
        <v>10.564</v>
      </c>
      <c r="AD35" s="29">
        <v>8.6340000000000003</v>
      </c>
      <c r="AE35" s="29">
        <v>9.8689999999999998</v>
      </c>
      <c r="AF35" s="29">
        <v>7.9829999999999997</v>
      </c>
      <c r="AG35" s="29">
        <v>9.19</v>
      </c>
      <c r="AH35" s="29">
        <v>5.0389999999999997</v>
      </c>
      <c r="AI35" s="29">
        <v>5.0519999999999996</v>
      </c>
      <c r="AJ35" s="29">
        <v>4.1689999999999996</v>
      </c>
      <c r="AK35" s="29">
        <v>4.1820000000000004</v>
      </c>
      <c r="AL35" s="29">
        <v>3.3109999999999999</v>
      </c>
      <c r="AM35" s="29">
        <v>3.323</v>
      </c>
      <c r="AN35" s="81">
        <v>2.464</v>
      </c>
      <c r="AO35" s="81">
        <v>2.4750000000000001</v>
      </c>
      <c r="AP35" s="29">
        <v>1.63</v>
      </c>
      <c r="AQ35" s="29">
        <v>1.6379999999999999</v>
      </c>
      <c r="AR35" s="29">
        <v>0.80900000000000005</v>
      </c>
      <c r="AS35" s="29">
        <v>0.81299999999999994</v>
      </c>
      <c r="AT35" s="29">
        <v>2.5739999999999998</v>
      </c>
      <c r="AU35" s="29">
        <v>2.5779999999999998</v>
      </c>
      <c r="AV35" s="29">
        <v>1.704</v>
      </c>
      <c r="AW35" s="29">
        <v>1.7070000000000001</v>
      </c>
      <c r="AX35" s="29">
        <v>0.84599999999999997</v>
      </c>
      <c r="AY35" s="29">
        <v>0.84799999999999998</v>
      </c>
      <c r="AZ35" s="29">
        <v>6.6159999999999997</v>
      </c>
      <c r="BA35" s="29">
        <v>6.6420000000000003</v>
      </c>
      <c r="BB35" s="29">
        <v>5.7460000000000004</v>
      </c>
      <c r="BC35" s="29">
        <v>5.7720000000000002</v>
      </c>
      <c r="BD35" s="29">
        <v>4.8879999999999999</v>
      </c>
      <c r="BE35" s="29">
        <v>4.9119999999999999</v>
      </c>
      <c r="BF35" s="29">
        <v>4.0410000000000004</v>
      </c>
      <c r="BG35" s="29">
        <v>4.0640000000000001</v>
      </c>
      <c r="BH35" s="29">
        <v>3.2069999999999999</v>
      </c>
      <c r="BI35" s="29">
        <v>3.2280000000000002</v>
      </c>
      <c r="BJ35" s="29">
        <v>2.3860000000000001</v>
      </c>
      <c r="BK35" s="29">
        <v>2.403</v>
      </c>
      <c r="BL35" s="29">
        <v>1.577</v>
      </c>
      <c r="BM35" s="29">
        <v>1.59</v>
      </c>
      <c r="BN35" s="29">
        <v>0.78200000000000003</v>
      </c>
      <c r="BO35" s="29">
        <v>0.78900000000000003</v>
      </c>
      <c r="BP35" s="29">
        <v>5.2439999999999998</v>
      </c>
      <c r="BQ35" s="29">
        <v>2.0009999999999999</v>
      </c>
      <c r="BR35" s="29">
        <v>5.6840000000000002</v>
      </c>
      <c r="BS35" s="29">
        <v>2.5139999999999998</v>
      </c>
      <c r="BT35" s="29">
        <v>5.2670000000000003</v>
      </c>
      <c r="BU35" s="29">
        <v>2.0009999999999999</v>
      </c>
      <c r="BV35" s="29">
        <v>5.6970000000000001</v>
      </c>
      <c r="BW35" s="29">
        <v>2.512</v>
      </c>
      <c r="BX35" s="81">
        <v>5.2919999999999998</v>
      </c>
      <c r="BY35" s="81">
        <v>2.0009999999999999</v>
      </c>
      <c r="BZ35" s="37">
        <v>5.71</v>
      </c>
      <c r="CA35" s="37">
        <v>2.5110000000000001</v>
      </c>
      <c r="CB35" s="29">
        <v>4.5289999999999999</v>
      </c>
      <c r="CC35" s="29">
        <v>9.9239999999999995</v>
      </c>
      <c r="CD35" s="29">
        <v>4.3840000000000003</v>
      </c>
      <c r="CE35" s="29">
        <v>9.7579999999999991</v>
      </c>
      <c r="CF35" s="29">
        <v>4.2389999999999999</v>
      </c>
      <c r="CG35" s="29">
        <v>9.5760000000000005</v>
      </c>
      <c r="CH35" s="29">
        <v>4.0919999999999996</v>
      </c>
      <c r="CI35" s="29">
        <v>9.3780000000000001</v>
      </c>
      <c r="CJ35" s="29">
        <v>3.9449999999999998</v>
      </c>
      <c r="CK35" s="29">
        <v>9.1660000000000004</v>
      </c>
      <c r="CL35" s="29">
        <v>3.7970000000000002</v>
      </c>
      <c r="CM35" s="29">
        <v>8.9380000000000006</v>
      </c>
      <c r="CN35" s="29">
        <v>3.65</v>
      </c>
      <c r="CO35" s="29">
        <v>8.6980000000000004</v>
      </c>
      <c r="CP35" s="29">
        <v>3.5030000000000001</v>
      </c>
      <c r="CQ35" s="29">
        <v>8.4450000000000003</v>
      </c>
      <c r="CR35" s="29">
        <v>0.80200000000000005</v>
      </c>
      <c r="CS35" s="29">
        <v>0.80700000000000005</v>
      </c>
      <c r="CT35" s="29">
        <v>4.3390000000000004</v>
      </c>
      <c r="CU35" s="29">
        <v>1.6679999999999999</v>
      </c>
      <c r="CV35" s="29">
        <v>4.2249999999999996</v>
      </c>
      <c r="CW35" s="29">
        <v>1.61</v>
      </c>
      <c r="CX35" s="29">
        <v>4.1059999999999999</v>
      </c>
      <c r="CY35" s="29">
        <v>1.5529999999999999</v>
      </c>
      <c r="CZ35" s="29">
        <v>0.53300000000000003</v>
      </c>
      <c r="DA35" s="29">
        <v>0.215</v>
      </c>
      <c r="DB35" s="29">
        <v>0.60599999999999998</v>
      </c>
      <c r="DC35" s="29">
        <v>0.25</v>
      </c>
      <c r="DD35" s="29">
        <v>0.68600000000000005</v>
      </c>
      <c r="DE35" s="29">
        <v>0.28899999999999998</v>
      </c>
      <c r="DF35" s="29">
        <v>31.562999999999999</v>
      </c>
      <c r="DG35" s="29">
        <v>32.936999999999998</v>
      </c>
      <c r="DH35" s="29">
        <v>0.49099999999999999</v>
      </c>
      <c r="DI35" s="29">
        <v>0.17899999999999999</v>
      </c>
      <c r="DJ35" s="29">
        <v>0.495</v>
      </c>
      <c r="DK35" s="29">
        <v>0.17899999999999999</v>
      </c>
      <c r="DL35" s="29">
        <v>0.55900000000000005</v>
      </c>
      <c r="DM35" s="29">
        <v>0.20799999999999999</v>
      </c>
      <c r="DN35" s="29">
        <v>0.56299999999999994</v>
      </c>
      <c r="DO35" s="29">
        <v>0.20799999999999999</v>
      </c>
      <c r="DP35" s="29">
        <v>0.63400000000000001</v>
      </c>
      <c r="DQ35" s="29">
        <v>0.23899999999999999</v>
      </c>
      <c r="DR35" s="29">
        <v>0.63900000000000001</v>
      </c>
      <c r="DS35" s="29">
        <v>0.23899999999999999</v>
      </c>
      <c r="DT35" s="3">
        <v>31.562999999999999</v>
      </c>
      <c r="DU35" s="3">
        <v>32.936999999999998</v>
      </c>
      <c r="DV35" s="3">
        <v>17.888000000000002</v>
      </c>
      <c r="DW35" s="3">
        <v>17.913</v>
      </c>
    </row>
    <row r="36" spans="1:127" x14ac:dyDescent="0.15">
      <c r="A36" s="28">
        <v>48</v>
      </c>
      <c r="B36" s="29">
        <v>19.614000000000001</v>
      </c>
      <c r="C36" s="29">
        <v>21.001999999999999</v>
      </c>
      <c r="D36" s="29">
        <v>18.747</v>
      </c>
      <c r="E36" s="29">
        <v>20.134</v>
      </c>
      <c r="F36" s="29">
        <v>17.891999999999999</v>
      </c>
      <c r="G36" s="29">
        <v>19.277999999999999</v>
      </c>
      <c r="H36" s="29">
        <v>17.05</v>
      </c>
      <c r="I36" s="29">
        <v>18.433</v>
      </c>
      <c r="J36" s="29">
        <v>16.22</v>
      </c>
      <c r="K36" s="29">
        <v>17.600000000000001</v>
      </c>
      <c r="L36" s="29">
        <v>15.403</v>
      </c>
      <c r="M36" s="29">
        <v>16.779</v>
      </c>
      <c r="N36" s="29">
        <v>14.6</v>
      </c>
      <c r="O36" s="29">
        <v>15.97</v>
      </c>
      <c r="P36" s="37">
        <v>13.811</v>
      </c>
      <c r="Q36" s="37">
        <v>15.173</v>
      </c>
      <c r="R36" s="29">
        <v>13.036</v>
      </c>
      <c r="S36" s="29">
        <v>14.388999999999999</v>
      </c>
      <c r="T36" s="29">
        <v>12.276</v>
      </c>
      <c r="U36" s="29">
        <v>13.618</v>
      </c>
      <c r="V36" s="29">
        <v>11.531000000000001</v>
      </c>
      <c r="W36" s="29">
        <v>12.86</v>
      </c>
      <c r="X36" s="29">
        <v>10.803000000000001</v>
      </c>
      <c r="Y36" s="29">
        <v>12.115</v>
      </c>
      <c r="Z36" s="29">
        <v>10.090999999999999</v>
      </c>
      <c r="AA36" s="29">
        <v>11.385</v>
      </c>
      <c r="AB36" s="29">
        <v>9.3960000000000008</v>
      </c>
      <c r="AC36" s="29">
        <v>10.667999999999999</v>
      </c>
      <c r="AD36" s="29">
        <v>8.7200000000000006</v>
      </c>
      <c r="AE36" s="29">
        <v>9.9670000000000005</v>
      </c>
      <c r="AF36" s="29">
        <v>8.0630000000000006</v>
      </c>
      <c r="AG36" s="29">
        <v>9.2810000000000006</v>
      </c>
      <c r="AH36" s="29">
        <v>5.0890000000000004</v>
      </c>
      <c r="AI36" s="29">
        <v>5.1029999999999998</v>
      </c>
      <c r="AJ36" s="29">
        <v>4.21</v>
      </c>
      <c r="AK36" s="29">
        <v>4.2229999999999999</v>
      </c>
      <c r="AL36" s="29">
        <v>3.343</v>
      </c>
      <c r="AM36" s="29">
        <v>3.3559999999999999</v>
      </c>
      <c r="AN36" s="81">
        <v>2.4889999999999999</v>
      </c>
      <c r="AO36" s="81">
        <v>2.4990000000000001</v>
      </c>
      <c r="AP36" s="29">
        <v>1.6459999999999999</v>
      </c>
      <c r="AQ36" s="29">
        <v>1.6539999999999999</v>
      </c>
      <c r="AR36" s="29">
        <v>0.81699999999999995</v>
      </c>
      <c r="AS36" s="29">
        <v>0.82099999999999995</v>
      </c>
      <c r="AT36" s="29">
        <v>2.6</v>
      </c>
      <c r="AU36" s="29">
        <v>2.6030000000000002</v>
      </c>
      <c r="AV36" s="29">
        <v>1.7210000000000001</v>
      </c>
      <c r="AW36" s="29">
        <v>1.724</v>
      </c>
      <c r="AX36" s="29">
        <v>0.85499999999999998</v>
      </c>
      <c r="AY36" s="29">
        <v>0.85599999999999998</v>
      </c>
      <c r="AZ36" s="29">
        <v>6.681</v>
      </c>
      <c r="BA36" s="29">
        <v>6.7080000000000002</v>
      </c>
      <c r="BB36" s="29">
        <v>5.8029999999999999</v>
      </c>
      <c r="BC36" s="29">
        <v>5.8289999999999997</v>
      </c>
      <c r="BD36" s="29">
        <v>4.9359999999999999</v>
      </c>
      <c r="BE36" s="29">
        <v>4.9610000000000003</v>
      </c>
      <c r="BF36" s="29">
        <v>4.0810000000000004</v>
      </c>
      <c r="BG36" s="29">
        <v>4.1050000000000004</v>
      </c>
      <c r="BH36" s="29">
        <v>3.2389999999999999</v>
      </c>
      <c r="BI36" s="29">
        <v>3.26</v>
      </c>
      <c r="BJ36" s="29">
        <v>2.4089999999999998</v>
      </c>
      <c r="BK36" s="29">
        <v>2.427</v>
      </c>
      <c r="BL36" s="29">
        <v>1.593</v>
      </c>
      <c r="BM36" s="29">
        <v>1.6060000000000001</v>
      </c>
      <c r="BN36" s="29">
        <v>0.78900000000000003</v>
      </c>
      <c r="BO36" s="29">
        <v>0.79700000000000004</v>
      </c>
      <c r="BP36" s="29">
        <v>5.2569999999999997</v>
      </c>
      <c r="BQ36" s="29">
        <v>1.9910000000000001</v>
      </c>
      <c r="BR36" s="29">
        <v>5.702</v>
      </c>
      <c r="BS36" s="29">
        <v>2.508</v>
      </c>
      <c r="BT36" s="29">
        <v>5.2809999999999997</v>
      </c>
      <c r="BU36" s="29">
        <v>1.99</v>
      </c>
      <c r="BV36" s="29">
        <v>5.7149999999999999</v>
      </c>
      <c r="BW36" s="29">
        <v>2.5070000000000001</v>
      </c>
      <c r="BX36" s="81">
        <v>5.306</v>
      </c>
      <c r="BY36" s="81">
        <v>1.9910000000000001</v>
      </c>
      <c r="BZ36" s="37">
        <v>5.7279999999999998</v>
      </c>
      <c r="CA36" s="37">
        <v>2.5059999999999998</v>
      </c>
      <c r="CB36" s="29">
        <v>4.5739999999999998</v>
      </c>
      <c r="CC36" s="29">
        <v>10.023</v>
      </c>
      <c r="CD36" s="29">
        <v>4.4279999999999999</v>
      </c>
      <c r="CE36" s="29">
        <v>9.8550000000000004</v>
      </c>
      <c r="CF36" s="29">
        <v>4.2809999999999997</v>
      </c>
      <c r="CG36" s="29">
        <v>9.6709999999999994</v>
      </c>
      <c r="CH36" s="29">
        <v>4.1319999999999997</v>
      </c>
      <c r="CI36" s="29">
        <v>9.4710000000000001</v>
      </c>
      <c r="CJ36" s="29">
        <v>3.984</v>
      </c>
      <c r="CK36" s="29">
        <v>9.2569999999999997</v>
      </c>
      <c r="CL36" s="29">
        <v>3.835</v>
      </c>
      <c r="CM36" s="29">
        <v>9.0269999999999992</v>
      </c>
      <c r="CN36" s="29">
        <v>3.6859999999999999</v>
      </c>
      <c r="CO36" s="29">
        <v>8.7840000000000007</v>
      </c>
      <c r="CP36" s="29">
        <v>3.5369999999999999</v>
      </c>
      <c r="CQ36" s="29">
        <v>8.5289999999999999</v>
      </c>
      <c r="CR36" s="29">
        <v>0.81</v>
      </c>
      <c r="CS36" s="29">
        <v>0.81499999999999995</v>
      </c>
      <c r="CT36" s="29">
        <v>4.3819999999999997</v>
      </c>
      <c r="CU36" s="29">
        <v>1.6850000000000001</v>
      </c>
      <c r="CV36" s="29">
        <v>4.2670000000000003</v>
      </c>
      <c r="CW36" s="29">
        <v>1.6259999999999999</v>
      </c>
      <c r="CX36" s="29">
        <v>4.1470000000000002</v>
      </c>
      <c r="CY36" s="29">
        <v>1.5680000000000001</v>
      </c>
      <c r="CZ36" s="29">
        <v>0.51600000000000001</v>
      </c>
      <c r="DA36" s="29">
        <v>0.2</v>
      </c>
      <c r="DB36" s="29">
        <v>0.58799999999999997</v>
      </c>
      <c r="DC36" s="29">
        <v>0.23499999999999999</v>
      </c>
      <c r="DD36" s="29">
        <v>0.66800000000000004</v>
      </c>
      <c r="DE36" s="29">
        <v>0.27400000000000002</v>
      </c>
      <c r="DF36" s="29">
        <v>30.872</v>
      </c>
      <c r="DG36" s="29">
        <v>32.259</v>
      </c>
      <c r="DH36" s="29">
        <v>0.47399999999999998</v>
      </c>
      <c r="DI36" s="29">
        <v>0.16600000000000001</v>
      </c>
      <c r="DJ36" s="29">
        <v>0.47899999999999998</v>
      </c>
      <c r="DK36" s="29">
        <v>0.16600000000000001</v>
      </c>
      <c r="DL36" s="29">
        <v>0.54200000000000004</v>
      </c>
      <c r="DM36" s="29">
        <v>0.19400000000000001</v>
      </c>
      <c r="DN36" s="29">
        <v>0.54700000000000004</v>
      </c>
      <c r="DO36" s="29">
        <v>0.19400000000000001</v>
      </c>
      <c r="DP36" s="29">
        <v>0.61699999999999999</v>
      </c>
      <c r="DQ36" s="29">
        <v>0.22500000000000001</v>
      </c>
      <c r="DR36" s="29">
        <v>0.622</v>
      </c>
      <c r="DS36" s="29">
        <v>0.22500000000000001</v>
      </c>
      <c r="DT36" s="3">
        <v>30.872</v>
      </c>
      <c r="DU36" s="3">
        <v>32.259</v>
      </c>
      <c r="DV36" s="3">
        <v>17.061</v>
      </c>
      <c r="DW36" s="3">
        <v>17.085999999999999</v>
      </c>
    </row>
    <row r="37" spans="1:127" x14ac:dyDescent="0.15">
      <c r="A37" s="28">
        <v>49</v>
      </c>
      <c r="B37" s="29">
        <v>19.811</v>
      </c>
      <c r="C37" s="29">
        <v>21.213999999999999</v>
      </c>
      <c r="D37" s="29">
        <v>18.934999999999999</v>
      </c>
      <c r="E37" s="29">
        <v>20.337</v>
      </c>
      <c r="F37" s="29">
        <v>18.071999999999999</v>
      </c>
      <c r="G37" s="29">
        <v>19.472000000000001</v>
      </c>
      <c r="H37" s="29">
        <v>17.221</v>
      </c>
      <c r="I37" s="29">
        <v>18.619</v>
      </c>
      <c r="J37" s="29">
        <v>16.382999999999999</v>
      </c>
      <c r="K37" s="29">
        <v>17.777000000000001</v>
      </c>
      <c r="L37" s="29">
        <v>15.558</v>
      </c>
      <c r="M37" s="29">
        <v>16.948</v>
      </c>
      <c r="N37" s="29">
        <v>14.747</v>
      </c>
      <c r="O37" s="29">
        <v>16.131</v>
      </c>
      <c r="P37" s="37">
        <v>13.95</v>
      </c>
      <c r="Q37" s="37">
        <v>15.326000000000001</v>
      </c>
      <c r="R37" s="29">
        <v>13.167</v>
      </c>
      <c r="S37" s="29">
        <v>14.534000000000001</v>
      </c>
      <c r="T37" s="29">
        <v>12.398999999999999</v>
      </c>
      <c r="U37" s="29">
        <v>13.755000000000001</v>
      </c>
      <c r="V37" s="29">
        <v>11.647</v>
      </c>
      <c r="W37" s="29">
        <v>12.99</v>
      </c>
      <c r="X37" s="29">
        <v>10.911</v>
      </c>
      <c r="Y37" s="29">
        <v>12.237</v>
      </c>
      <c r="Z37" s="29">
        <v>10.192</v>
      </c>
      <c r="AA37" s="29">
        <v>11.499000000000001</v>
      </c>
      <c r="AB37" s="29">
        <v>9.4909999999999997</v>
      </c>
      <c r="AC37" s="29">
        <v>10.776</v>
      </c>
      <c r="AD37" s="29">
        <v>8.8079999999999998</v>
      </c>
      <c r="AE37" s="29">
        <v>10.067</v>
      </c>
      <c r="AF37" s="29">
        <v>8.1440000000000001</v>
      </c>
      <c r="AG37" s="29">
        <v>9.375</v>
      </c>
      <c r="AH37" s="29">
        <v>5.14</v>
      </c>
      <c r="AI37" s="29">
        <v>5.1539999999999999</v>
      </c>
      <c r="AJ37" s="29">
        <v>4.2519999999999998</v>
      </c>
      <c r="AK37" s="29">
        <v>4.266</v>
      </c>
      <c r="AL37" s="29">
        <v>3.3769999999999998</v>
      </c>
      <c r="AM37" s="29">
        <v>3.3889999999999998</v>
      </c>
      <c r="AN37" s="81">
        <v>2.5139999999999998</v>
      </c>
      <c r="AO37" s="81">
        <v>2.524</v>
      </c>
      <c r="AP37" s="29">
        <v>1.663</v>
      </c>
      <c r="AQ37" s="29">
        <v>1.671</v>
      </c>
      <c r="AR37" s="29">
        <v>0.82499999999999996</v>
      </c>
      <c r="AS37" s="29">
        <v>0.82899999999999996</v>
      </c>
      <c r="AT37" s="29">
        <v>2.6259999999999999</v>
      </c>
      <c r="AU37" s="29">
        <v>2.63</v>
      </c>
      <c r="AV37" s="29">
        <v>1.7390000000000001</v>
      </c>
      <c r="AW37" s="29">
        <v>1.742</v>
      </c>
      <c r="AX37" s="29">
        <v>0.86299999999999999</v>
      </c>
      <c r="AY37" s="29">
        <v>0.86499999999999999</v>
      </c>
      <c r="AZ37" s="29">
        <v>6.7480000000000002</v>
      </c>
      <c r="BA37" s="29">
        <v>6.7759999999999998</v>
      </c>
      <c r="BB37" s="29">
        <v>5.8609999999999998</v>
      </c>
      <c r="BC37" s="29">
        <v>5.8879999999999999</v>
      </c>
      <c r="BD37" s="29">
        <v>4.9859999999999998</v>
      </c>
      <c r="BE37" s="29">
        <v>5.0110000000000001</v>
      </c>
      <c r="BF37" s="29">
        <v>4.1219999999999999</v>
      </c>
      <c r="BG37" s="29">
        <v>4.1459999999999999</v>
      </c>
      <c r="BH37" s="29">
        <v>3.2719999999999998</v>
      </c>
      <c r="BI37" s="29">
        <v>3.2930000000000001</v>
      </c>
      <c r="BJ37" s="29">
        <v>2.4329999999999998</v>
      </c>
      <c r="BK37" s="29">
        <v>2.4510000000000001</v>
      </c>
      <c r="BL37" s="29">
        <v>1.609</v>
      </c>
      <c r="BM37" s="29">
        <v>1.6220000000000001</v>
      </c>
      <c r="BN37" s="29">
        <v>0.79700000000000004</v>
      </c>
      <c r="BO37" s="29">
        <v>0.80500000000000005</v>
      </c>
      <c r="BP37" s="29">
        <v>5.2690000000000001</v>
      </c>
      <c r="BQ37" s="29">
        <v>1.978</v>
      </c>
      <c r="BR37" s="29">
        <v>5.718</v>
      </c>
      <c r="BS37" s="29">
        <v>2.5009999999999999</v>
      </c>
      <c r="BT37" s="29">
        <v>5.2930000000000001</v>
      </c>
      <c r="BU37" s="29">
        <v>1.9770000000000001</v>
      </c>
      <c r="BV37" s="29">
        <v>5.7309999999999999</v>
      </c>
      <c r="BW37" s="29">
        <v>2.4990000000000001</v>
      </c>
      <c r="BX37" s="81">
        <v>5.3179999999999996</v>
      </c>
      <c r="BY37" s="81">
        <v>1.978</v>
      </c>
      <c r="BZ37" s="37">
        <v>5.7439999999999998</v>
      </c>
      <c r="CA37" s="37">
        <v>2.4980000000000002</v>
      </c>
      <c r="CB37" s="29">
        <v>4.62</v>
      </c>
      <c r="CC37" s="29">
        <v>10.124000000000001</v>
      </c>
      <c r="CD37" s="29">
        <v>4.4720000000000004</v>
      </c>
      <c r="CE37" s="29">
        <v>9.9540000000000006</v>
      </c>
      <c r="CF37" s="29">
        <v>4.3239999999999998</v>
      </c>
      <c r="CG37" s="29">
        <v>9.7690000000000001</v>
      </c>
      <c r="CH37" s="29">
        <v>4.1740000000000004</v>
      </c>
      <c r="CI37" s="29">
        <v>9.5670000000000002</v>
      </c>
      <c r="CJ37" s="29">
        <v>4.024</v>
      </c>
      <c r="CK37" s="29">
        <v>9.35</v>
      </c>
      <c r="CL37" s="29">
        <v>3.8740000000000001</v>
      </c>
      <c r="CM37" s="29">
        <v>9.1180000000000003</v>
      </c>
      <c r="CN37" s="29">
        <v>3.7229999999999999</v>
      </c>
      <c r="CO37" s="29">
        <v>8.8729999999999993</v>
      </c>
      <c r="CP37" s="29">
        <v>3.573</v>
      </c>
      <c r="CQ37" s="29">
        <v>8.6150000000000002</v>
      </c>
      <c r="CR37" s="29">
        <v>0.81799999999999995</v>
      </c>
      <c r="CS37" s="29">
        <v>0.82299999999999995</v>
      </c>
      <c r="CT37" s="29">
        <v>4.4260000000000002</v>
      </c>
      <c r="CU37" s="29">
        <v>1.702</v>
      </c>
      <c r="CV37" s="29">
        <v>4.3099999999999996</v>
      </c>
      <c r="CW37" s="29">
        <v>1.643</v>
      </c>
      <c r="CX37" s="29">
        <v>4.1890000000000001</v>
      </c>
      <c r="CY37" s="29">
        <v>1.5840000000000001</v>
      </c>
      <c r="CZ37" s="29">
        <v>0.497</v>
      </c>
      <c r="DA37" s="29">
        <v>0.185</v>
      </c>
      <c r="DB37" s="29">
        <v>0.56899999999999995</v>
      </c>
      <c r="DC37" s="29">
        <v>0.219</v>
      </c>
      <c r="DD37" s="29">
        <v>0.64900000000000002</v>
      </c>
      <c r="DE37" s="29">
        <v>0.25700000000000001</v>
      </c>
      <c r="DF37" s="29">
        <v>30.177</v>
      </c>
      <c r="DG37" s="29">
        <v>31.579000000000001</v>
      </c>
      <c r="DH37" s="29">
        <v>0.45700000000000002</v>
      </c>
      <c r="DI37" s="29">
        <v>0.152</v>
      </c>
      <c r="DJ37" s="29">
        <v>0.46100000000000002</v>
      </c>
      <c r="DK37" s="29">
        <v>0.152</v>
      </c>
      <c r="DL37" s="29">
        <v>0.52500000000000002</v>
      </c>
      <c r="DM37" s="29">
        <v>0.18</v>
      </c>
      <c r="DN37" s="29">
        <v>0.52900000000000003</v>
      </c>
      <c r="DO37" s="29">
        <v>0.18</v>
      </c>
      <c r="DP37" s="29">
        <v>0.59899999999999998</v>
      </c>
      <c r="DQ37" s="29">
        <v>0.21099999999999999</v>
      </c>
      <c r="DR37" s="29">
        <v>0.60399999999999998</v>
      </c>
      <c r="DS37" s="29">
        <v>0.21099999999999999</v>
      </c>
      <c r="DT37" s="3">
        <v>30.177</v>
      </c>
      <c r="DU37" s="3">
        <v>31.579000000000001</v>
      </c>
      <c r="DV37" s="3">
        <v>16.227</v>
      </c>
      <c r="DW37" s="3">
        <v>16.253</v>
      </c>
    </row>
    <row r="38" spans="1:127" x14ac:dyDescent="0.15">
      <c r="A38" s="28">
        <v>50</v>
      </c>
      <c r="B38" s="29">
        <v>20.013000000000002</v>
      </c>
      <c r="C38" s="29">
        <v>21.431000000000001</v>
      </c>
      <c r="D38" s="29">
        <v>19.128</v>
      </c>
      <c r="E38" s="29">
        <v>20.545999999999999</v>
      </c>
      <c r="F38" s="29">
        <v>18.256</v>
      </c>
      <c r="G38" s="29">
        <v>19.672000000000001</v>
      </c>
      <c r="H38" s="29">
        <v>17.396999999999998</v>
      </c>
      <c r="I38" s="29">
        <v>18.809000000000001</v>
      </c>
      <c r="J38" s="29">
        <v>16.55</v>
      </c>
      <c r="K38" s="29">
        <v>17.959</v>
      </c>
      <c r="L38" s="29">
        <v>15.717000000000001</v>
      </c>
      <c r="M38" s="29">
        <v>17.120999999999999</v>
      </c>
      <c r="N38" s="29">
        <v>14.897</v>
      </c>
      <c r="O38" s="29">
        <v>16.295999999999999</v>
      </c>
      <c r="P38" s="37">
        <v>14.092000000000001</v>
      </c>
      <c r="Q38" s="37">
        <v>15.483000000000001</v>
      </c>
      <c r="R38" s="29">
        <v>13.301</v>
      </c>
      <c r="S38" s="29">
        <v>14.683</v>
      </c>
      <c r="T38" s="29">
        <v>12.525</v>
      </c>
      <c r="U38" s="29">
        <v>13.896000000000001</v>
      </c>
      <c r="V38" s="29">
        <v>11.766</v>
      </c>
      <c r="W38" s="29">
        <v>13.122999999999999</v>
      </c>
      <c r="X38" s="29">
        <v>11.022</v>
      </c>
      <c r="Y38" s="29">
        <v>12.363</v>
      </c>
      <c r="Z38" s="29">
        <v>10.295999999999999</v>
      </c>
      <c r="AA38" s="29">
        <v>11.617000000000001</v>
      </c>
      <c r="AB38" s="29">
        <v>9.5869999999999997</v>
      </c>
      <c r="AC38" s="29">
        <v>10.885999999999999</v>
      </c>
      <c r="AD38" s="29">
        <v>8.8970000000000002</v>
      </c>
      <c r="AE38" s="29">
        <v>10.170999999999999</v>
      </c>
      <c r="AF38" s="29">
        <v>8.2270000000000003</v>
      </c>
      <c r="AG38" s="29">
        <v>9.4710000000000001</v>
      </c>
      <c r="AH38" s="29">
        <v>5.1920000000000002</v>
      </c>
      <c r="AI38" s="29">
        <v>5.2069999999999999</v>
      </c>
      <c r="AJ38" s="29">
        <v>4.2960000000000003</v>
      </c>
      <c r="AK38" s="29">
        <v>4.3099999999999996</v>
      </c>
      <c r="AL38" s="29">
        <v>3.411</v>
      </c>
      <c r="AM38" s="29">
        <v>3.4239999999999999</v>
      </c>
      <c r="AN38" s="81">
        <v>2.5390000000000001</v>
      </c>
      <c r="AO38" s="81">
        <v>2.5499999999999998</v>
      </c>
      <c r="AP38" s="29">
        <v>1.68</v>
      </c>
      <c r="AQ38" s="29">
        <v>1.6879999999999999</v>
      </c>
      <c r="AR38" s="29">
        <v>0.83299999999999996</v>
      </c>
      <c r="AS38" s="29">
        <v>0.83799999999999997</v>
      </c>
      <c r="AT38" s="29">
        <v>2.653</v>
      </c>
      <c r="AU38" s="29">
        <v>2.657</v>
      </c>
      <c r="AV38" s="29">
        <v>1.756</v>
      </c>
      <c r="AW38" s="29">
        <v>1.76</v>
      </c>
      <c r="AX38" s="29">
        <v>0.872</v>
      </c>
      <c r="AY38" s="29">
        <v>0.874</v>
      </c>
      <c r="AZ38" s="29">
        <v>6.8170000000000002</v>
      </c>
      <c r="BA38" s="29">
        <v>6.8449999999999998</v>
      </c>
      <c r="BB38" s="29">
        <v>5.9210000000000003</v>
      </c>
      <c r="BC38" s="29">
        <v>5.9480000000000004</v>
      </c>
      <c r="BD38" s="29">
        <v>5.0359999999999996</v>
      </c>
      <c r="BE38" s="29">
        <v>5.0620000000000003</v>
      </c>
      <c r="BF38" s="29">
        <v>4.1639999999999997</v>
      </c>
      <c r="BG38" s="29">
        <v>4.1890000000000001</v>
      </c>
      <c r="BH38" s="29">
        <v>3.3050000000000002</v>
      </c>
      <c r="BI38" s="29">
        <v>3.3260000000000001</v>
      </c>
      <c r="BJ38" s="29">
        <v>2.4580000000000002</v>
      </c>
      <c r="BK38" s="29">
        <v>2.476</v>
      </c>
      <c r="BL38" s="29">
        <v>1.625</v>
      </c>
      <c r="BM38" s="29">
        <v>1.6379999999999999</v>
      </c>
      <c r="BN38" s="29">
        <v>0.80500000000000005</v>
      </c>
      <c r="BO38" s="29">
        <v>0.81299999999999994</v>
      </c>
      <c r="BP38" s="29">
        <v>5.2779999999999996</v>
      </c>
      <c r="BQ38" s="29">
        <v>1.962</v>
      </c>
      <c r="BR38" s="29">
        <v>5.7320000000000002</v>
      </c>
      <c r="BS38" s="29">
        <v>2.4900000000000002</v>
      </c>
      <c r="BT38" s="29">
        <v>5.3029999999999999</v>
      </c>
      <c r="BU38" s="29">
        <v>1.962</v>
      </c>
      <c r="BV38" s="29">
        <v>5.7450000000000001</v>
      </c>
      <c r="BW38" s="29">
        <v>2.4889999999999999</v>
      </c>
      <c r="BX38" s="81">
        <v>5.3280000000000003</v>
      </c>
      <c r="BY38" s="81">
        <v>1.9630000000000001</v>
      </c>
      <c r="BZ38" s="37">
        <v>5.7590000000000003</v>
      </c>
      <c r="CA38" s="37">
        <v>2.488</v>
      </c>
      <c r="CB38" s="29">
        <v>4.6669999999999998</v>
      </c>
      <c r="CC38" s="29">
        <v>10.228</v>
      </c>
      <c r="CD38" s="29">
        <v>4.5179999999999998</v>
      </c>
      <c r="CE38" s="29">
        <v>10.057</v>
      </c>
      <c r="CF38" s="29">
        <v>4.3680000000000003</v>
      </c>
      <c r="CG38" s="29">
        <v>9.8689999999999998</v>
      </c>
      <c r="CH38" s="29">
        <v>4.2160000000000002</v>
      </c>
      <c r="CI38" s="29">
        <v>9.6649999999999991</v>
      </c>
      <c r="CJ38" s="29">
        <v>4.0650000000000004</v>
      </c>
      <c r="CK38" s="29">
        <v>9.4459999999999997</v>
      </c>
      <c r="CL38" s="29">
        <v>3.9129999999999998</v>
      </c>
      <c r="CM38" s="29">
        <v>9.2119999999999997</v>
      </c>
      <c r="CN38" s="29">
        <v>3.7610000000000001</v>
      </c>
      <c r="CO38" s="29">
        <v>8.9640000000000004</v>
      </c>
      <c r="CP38" s="29">
        <v>3.609</v>
      </c>
      <c r="CQ38" s="29">
        <v>8.7029999999999994</v>
      </c>
      <c r="CR38" s="29">
        <v>0.82699999999999996</v>
      </c>
      <c r="CS38" s="29">
        <v>0.83199999999999996</v>
      </c>
      <c r="CT38" s="29">
        <v>4.4710000000000001</v>
      </c>
      <c r="CU38" s="29">
        <v>1.7190000000000001</v>
      </c>
      <c r="CV38" s="29">
        <v>4.3540000000000001</v>
      </c>
      <c r="CW38" s="29">
        <v>1.659</v>
      </c>
      <c r="CX38" s="29">
        <v>4.2309999999999999</v>
      </c>
      <c r="CY38" s="29">
        <v>1.6</v>
      </c>
      <c r="CZ38" s="29">
        <v>0.47699999999999998</v>
      </c>
      <c r="DA38" s="29">
        <v>0.16900000000000001</v>
      </c>
      <c r="DB38" s="29">
        <v>0.54900000000000004</v>
      </c>
      <c r="DC38" s="29">
        <v>0.20200000000000001</v>
      </c>
      <c r="DD38" s="29">
        <v>0.628</v>
      </c>
      <c r="DE38" s="29">
        <v>0.23899999999999999</v>
      </c>
      <c r="DF38" s="29">
        <v>29.478999999999999</v>
      </c>
      <c r="DG38" s="29">
        <v>30.896999999999998</v>
      </c>
      <c r="DH38" s="29">
        <v>0.439</v>
      </c>
      <c r="DI38" s="29">
        <v>0.13800000000000001</v>
      </c>
      <c r="DJ38" s="29">
        <v>0.443</v>
      </c>
      <c r="DK38" s="29">
        <v>0.13800000000000001</v>
      </c>
      <c r="DL38" s="29">
        <v>0.50600000000000001</v>
      </c>
      <c r="DM38" s="29">
        <v>0.16500000000000001</v>
      </c>
      <c r="DN38" s="29">
        <v>0.51</v>
      </c>
      <c r="DO38" s="29">
        <v>0.16500000000000001</v>
      </c>
      <c r="DP38" s="29">
        <v>0.57999999999999996</v>
      </c>
      <c r="DQ38" s="29">
        <v>0.19500000000000001</v>
      </c>
      <c r="DR38" s="29">
        <v>0.58499999999999996</v>
      </c>
      <c r="DS38" s="29">
        <v>0.19500000000000001</v>
      </c>
      <c r="DT38" s="3">
        <v>29.478999999999999</v>
      </c>
      <c r="DU38" s="3">
        <v>30.896999999999998</v>
      </c>
      <c r="DV38" s="3">
        <v>15.387</v>
      </c>
      <c r="DW38" s="3">
        <v>15.414</v>
      </c>
    </row>
    <row r="39" spans="1:127" x14ac:dyDescent="0.15">
      <c r="A39" s="28">
        <v>51</v>
      </c>
      <c r="B39" s="29">
        <v>20.22</v>
      </c>
      <c r="C39" s="29">
        <v>21.655000000000001</v>
      </c>
      <c r="D39" s="29">
        <v>19.326000000000001</v>
      </c>
      <c r="E39" s="29">
        <v>20.760999999999999</v>
      </c>
      <c r="F39" s="29">
        <v>18.445</v>
      </c>
      <c r="G39" s="29">
        <v>19.876999999999999</v>
      </c>
      <c r="H39" s="29">
        <v>17.577000000000002</v>
      </c>
      <c r="I39" s="29">
        <v>19.006</v>
      </c>
      <c r="J39" s="29">
        <v>16.722000000000001</v>
      </c>
      <c r="K39" s="29">
        <v>18.146999999999998</v>
      </c>
      <c r="L39" s="29">
        <v>15.88</v>
      </c>
      <c r="M39" s="29">
        <v>17.300999999999998</v>
      </c>
      <c r="N39" s="29">
        <v>15.052</v>
      </c>
      <c r="O39" s="29">
        <v>16.466000000000001</v>
      </c>
      <c r="P39" s="37">
        <v>14.238</v>
      </c>
      <c r="Q39" s="37">
        <v>15.645</v>
      </c>
      <c r="R39" s="29">
        <v>13.439</v>
      </c>
      <c r="S39" s="29">
        <v>14.837</v>
      </c>
      <c r="T39" s="29">
        <v>12.654999999999999</v>
      </c>
      <c r="U39" s="29">
        <v>14.042</v>
      </c>
      <c r="V39" s="29">
        <v>11.888</v>
      </c>
      <c r="W39" s="29">
        <v>13.26</v>
      </c>
      <c r="X39" s="29">
        <v>11.137</v>
      </c>
      <c r="Y39" s="29">
        <v>12.492000000000001</v>
      </c>
      <c r="Z39" s="29">
        <v>10.403</v>
      </c>
      <c r="AA39" s="29">
        <v>11.739000000000001</v>
      </c>
      <c r="AB39" s="29">
        <v>9.6869999999999994</v>
      </c>
      <c r="AC39" s="29">
        <v>11</v>
      </c>
      <c r="AD39" s="29">
        <v>8.99</v>
      </c>
      <c r="AE39" s="29">
        <v>10.276999999999999</v>
      </c>
      <c r="AF39" s="29">
        <v>8.3119999999999994</v>
      </c>
      <c r="AG39" s="29">
        <v>9.57</v>
      </c>
      <c r="AH39" s="29">
        <v>5.2460000000000004</v>
      </c>
      <c r="AI39" s="29">
        <v>5.2610000000000001</v>
      </c>
      <c r="AJ39" s="29">
        <v>4.34</v>
      </c>
      <c r="AK39" s="29">
        <v>4.3550000000000004</v>
      </c>
      <c r="AL39" s="29">
        <v>3.4470000000000001</v>
      </c>
      <c r="AM39" s="29">
        <v>3.46</v>
      </c>
      <c r="AN39" s="81">
        <v>2.5659999999999998</v>
      </c>
      <c r="AO39" s="81">
        <v>2.577</v>
      </c>
      <c r="AP39" s="29">
        <v>1.6970000000000001</v>
      </c>
      <c r="AQ39" s="29">
        <v>1.706</v>
      </c>
      <c r="AR39" s="29">
        <v>0.84199999999999997</v>
      </c>
      <c r="AS39" s="29">
        <v>0.84699999999999998</v>
      </c>
      <c r="AT39" s="29">
        <v>2.68</v>
      </c>
      <c r="AU39" s="29">
        <v>2.6840000000000002</v>
      </c>
      <c r="AV39" s="29">
        <v>1.7749999999999999</v>
      </c>
      <c r="AW39" s="29">
        <v>1.778</v>
      </c>
      <c r="AX39" s="29">
        <v>0.88100000000000001</v>
      </c>
      <c r="AY39" s="29">
        <v>0.88300000000000001</v>
      </c>
      <c r="AZ39" s="29">
        <v>6.8879999999999999</v>
      </c>
      <c r="BA39" s="29">
        <v>6.9169999999999998</v>
      </c>
      <c r="BB39" s="29">
        <v>5.9820000000000002</v>
      </c>
      <c r="BC39" s="29">
        <v>6.01</v>
      </c>
      <c r="BD39" s="29">
        <v>5.0890000000000004</v>
      </c>
      <c r="BE39" s="29">
        <v>5.1150000000000002</v>
      </c>
      <c r="BF39" s="29">
        <v>4.2080000000000002</v>
      </c>
      <c r="BG39" s="29">
        <v>4.2320000000000002</v>
      </c>
      <c r="BH39" s="29">
        <v>3.339</v>
      </c>
      <c r="BI39" s="29">
        <v>3.3610000000000002</v>
      </c>
      <c r="BJ39" s="29">
        <v>2.484</v>
      </c>
      <c r="BK39" s="29">
        <v>2.5019999999999998</v>
      </c>
      <c r="BL39" s="29">
        <v>1.6419999999999999</v>
      </c>
      <c r="BM39" s="29">
        <v>1.655</v>
      </c>
      <c r="BN39" s="29">
        <v>0.81399999999999995</v>
      </c>
      <c r="BO39" s="29">
        <v>0.82099999999999995</v>
      </c>
      <c r="BP39" s="29">
        <v>5.2850000000000001</v>
      </c>
      <c r="BQ39" s="29">
        <v>1.944</v>
      </c>
      <c r="BR39" s="29">
        <v>5.7430000000000003</v>
      </c>
      <c r="BS39" s="29">
        <v>2.4769999999999999</v>
      </c>
      <c r="BT39" s="29">
        <v>5.3090000000000002</v>
      </c>
      <c r="BU39" s="29">
        <v>1.9430000000000001</v>
      </c>
      <c r="BV39" s="29">
        <v>5.7560000000000002</v>
      </c>
      <c r="BW39" s="29">
        <v>2.476</v>
      </c>
      <c r="BX39" s="81">
        <v>5.335</v>
      </c>
      <c r="BY39" s="81">
        <v>1.944</v>
      </c>
      <c r="BZ39" s="37">
        <v>5.77</v>
      </c>
      <c r="CA39" s="37">
        <v>2.4750000000000001</v>
      </c>
      <c r="CB39" s="29">
        <v>4.7149999999999999</v>
      </c>
      <c r="CC39" s="29">
        <v>10.335000000000001</v>
      </c>
      <c r="CD39" s="29">
        <v>4.5650000000000004</v>
      </c>
      <c r="CE39" s="29">
        <v>10.162000000000001</v>
      </c>
      <c r="CF39" s="29">
        <v>4.4130000000000003</v>
      </c>
      <c r="CG39" s="29">
        <v>9.9719999999999995</v>
      </c>
      <c r="CH39" s="29">
        <v>4.26</v>
      </c>
      <c r="CI39" s="29">
        <v>9.766</v>
      </c>
      <c r="CJ39" s="29">
        <v>4.1070000000000002</v>
      </c>
      <c r="CK39" s="29">
        <v>9.5449999999999999</v>
      </c>
      <c r="CL39" s="29">
        <v>3.9540000000000002</v>
      </c>
      <c r="CM39" s="29">
        <v>9.3079999999999998</v>
      </c>
      <c r="CN39" s="29">
        <v>3.8</v>
      </c>
      <c r="CO39" s="29">
        <v>9.0579999999999998</v>
      </c>
      <c r="CP39" s="29">
        <v>3.6469999999999998</v>
      </c>
      <c r="CQ39" s="29">
        <v>8.7940000000000005</v>
      </c>
      <c r="CR39" s="29">
        <v>0.83499999999999996</v>
      </c>
      <c r="CS39" s="29">
        <v>0.84</v>
      </c>
      <c r="CT39" s="29">
        <v>4.5170000000000003</v>
      </c>
      <c r="CU39" s="29">
        <v>1.7370000000000001</v>
      </c>
      <c r="CV39" s="29">
        <v>4.399</v>
      </c>
      <c r="CW39" s="29">
        <v>1.677</v>
      </c>
      <c r="CX39" s="29">
        <v>4.2750000000000004</v>
      </c>
      <c r="CY39" s="29">
        <v>1.617</v>
      </c>
      <c r="CZ39" s="29">
        <v>0.45600000000000002</v>
      </c>
      <c r="DA39" s="29">
        <v>0.152</v>
      </c>
      <c r="DB39" s="29">
        <v>0.52700000000000002</v>
      </c>
      <c r="DC39" s="29">
        <v>0.184</v>
      </c>
      <c r="DD39" s="29">
        <v>0.60599999999999998</v>
      </c>
      <c r="DE39" s="29">
        <v>0.22</v>
      </c>
      <c r="DF39" s="29">
        <v>28.779</v>
      </c>
      <c r="DG39" s="29">
        <v>30.215</v>
      </c>
      <c r="DH39" s="29">
        <v>0.41899999999999998</v>
      </c>
      <c r="DI39" s="29">
        <v>0.123</v>
      </c>
      <c r="DJ39" s="29">
        <v>0.42299999999999999</v>
      </c>
      <c r="DK39" s="29">
        <v>0.123</v>
      </c>
      <c r="DL39" s="29">
        <v>0.48499999999999999</v>
      </c>
      <c r="DM39" s="29">
        <v>0.14899999999999999</v>
      </c>
      <c r="DN39" s="29">
        <v>0.49</v>
      </c>
      <c r="DO39" s="29">
        <v>0.14899999999999999</v>
      </c>
      <c r="DP39" s="29">
        <v>0.55900000000000005</v>
      </c>
      <c r="DQ39" s="29">
        <v>0.17799999999999999</v>
      </c>
      <c r="DR39" s="29">
        <v>0.56399999999999995</v>
      </c>
      <c r="DS39" s="29">
        <v>0.17799999999999999</v>
      </c>
      <c r="DT39" s="3">
        <v>28.779</v>
      </c>
      <c r="DU39" s="3">
        <v>30.215</v>
      </c>
      <c r="DV39" s="3">
        <v>14.542</v>
      </c>
      <c r="DW39" s="3">
        <v>14.57</v>
      </c>
    </row>
    <row r="40" spans="1:127" x14ac:dyDescent="0.15">
      <c r="A40" s="28">
        <v>52</v>
      </c>
      <c r="B40" s="29">
        <v>20.434000000000001</v>
      </c>
      <c r="C40" s="29">
        <v>21.887</v>
      </c>
      <c r="D40" s="29">
        <v>19.530999999999999</v>
      </c>
      <c r="E40" s="29">
        <v>20.983000000000001</v>
      </c>
      <c r="F40" s="29">
        <v>18.640999999999998</v>
      </c>
      <c r="G40" s="29">
        <v>20.09</v>
      </c>
      <c r="H40" s="29">
        <v>17.763000000000002</v>
      </c>
      <c r="I40" s="29">
        <v>19.21</v>
      </c>
      <c r="J40" s="29">
        <v>16.899000000000001</v>
      </c>
      <c r="K40" s="29">
        <v>18.341000000000001</v>
      </c>
      <c r="L40" s="29">
        <v>16.047999999999998</v>
      </c>
      <c r="M40" s="29">
        <v>17.486000000000001</v>
      </c>
      <c r="N40" s="29">
        <v>15.211</v>
      </c>
      <c r="O40" s="29">
        <v>16.643000000000001</v>
      </c>
      <c r="P40" s="37">
        <v>14.388</v>
      </c>
      <c r="Q40" s="37">
        <v>15.811999999999999</v>
      </c>
      <c r="R40" s="29">
        <v>13.581</v>
      </c>
      <c r="S40" s="29">
        <v>14.994999999999999</v>
      </c>
      <c r="T40" s="29">
        <v>12.789</v>
      </c>
      <c r="U40" s="29">
        <v>14.192</v>
      </c>
      <c r="V40" s="29">
        <v>12.013</v>
      </c>
      <c r="W40" s="29">
        <v>13.401999999999999</v>
      </c>
      <c r="X40" s="29">
        <v>11.254</v>
      </c>
      <c r="Y40" s="29">
        <v>12.625999999999999</v>
      </c>
      <c r="Z40" s="29">
        <v>10.513</v>
      </c>
      <c r="AA40" s="29">
        <v>11.864000000000001</v>
      </c>
      <c r="AB40" s="29">
        <v>9.7889999999999997</v>
      </c>
      <c r="AC40" s="29">
        <v>11.118</v>
      </c>
      <c r="AD40" s="29">
        <v>9.0850000000000009</v>
      </c>
      <c r="AE40" s="29">
        <v>10.387</v>
      </c>
      <c r="AF40" s="29">
        <v>8.4</v>
      </c>
      <c r="AG40" s="29">
        <v>9.6720000000000006</v>
      </c>
      <c r="AH40" s="29">
        <v>5.3010000000000002</v>
      </c>
      <c r="AI40" s="29">
        <v>5.3179999999999996</v>
      </c>
      <c r="AJ40" s="29">
        <v>4.3860000000000001</v>
      </c>
      <c r="AK40" s="29">
        <v>4.4009999999999998</v>
      </c>
      <c r="AL40" s="29">
        <v>3.4830000000000001</v>
      </c>
      <c r="AM40" s="29">
        <v>3.4969999999999999</v>
      </c>
      <c r="AN40" s="81">
        <v>2.593</v>
      </c>
      <c r="AO40" s="81">
        <v>2.6040000000000001</v>
      </c>
      <c r="AP40" s="29">
        <v>1.7150000000000001</v>
      </c>
      <c r="AQ40" s="29">
        <v>1.724</v>
      </c>
      <c r="AR40" s="29">
        <v>0.85099999999999998</v>
      </c>
      <c r="AS40" s="29">
        <v>0.85599999999999998</v>
      </c>
      <c r="AT40" s="29">
        <v>2.7090000000000001</v>
      </c>
      <c r="AU40" s="29">
        <v>2.7130000000000001</v>
      </c>
      <c r="AV40" s="29">
        <v>1.7929999999999999</v>
      </c>
      <c r="AW40" s="29">
        <v>1.7969999999999999</v>
      </c>
      <c r="AX40" s="29">
        <v>0.89</v>
      </c>
      <c r="AY40" s="29">
        <v>0.89300000000000002</v>
      </c>
      <c r="AZ40" s="29">
        <v>6.9610000000000003</v>
      </c>
      <c r="BA40" s="29">
        <v>6.9909999999999997</v>
      </c>
      <c r="BB40" s="29">
        <v>6.0449999999999999</v>
      </c>
      <c r="BC40" s="29">
        <v>6.0750000000000002</v>
      </c>
      <c r="BD40" s="29">
        <v>5.1429999999999998</v>
      </c>
      <c r="BE40" s="29">
        <v>5.17</v>
      </c>
      <c r="BF40" s="29">
        <v>4.2519999999999998</v>
      </c>
      <c r="BG40" s="29">
        <v>4.2779999999999996</v>
      </c>
      <c r="BH40" s="29">
        <v>3.3740000000000001</v>
      </c>
      <c r="BI40" s="29">
        <v>3.3969999999999998</v>
      </c>
      <c r="BJ40" s="29">
        <v>2.5099999999999998</v>
      </c>
      <c r="BK40" s="29">
        <v>2.5289999999999999</v>
      </c>
      <c r="BL40" s="29">
        <v>1.659</v>
      </c>
      <c r="BM40" s="29">
        <v>1.673</v>
      </c>
      <c r="BN40" s="29">
        <v>0.82199999999999995</v>
      </c>
      <c r="BO40" s="29">
        <v>0.83</v>
      </c>
      <c r="BP40" s="29">
        <v>5.2869999999999999</v>
      </c>
      <c r="BQ40" s="29">
        <v>1.9219999999999999</v>
      </c>
      <c r="BR40" s="29">
        <v>5.7510000000000003</v>
      </c>
      <c r="BS40" s="29">
        <v>2.4609999999999999</v>
      </c>
      <c r="BT40" s="29">
        <v>5.3120000000000003</v>
      </c>
      <c r="BU40" s="29">
        <v>1.921</v>
      </c>
      <c r="BV40" s="29">
        <v>5.7640000000000002</v>
      </c>
      <c r="BW40" s="29">
        <v>2.46</v>
      </c>
      <c r="BX40" s="81">
        <v>5.3380000000000001</v>
      </c>
      <c r="BY40" s="81">
        <v>1.9219999999999999</v>
      </c>
      <c r="BZ40" s="37">
        <v>5.7779999999999996</v>
      </c>
      <c r="CA40" s="37">
        <v>2.4590000000000001</v>
      </c>
      <c r="CB40" s="29">
        <v>4.7649999999999997</v>
      </c>
      <c r="CC40" s="29">
        <v>10.445</v>
      </c>
      <c r="CD40" s="29">
        <v>4.6130000000000004</v>
      </c>
      <c r="CE40" s="29">
        <v>10.27</v>
      </c>
      <c r="CF40" s="29">
        <v>4.46</v>
      </c>
      <c r="CG40" s="29">
        <v>10.079000000000001</v>
      </c>
      <c r="CH40" s="29">
        <v>4.3049999999999997</v>
      </c>
      <c r="CI40" s="29">
        <v>9.8699999999999992</v>
      </c>
      <c r="CJ40" s="29">
        <v>4.1500000000000004</v>
      </c>
      <c r="CK40" s="29">
        <v>9.6470000000000002</v>
      </c>
      <c r="CL40" s="29">
        <v>3.9950000000000001</v>
      </c>
      <c r="CM40" s="29">
        <v>9.4079999999999995</v>
      </c>
      <c r="CN40" s="29">
        <v>3.84</v>
      </c>
      <c r="CO40" s="29">
        <v>9.1549999999999994</v>
      </c>
      <c r="CP40" s="29">
        <v>3.6850000000000001</v>
      </c>
      <c r="CQ40" s="29">
        <v>8.8879999999999999</v>
      </c>
      <c r="CR40" s="29">
        <v>0.84399999999999997</v>
      </c>
      <c r="CS40" s="29">
        <v>0.84899999999999998</v>
      </c>
      <c r="CT40" s="29">
        <v>4.5650000000000004</v>
      </c>
      <c r="CU40" s="29">
        <v>1.756</v>
      </c>
      <c r="CV40" s="29">
        <v>4.4459999999999997</v>
      </c>
      <c r="CW40" s="29">
        <v>1.6950000000000001</v>
      </c>
      <c r="CX40" s="29">
        <v>4.32</v>
      </c>
      <c r="CY40" s="29">
        <v>1.6339999999999999</v>
      </c>
      <c r="CZ40" s="29">
        <v>0.432</v>
      </c>
      <c r="DA40" s="29">
        <v>0.13400000000000001</v>
      </c>
      <c r="DB40" s="29">
        <v>0.503</v>
      </c>
      <c r="DC40" s="29">
        <v>0.16500000000000001</v>
      </c>
      <c r="DD40" s="29">
        <v>0.58099999999999996</v>
      </c>
      <c r="DE40" s="29">
        <v>0.2</v>
      </c>
      <c r="DF40" s="29">
        <v>28.079000000000001</v>
      </c>
      <c r="DG40" s="29">
        <v>29.533000000000001</v>
      </c>
      <c r="DH40" s="29">
        <v>0.39700000000000002</v>
      </c>
      <c r="DI40" s="29">
        <v>0.108</v>
      </c>
      <c r="DJ40" s="29">
        <v>0.40100000000000002</v>
      </c>
      <c r="DK40" s="29">
        <v>0.108</v>
      </c>
      <c r="DL40" s="29">
        <v>0.46300000000000002</v>
      </c>
      <c r="DM40" s="29">
        <v>0.13300000000000001</v>
      </c>
      <c r="DN40" s="29">
        <v>0.46800000000000003</v>
      </c>
      <c r="DO40" s="29">
        <v>0.13300000000000001</v>
      </c>
      <c r="DP40" s="29">
        <v>0.53600000000000003</v>
      </c>
      <c r="DQ40" s="29">
        <v>0.16</v>
      </c>
      <c r="DR40" s="29">
        <v>0.54100000000000004</v>
      </c>
      <c r="DS40" s="29">
        <v>0.16</v>
      </c>
      <c r="DT40" s="3">
        <v>28.079000000000001</v>
      </c>
      <c r="DU40" s="3">
        <v>29.533000000000001</v>
      </c>
      <c r="DV40" s="3">
        <v>13.69</v>
      </c>
      <c r="DW40" s="3">
        <v>13.721</v>
      </c>
    </row>
    <row r="41" spans="1:127" x14ac:dyDescent="0.15">
      <c r="A41" s="28">
        <v>53</v>
      </c>
      <c r="B41" s="29">
        <v>20.655000000000001</v>
      </c>
      <c r="C41" s="29">
        <v>22.126000000000001</v>
      </c>
      <c r="D41" s="29">
        <v>19.742999999999999</v>
      </c>
      <c r="E41" s="29">
        <v>21.212</v>
      </c>
      <c r="F41" s="29">
        <v>18.841999999999999</v>
      </c>
      <c r="G41" s="29">
        <v>20.309000000000001</v>
      </c>
      <c r="H41" s="29">
        <v>17.954999999999998</v>
      </c>
      <c r="I41" s="29">
        <v>19.419</v>
      </c>
      <c r="J41" s="29">
        <v>17.082000000000001</v>
      </c>
      <c r="K41" s="29">
        <v>18.542000000000002</v>
      </c>
      <c r="L41" s="29">
        <v>16.222000000000001</v>
      </c>
      <c r="M41" s="29">
        <v>17.675999999999998</v>
      </c>
      <c r="N41" s="29">
        <v>15.375999999999999</v>
      </c>
      <c r="O41" s="29">
        <v>16.824000000000002</v>
      </c>
      <c r="P41" s="37">
        <v>14.544</v>
      </c>
      <c r="Q41" s="37">
        <v>15.984999999999999</v>
      </c>
      <c r="R41" s="29">
        <v>13.728</v>
      </c>
      <c r="S41" s="29">
        <v>15.159000000000001</v>
      </c>
      <c r="T41" s="29">
        <v>12.928000000000001</v>
      </c>
      <c r="U41" s="29">
        <v>14.347</v>
      </c>
      <c r="V41" s="29">
        <v>12.144</v>
      </c>
      <c r="W41" s="29">
        <v>13.548</v>
      </c>
      <c r="X41" s="29">
        <v>11.375999999999999</v>
      </c>
      <c r="Y41" s="29">
        <v>12.763999999999999</v>
      </c>
      <c r="Z41" s="29">
        <v>10.627000000000001</v>
      </c>
      <c r="AA41" s="29">
        <v>11.994</v>
      </c>
      <c r="AB41" s="29">
        <v>9.8949999999999996</v>
      </c>
      <c r="AC41" s="29">
        <v>11.239000000000001</v>
      </c>
      <c r="AD41" s="29">
        <v>9.1829999999999998</v>
      </c>
      <c r="AE41" s="29">
        <v>10.5</v>
      </c>
      <c r="AF41" s="29">
        <v>8.4909999999999997</v>
      </c>
      <c r="AG41" s="29">
        <v>9.7780000000000005</v>
      </c>
      <c r="AH41" s="29">
        <v>5.359</v>
      </c>
      <c r="AI41" s="29">
        <v>5.3760000000000003</v>
      </c>
      <c r="AJ41" s="29">
        <v>4.4340000000000002</v>
      </c>
      <c r="AK41" s="29">
        <v>4.4489999999999998</v>
      </c>
      <c r="AL41" s="29">
        <v>3.5209999999999999</v>
      </c>
      <c r="AM41" s="29">
        <v>3.5350000000000001</v>
      </c>
      <c r="AN41" s="81">
        <v>2.621</v>
      </c>
      <c r="AO41" s="81">
        <v>2.633</v>
      </c>
      <c r="AP41" s="29">
        <v>1.734</v>
      </c>
      <c r="AQ41" s="29">
        <v>1.7430000000000001</v>
      </c>
      <c r="AR41" s="29">
        <v>0.86</v>
      </c>
      <c r="AS41" s="29">
        <v>0.86499999999999999</v>
      </c>
      <c r="AT41" s="29">
        <v>2.738</v>
      </c>
      <c r="AU41" s="29">
        <v>2.7429999999999999</v>
      </c>
      <c r="AV41" s="29">
        <v>1.8129999999999999</v>
      </c>
      <c r="AW41" s="29">
        <v>1.8169999999999999</v>
      </c>
      <c r="AX41" s="29">
        <v>0.9</v>
      </c>
      <c r="AY41" s="29">
        <v>0.90200000000000002</v>
      </c>
      <c r="AZ41" s="29">
        <v>7.0359999999999996</v>
      </c>
      <c r="BA41" s="29">
        <v>7.0670000000000002</v>
      </c>
      <c r="BB41" s="29">
        <v>6.1109999999999998</v>
      </c>
      <c r="BC41" s="29">
        <v>6.141</v>
      </c>
      <c r="BD41" s="29">
        <v>5.1980000000000004</v>
      </c>
      <c r="BE41" s="29">
        <v>5.2270000000000003</v>
      </c>
      <c r="BF41" s="29">
        <v>4.298</v>
      </c>
      <c r="BG41" s="29">
        <v>4.3239999999999998</v>
      </c>
      <c r="BH41" s="29">
        <v>3.411</v>
      </c>
      <c r="BI41" s="29">
        <v>3.4340000000000002</v>
      </c>
      <c r="BJ41" s="29">
        <v>2.5369999999999999</v>
      </c>
      <c r="BK41" s="29">
        <v>2.5569999999999999</v>
      </c>
      <c r="BL41" s="29">
        <v>1.677</v>
      </c>
      <c r="BM41" s="29">
        <v>1.6910000000000001</v>
      </c>
      <c r="BN41" s="29">
        <v>0.83099999999999996</v>
      </c>
      <c r="BO41" s="29">
        <v>0.83899999999999997</v>
      </c>
      <c r="BP41" s="29">
        <v>5.2859999999999996</v>
      </c>
      <c r="BQ41" s="29">
        <v>1.8979999999999999</v>
      </c>
      <c r="BR41" s="29">
        <v>5.7539999999999996</v>
      </c>
      <c r="BS41" s="29">
        <v>2.4430000000000001</v>
      </c>
      <c r="BT41" s="29">
        <v>5.3109999999999999</v>
      </c>
      <c r="BU41" s="29">
        <v>1.897</v>
      </c>
      <c r="BV41" s="29">
        <v>5.7679999999999998</v>
      </c>
      <c r="BW41" s="29">
        <v>2.4409999999999998</v>
      </c>
      <c r="BX41" s="81">
        <v>5.3369999999999997</v>
      </c>
      <c r="BY41" s="81">
        <v>1.8979999999999999</v>
      </c>
      <c r="BZ41" s="37">
        <v>5.782</v>
      </c>
      <c r="CA41" s="37">
        <v>2.44</v>
      </c>
      <c r="CB41" s="29">
        <v>4.8170000000000002</v>
      </c>
      <c r="CC41" s="29">
        <v>10.558999999999999</v>
      </c>
      <c r="CD41" s="29">
        <v>4.6630000000000003</v>
      </c>
      <c r="CE41" s="29">
        <v>10.382999999999999</v>
      </c>
      <c r="CF41" s="29">
        <v>4.508</v>
      </c>
      <c r="CG41" s="29">
        <v>10.189</v>
      </c>
      <c r="CH41" s="29">
        <v>4.3520000000000003</v>
      </c>
      <c r="CI41" s="29">
        <v>9.9779999999999998</v>
      </c>
      <c r="CJ41" s="29">
        <v>4.1950000000000003</v>
      </c>
      <c r="CK41" s="29">
        <v>9.7520000000000007</v>
      </c>
      <c r="CL41" s="29">
        <v>4.0389999999999997</v>
      </c>
      <c r="CM41" s="29">
        <v>9.51</v>
      </c>
      <c r="CN41" s="29">
        <v>3.8820000000000001</v>
      </c>
      <c r="CO41" s="29">
        <v>9.2539999999999996</v>
      </c>
      <c r="CP41" s="29">
        <v>3.7250000000000001</v>
      </c>
      <c r="CQ41" s="29">
        <v>8.9849999999999994</v>
      </c>
      <c r="CR41" s="29">
        <v>0.85299999999999998</v>
      </c>
      <c r="CS41" s="29">
        <v>0.85899999999999999</v>
      </c>
      <c r="CT41" s="29">
        <v>4.6139999999999999</v>
      </c>
      <c r="CU41" s="29">
        <v>1.7749999999999999</v>
      </c>
      <c r="CV41" s="29">
        <v>4.4939999999999998</v>
      </c>
      <c r="CW41" s="29">
        <v>1.7130000000000001</v>
      </c>
      <c r="CX41" s="29">
        <v>4.367</v>
      </c>
      <c r="CY41" s="29">
        <v>1.6519999999999999</v>
      </c>
      <c r="CZ41" s="29">
        <v>0.40699999999999997</v>
      </c>
      <c r="DA41" s="29">
        <v>0.11600000000000001</v>
      </c>
      <c r="DB41" s="29">
        <v>0.47699999999999998</v>
      </c>
      <c r="DC41" s="29">
        <v>0.14499999999999999</v>
      </c>
      <c r="DD41" s="29">
        <v>0.55400000000000005</v>
      </c>
      <c r="DE41" s="29">
        <v>0.17799999999999999</v>
      </c>
      <c r="DF41" s="29">
        <v>27.376999999999999</v>
      </c>
      <c r="DG41" s="29">
        <v>28.85</v>
      </c>
      <c r="DH41" s="29">
        <v>0.374</v>
      </c>
      <c r="DI41" s="29">
        <v>9.1999999999999998E-2</v>
      </c>
      <c r="DJ41" s="29">
        <v>0.378</v>
      </c>
      <c r="DK41" s="29">
        <v>9.1999999999999998E-2</v>
      </c>
      <c r="DL41" s="29">
        <v>0.439</v>
      </c>
      <c r="DM41" s="29">
        <v>0.11600000000000001</v>
      </c>
      <c r="DN41" s="29">
        <v>0.443</v>
      </c>
      <c r="DO41" s="29">
        <v>0.11600000000000001</v>
      </c>
      <c r="DP41" s="29">
        <v>0.51100000000000001</v>
      </c>
      <c r="DQ41" s="29">
        <v>0.14199999999999999</v>
      </c>
      <c r="DR41" s="29">
        <v>0.51600000000000001</v>
      </c>
      <c r="DS41" s="29">
        <v>0.14199999999999999</v>
      </c>
      <c r="DT41" s="3">
        <v>27.376999999999999</v>
      </c>
      <c r="DU41" s="3">
        <v>28.85</v>
      </c>
      <c r="DV41" s="3">
        <v>12.833</v>
      </c>
      <c r="DW41" s="3">
        <v>12.865</v>
      </c>
    </row>
    <row r="42" spans="1:127" x14ac:dyDescent="0.15">
      <c r="A42" s="28">
        <v>54</v>
      </c>
      <c r="B42" s="29">
        <v>20.885000000000002</v>
      </c>
      <c r="C42" s="29">
        <v>22.373000000000001</v>
      </c>
      <c r="D42" s="29">
        <v>19.962</v>
      </c>
      <c r="E42" s="29">
        <v>21.448</v>
      </c>
      <c r="F42" s="29">
        <v>19.052</v>
      </c>
      <c r="G42" s="29">
        <v>20.536000000000001</v>
      </c>
      <c r="H42" s="29">
        <v>18.155000000000001</v>
      </c>
      <c r="I42" s="29">
        <v>19.635999999999999</v>
      </c>
      <c r="J42" s="29">
        <v>17.271999999999998</v>
      </c>
      <c r="K42" s="29">
        <v>18.748999999999999</v>
      </c>
      <c r="L42" s="29">
        <v>16.402000000000001</v>
      </c>
      <c r="M42" s="29">
        <v>17.873999999999999</v>
      </c>
      <c r="N42" s="29">
        <v>15.547000000000001</v>
      </c>
      <c r="O42" s="29">
        <v>17.012</v>
      </c>
      <c r="P42" s="37">
        <v>14.706</v>
      </c>
      <c r="Q42" s="37">
        <v>16.164000000000001</v>
      </c>
      <c r="R42" s="29">
        <v>13.881</v>
      </c>
      <c r="S42" s="29">
        <v>15.327999999999999</v>
      </c>
      <c r="T42" s="29">
        <v>13.071999999999999</v>
      </c>
      <c r="U42" s="29">
        <v>14.507</v>
      </c>
      <c r="V42" s="29">
        <v>12.279</v>
      </c>
      <c r="W42" s="29">
        <v>13.699</v>
      </c>
      <c r="X42" s="29">
        <v>11.503</v>
      </c>
      <c r="Y42" s="29">
        <v>12.906000000000001</v>
      </c>
      <c r="Z42" s="29">
        <v>10.744999999999999</v>
      </c>
      <c r="AA42" s="29">
        <v>12.128</v>
      </c>
      <c r="AB42" s="29">
        <v>10.005000000000001</v>
      </c>
      <c r="AC42" s="29">
        <v>11.365</v>
      </c>
      <c r="AD42" s="29">
        <v>9.2850000000000001</v>
      </c>
      <c r="AE42" s="29">
        <v>10.618</v>
      </c>
      <c r="AF42" s="29">
        <v>8.5850000000000009</v>
      </c>
      <c r="AG42" s="29">
        <v>9.8870000000000005</v>
      </c>
      <c r="AH42" s="29">
        <v>5.4180000000000001</v>
      </c>
      <c r="AI42" s="29">
        <v>5.4359999999999999</v>
      </c>
      <c r="AJ42" s="29">
        <v>4.4829999999999997</v>
      </c>
      <c r="AK42" s="29">
        <v>4.4989999999999997</v>
      </c>
      <c r="AL42" s="29">
        <v>3.56</v>
      </c>
      <c r="AM42" s="29">
        <v>3.5750000000000002</v>
      </c>
      <c r="AN42" s="81">
        <v>2.65</v>
      </c>
      <c r="AO42" s="81">
        <v>2.6619999999999999</v>
      </c>
      <c r="AP42" s="29">
        <v>1.7529999999999999</v>
      </c>
      <c r="AQ42" s="29">
        <v>1.762</v>
      </c>
      <c r="AR42" s="29">
        <v>0.87</v>
      </c>
      <c r="AS42" s="29">
        <v>0.875</v>
      </c>
      <c r="AT42" s="29">
        <v>2.7679999999999998</v>
      </c>
      <c r="AU42" s="29">
        <v>2.7730000000000001</v>
      </c>
      <c r="AV42" s="29">
        <v>1.833</v>
      </c>
      <c r="AW42" s="29">
        <v>1.837</v>
      </c>
      <c r="AX42" s="29">
        <v>0.91</v>
      </c>
      <c r="AY42" s="29">
        <v>0.91200000000000003</v>
      </c>
      <c r="AZ42" s="29">
        <v>7.1139999999999999</v>
      </c>
      <c r="BA42" s="29">
        <v>7.1459999999999999</v>
      </c>
      <c r="BB42" s="29">
        <v>6.1790000000000003</v>
      </c>
      <c r="BC42" s="29">
        <v>6.2089999999999996</v>
      </c>
      <c r="BD42" s="29">
        <v>5.2560000000000002</v>
      </c>
      <c r="BE42" s="29">
        <v>5.2850000000000001</v>
      </c>
      <c r="BF42" s="29">
        <v>4.3460000000000001</v>
      </c>
      <c r="BG42" s="29">
        <v>4.3730000000000002</v>
      </c>
      <c r="BH42" s="29">
        <v>3.4489999999999998</v>
      </c>
      <c r="BI42" s="29">
        <v>3.4729999999999999</v>
      </c>
      <c r="BJ42" s="29">
        <v>2.5649999999999999</v>
      </c>
      <c r="BK42" s="29">
        <v>2.585</v>
      </c>
      <c r="BL42" s="29">
        <v>1.696</v>
      </c>
      <c r="BM42" s="29">
        <v>1.71</v>
      </c>
      <c r="BN42" s="29">
        <v>0.84099999999999997</v>
      </c>
      <c r="BO42" s="29">
        <v>0.84899999999999998</v>
      </c>
      <c r="BP42" s="29">
        <v>5.28</v>
      </c>
      <c r="BQ42" s="29">
        <v>1.87</v>
      </c>
      <c r="BR42" s="29">
        <v>5.7539999999999996</v>
      </c>
      <c r="BS42" s="29">
        <v>2.4220000000000002</v>
      </c>
      <c r="BT42" s="29">
        <v>5.3049999999999997</v>
      </c>
      <c r="BU42" s="29">
        <v>1.87</v>
      </c>
      <c r="BV42" s="29">
        <v>5.7670000000000003</v>
      </c>
      <c r="BW42" s="29">
        <v>2.42</v>
      </c>
      <c r="BX42" s="81">
        <v>5.3319999999999999</v>
      </c>
      <c r="BY42" s="81">
        <v>1.871</v>
      </c>
      <c r="BZ42" s="37">
        <v>5.7809999999999997</v>
      </c>
      <c r="CA42" s="37">
        <v>2.419</v>
      </c>
      <c r="CB42" s="29">
        <v>4.8710000000000004</v>
      </c>
      <c r="CC42" s="29">
        <v>10.677</v>
      </c>
      <c r="CD42" s="29">
        <v>4.7149999999999999</v>
      </c>
      <c r="CE42" s="29">
        <v>10.497999999999999</v>
      </c>
      <c r="CF42" s="29">
        <v>4.5579999999999998</v>
      </c>
      <c r="CG42" s="29">
        <v>10.303000000000001</v>
      </c>
      <c r="CH42" s="29">
        <v>4.4000000000000004</v>
      </c>
      <c r="CI42" s="29">
        <v>10.09</v>
      </c>
      <c r="CJ42" s="29">
        <v>4.242</v>
      </c>
      <c r="CK42" s="29">
        <v>9.8610000000000007</v>
      </c>
      <c r="CL42" s="29">
        <v>4.0839999999999996</v>
      </c>
      <c r="CM42" s="29">
        <v>9.6159999999999997</v>
      </c>
      <c r="CN42" s="29">
        <v>3.9249999999999998</v>
      </c>
      <c r="CO42" s="29">
        <v>9.3580000000000005</v>
      </c>
      <c r="CP42" s="29">
        <v>3.7669999999999999</v>
      </c>
      <c r="CQ42" s="29">
        <v>9.0850000000000009</v>
      </c>
      <c r="CR42" s="29">
        <v>0.86299999999999999</v>
      </c>
      <c r="CS42" s="29">
        <v>0.86799999999999999</v>
      </c>
      <c r="CT42" s="29">
        <v>4.6660000000000004</v>
      </c>
      <c r="CU42" s="29">
        <v>1.7949999999999999</v>
      </c>
      <c r="CV42" s="29">
        <v>4.5439999999999996</v>
      </c>
      <c r="CW42" s="29">
        <v>1.732</v>
      </c>
      <c r="CX42" s="29">
        <v>4.4160000000000004</v>
      </c>
      <c r="CY42" s="29">
        <v>1.67</v>
      </c>
      <c r="CZ42" s="29">
        <v>0.379</v>
      </c>
      <c r="DA42" s="29">
        <v>9.7000000000000003E-2</v>
      </c>
      <c r="DB42" s="29">
        <v>0.44800000000000001</v>
      </c>
      <c r="DC42" s="29">
        <v>0.125</v>
      </c>
      <c r="DD42" s="29">
        <v>0.52500000000000002</v>
      </c>
      <c r="DE42" s="29">
        <v>0.157</v>
      </c>
      <c r="DF42" s="29">
        <v>26.675999999999998</v>
      </c>
      <c r="DG42" s="29">
        <v>28.167000000000002</v>
      </c>
      <c r="DH42" s="29">
        <v>0.34799999999999998</v>
      </c>
      <c r="DI42" s="29">
        <v>7.6999999999999999E-2</v>
      </c>
      <c r="DJ42" s="29">
        <v>0.35299999999999998</v>
      </c>
      <c r="DK42" s="29">
        <v>7.6999999999999999E-2</v>
      </c>
      <c r="DL42" s="29">
        <v>0.41199999999999998</v>
      </c>
      <c r="DM42" s="29">
        <v>9.9000000000000005E-2</v>
      </c>
      <c r="DN42" s="29">
        <v>0.41699999999999998</v>
      </c>
      <c r="DO42" s="29">
        <v>9.9000000000000005E-2</v>
      </c>
      <c r="DP42" s="29">
        <v>0.48399999999999999</v>
      </c>
      <c r="DQ42" s="29">
        <v>0.124</v>
      </c>
      <c r="DR42" s="29">
        <v>0.48899999999999999</v>
      </c>
      <c r="DS42" s="29">
        <v>0.124</v>
      </c>
      <c r="DT42" s="3">
        <v>26.675999999999998</v>
      </c>
      <c r="DU42" s="3">
        <v>28.167000000000002</v>
      </c>
      <c r="DV42" s="3">
        <v>11.97</v>
      </c>
      <c r="DW42" s="3">
        <v>12.003</v>
      </c>
    </row>
    <row r="43" spans="1:127" x14ac:dyDescent="0.15">
      <c r="A43" s="28">
        <v>55</v>
      </c>
      <c r="B43" s="29">
        <v>21.123999999999999</v>
      </c>
      <c r="C43" s="29">
        <v>22.628</v>
      </c>
      <c r="D43" s="29">
        <v>20.190000000000001</v>
      </c>
      <c r="E43" s="29">
        <v>21.693000000000001</v>
      </c>
      <c r="F43" s="29">
        <v>19.27</v>
      </c>
      <c r="G43" s="29">
        <v>20.77</v>
      </c>
      <c r="H43" s="29">
        <v>18.361999999999998</v>
      </c>
      <c r="I43" s="29">
        <v>19.86</v>
      </c>
      <c r="J43" s="29">
        <v>17.469000000000001</v>
      </c>
      <c r="K43" s="29">
        <v>18.962</v>
      </c>
      <c r="L43" s="29">
        <v>16.588999999999999</v>
      </c>
      <c r="M43" s="29">
        <v>18.077999999999999</v>
      </c>
      <c r="N43" s="29">
        <v>15.724</v>
      </c>
      <c r="O43" s="29">
        <v>17.206</v>
      </c>
      <c r="P43" s="37">
        <v>14.874000000000001</v>
      </c>
      <c r="Q43" s="37">
        <v>16.347999999999999</v>
      </c>
      <c r="R43" s="29">
        <v>14.039</v>
      </c>
      <c r="S43" s="29">
        <v>15.503</v>
      </c>
      <c r="T43" s="29">
        <v>13.221</v>
      </c>
      <c r="U43" s="29">
        <v>14.672000000000001</v>
      </c>
      <c r="V43" s="29">
        <v>12.419</v>
      </c>
      <c r="W43" s="29">
        <v>13.856</v>
      </c>
      <c r="X43" s="29">
        <v>11.634</v>
      </c>
      <c r="Y43" s="29">
        <v>13.053000000000001</v>
      </c>
      <c r="Z43" s="29">
        <v>10.868</v>
      </c>
      <c r="AA43" s="29">
        <v>12.266</v>
      </c>
      <c r="AB43" s="29">
        <v>10.119999999999999</v>
      </c>
      <c r="AC43" s="29">
        <v>11.494</v>
      </c>
      <c r="AD43" s="29">
        <v>9.391</v>
      </c>
      <c r="AE43" s="29">
        <v>10.739000000000001</v>
      </c>
      <c r="AF43" s="29">
        <v>8.6829999999999998</v>
      </c>
      <c r="AG43" s="29">
        <v>10</v>
      </c>
      <c r="AH43" s="29">
        <v>5.48</v>
      </c>
      <c r="AI43" s="29">
        <v>5.4980000000000002</v>
      </c>
      <c r="AJ43" s="29">
        <v>4.5339999999999998</v>
      </c>
      <c r="AK43" s="29">
        <v>4.55</v>
      </c>
      <c r="AL43" s="29">
        <v>3.601</v>
      </c>
      <c r="AM43" s="29">
        <v>3.6150000000000002</v>
      </c>
      <c r="AN43" s="81">
        <v>2.68</v>
      </c>
      <c r="AO43" s="81">
        <v>2.6930000000000001</v>
      </c>
      <c r="AP43" s="29">
        <v>1.7729999999999999</v>
      </c>
      <c r="AQ43" s="29">
        <v>1.782</v>
      </c>
      <c r="AR43" s="29">
        <v>0.88</v>
      </c>
      <c r="AS43" s="29">
        <v>0.88500000000000001</v>
      </c>
      <c r="AT43" s="29">
        <v>2.8</v>
      </c>
      <c r="AU43" s="29">
        <v>2.8050000000000002</v>
      </c>
      <c r="AV43" s="29">
        <v>1.8540000000000001</v>
      </c>
      <c r="AW43" s="29">
        <v>1.8580000000000001</v>
      </c>
      <c r="AX43" s="29">
        <v>0.92</v>
      </c>
      <c r="AY43" s="29">
        <v>0.92300000000000004</v>
      </c>
      <c r="AZ43" s="29">
        <v>7.1959999999999997</v>
      </c>
      <c r="BA43" s="29">
        <v>7.2270000000000003</v>
      </c>
      <c r="BB43" s="29">
        <v>6.25</v>
      </c>
      <c r="BC43" s="29">
        <v>6.28</v>
      </c>
      <c r="BD43" s="29">
        <v>5.3159999999999998</v>
      </c>
      <c r="BE43" s="29">
        <v>5.3449999999999998</v>
      </c>
      <c r="BF43" s="29">
        <v>4.3959999999999999</v>
      </c>
      <c r="BG43" s="29">
        <v>4.4219999999999997</v>
      </c>
      <c r="BH43" s="29">
        <v>3.488</v>
      </c>
      <c r="BI43" s="29">
        <v>3.512</v>
      </c>
      <c r="BJ43" s="29">
        <v>2.5950000000000002</v>
      </c>
      <c r="BK43" s="29">
        <v>2.6150000000000002</v>
      </c>
      <c r="BL43" s="29">
        <v>1.7150000000000001</v>
      </c>
      <c r="BM43" s="29">
        <v>1.73</v>
      </c>
      <c r="BN43" s="29">
        <v>0.85</v>
      </c>
      <c r="BO43" s="29">
        <v>0.85799999999999998</v>
      </c>
      <c r="BP43" s="29">
        <v>5.2690000000000001</v>
      </c>
      <c r="BQ43" s="29">
        <v>1.841</v>
      </c>
      <c r="BR43" s="29">
        <v>5.7480000000000002</v>
      </c>
      <c r="BS43" s="29">
        <v>2.399</v>
      </c>
      <c r="BT43" s="29">
        <v>5.2949999999999999</v>
      </c>
      <c r="BU43" s="29">
        <v>1.841</v>
      </c>
      <c r="BV43" s="29">
        <v>5.7619999999999996</v>
      </c>
      <c r="BW43" s="29">
        <v>2.3969999999999998</v>
      </c>
      <c r="BX43" s="81">
        <v>5.3209999999999997</v>
      </c>
      <c r="BY43" s="81">
        <v>1.841</v>
      </c>
      <c r="BZ43" s="37">
        <v>5.7759999999999998</v>
      </c>
      <c r="CA43" s="37">
        <v>2.3959999999999999</v>
      </c>
      <c r="CB43" s="29">
        <v>4.9260000000000002</v>
      </c>
      <c r="CC43" s="29">
        <v>10.798999999999999</v>
      </c>
      <c r="CD43" s="29">
        <v>4.7690000000000001</v>
      </c>
      <c r="CE43" s="29">
        <v>10.618</v>
      </c>
      <c r="CF43" s="29">
        <v>4.6100000000000003</v>
      </c>
      <c r="CG43" s="29">
        <v>10.42</v>
      </c>
      <c r="CH43" s="29">
        <v>4.45</v>
      </c>
      <c r="CI43" s="29">
        <v>10.205</v>
      </c>
      <c r="CJ43" s="29">
        <v>4.2910000000000004</v>
      </c>
      <c r="CK43" s="29">
        <v>9.9730000000000008</v>
      </c>
      <c r="CL43" s="29">
        <v>4.13</v>
      </c>
      <c r="CM43" s="29">
        <v>9.7260000000000009</v>
      </c>
      <c r="CN43" s="29">
        <v>3.97</v>
      </c>
      <c r="CO43" s="29">
        <v>9.4649999999999999</v>
      </c>
      <c r="CP43" s="29">
        <v>3.81</v>
      </c>
      <c r="CQ43" s="29">
        <v>9.1890000000000001</v>
      </c>
      <c r="CR43" s="29">
        <v>0.872</v>
      </c>
      <c r="CS43" s="29">
        <v>0.878</v>
      </c>
      <c r="CT43" s="29">
        <v>4.7190000000000003</v>
      </c>
      <c r="CU43" s="29">
        <v>1.8149999999999999</v>
      </c>
      <c r="CV43" s="29">
        <v>4.5960000000000001</v>
      </c>
      <c r="CW43" s="29">
        <v>1.752</v>
      </c>
      <c r="CX43" s="29">
        <v>4.4660000000000002</v>
      </c>
      <c r="CY43" s="29">
        <v>1.69</v>
      </c>
      <c r="CZ43" s="29">
        <v>0.35</v>
      </c>
      <c r="DA43" s="29">
        <v>7.9000000000000001E-2</v>
      </c>
      <c r="DB43" s="29">
        <v>0.41799999999999998</v>
      </c>
      <c r="DC43" s="29">
        <v>0.105</v>
      </c>
      <c r="DD43" s="29">
        <v>0.49299999999999999</v>
      </c>
      <c r="DE43" s="29">
        <v>0.13500000000000001</v>
      </c>
      <c r="DF43" s="29">
        <v>25.975000000000001</v>
      </c>
      <c r="DG43" s="29">
        <v>27.481999999999999</v>
      </c>
      <c r="DH43" s="29">
        <v>0.32100000000000001</v>
      </c>
      <c r="DI43" s="29">
        <v>6.2E-2</v>
      </c>
      <c r="DJ43" s="29">
        <v>0.32600000000000001</v>
      </c>
      <c r="DK43" s="29">
        <v>6.2E-2</v>
      </c>
      <c r="DL43" s="29">
        <v>0.38400000000000001</v>
      </c>
      <c r="DM43" s="29">
        <v>8.2000000000000003E-2</v>
      </c>
      <c r="DN43" s="29">
        <v>0.38900000000000001</v>
      </c>
      <c r="DO43" s="29">
        <v>8.2000000000000003E-2</v>
      </c>
      <c r="DP43" s="29">
        <v>0.45400000000000001</v>
      </c>
      <c r="DQ43" s="29">
        <v>0.105</v>
      </c>
      <c r="DR43" s="29">
        <v>0.45900000000000002</v>
      </c>
      <c r="DS43" s="29">
        <v>0.105</v>
      </c>
      <c r="DT43" s="3">
        <v>25.975000000000001</v>
      </c>
      <c r="DU43" s="3">
        <v>27.481999999999999</v>
      </c>
      <c r="DV43" s="3">
        <v>11.101000000000001</v>
      </c>
      <c r="DW43" s="3">
        <v>11.134</v>
      </c>
    </row>
    <row r="44" spans="1:127" x14ac:dyDescent="0.15">
      <c r="A44" s="28">
        <v>56</v>
      </c>
      <c r="B44" s="29">
        <v>21.372</v>
      </c>
      <c r="C44" s="29">
        <v>22.893000000000001</v>
      </c>
      <c r="D44" s="29">
        <v>20.427</v>
      </c>
      <c r="E44" s="29">
        <v>21.946999999999999</v>
      </c>
      <c r="F44" s="29">
        <v>19.495999999999999</v>
      </c>
      <c r="G44" s="29">
        <v>21.013000000000002</v>
      </c>
      <c r="H44" s="29">
        <v>18.577999999999999</v>
      </c>
      <c r="I44" s="29">
        <v>20.091999999999999</v>
      </c>
      <c r="J44" s="29">
        <v>17.673999999999999</v>
      </c>
      <c r="K44" s="29">
        <v>19.184000000000001</v>
      </c>
      <c r="L44" s="29">
        <v>16.783999999999999</v>
      </c>
      <c r="M44" s="29">
        <v>18.289000000000001</v>
      </c>
      <c r="N44" s="29">
        <v>15.909000000000001</v>
      </c>
      <c r="O44" s="29">
        <v>17.407</v>
      </c>
      <c r="P44" s="37">
        <v>15.048999999999999</v>
      </c>
      <c r="Q44" s="37">
        <v>16.539000000000001</v>
      </c>
      <c r="R44" s="29">
        <v>14.204000000000001</v>
      </c>
      <c r="S44" s="29">
        <v>15.683999999999999</v>
      </c>
      <c r="T44" s="29">
        <v>13.375999999999999</v>
      </c>
      <c r="U44" s="29">
        <v>14.843999999999999</v>
      </c>
      <c r="V44" s="29">
        <v>12.565</v>
      </c>
      <c r="W44" s="29">
        <v>14.018000000000001</v>
      </c>
      <c r="X44" s="29">
        <v>11.771000000000001</v>
      </c>
      <c r="Y44" s="29">
        <v>13.206</v>
      </c>
      <c r="Z44" s="29">
        <v>10.994999999999999</v>
      </c>
      <c r="AA44" s="29">
        <v>12.41</v>
      </c>
      <c r="AB44" s="29">
        <v>10.239000000000001</v>
      </c>
      <c r="AC44" s="29">
        <v>11.629</v>
      </c>
      <c r="AD44" s="29">
        <v>9.5020000000000007</v>
      </c>
      <c r="AE44" s="29">
        <v>10.864000000000001</v>
      </c>
      <c r="AF44" s="29">
        <v>8.7850000000000001</v>
      </c>
      <c r="AG44" s="29">
        <v>10.117000000000001</v>
      </c>
      <c r="AH44" s="29">
        <v>5.5449999999999999</v>
      </c>
      <c r="AI44" s="29">
        <v>5.5620000000000003</v>
      </c>
      <c r="AJ44" s="29">
        <v>4.5880000000000001</v>
      </c>
      <c r="AK44" s="29">
        <v>4.6040000000000001</v>
      </c>
      <c r="AL44" s="29">
        <v>3.6429999999999998</v>
      </c>
      <c r="AM44" s="29">
        <v>3.6579999999999999</v>
      </c>
      <c r="AN44" s="81">
        <v>2.7120000000000002</v>
      </c>
      <c r="AO44" s="81">
        <v>2.7240000000000002</v>
      </c>
      <c r="AP44" s="29">
        <v>1.794</v>
      </c>
      <c r="AQ44" s="29">
        <v>1.8029999999999999</v>
      </c>
      <c r="AR44" s="29">
        <v>0.89</v>
      </c>
      <c r="AS44" s="29">
        <v>0.89500000000000002</v>
      </c>
      <c r="AT44" s="29">
        <v>2.8330000000000002</v>
      </c>
      <c r="AU44" s="29">
        <v>2.8380000000000001</v>
      </c>
      <c r="AV44" s="29">
        <v>1.8759999999999999</v>
      </c>
      <c r="AW44" s="29">
        <v>1.88</v>
      </c>
      <c r="AX44" s="29">
        <v>0.93100000000000005</v>
      </c>
      <c r="AY44" s="29">
        <v>0.93400000000000005</v>
      </c>
      <c r="AZ44" s="29">
        <v>7.28</v>
      </c>
      <c r="BA44" s="29">
        <v>7.3120000000000003</v>
      </c>
      <c r="BB44" s="29">
        <v>6.3230000000000004</v>
      </c>
      <c r="BC44" s="29">
        <v>6.3540000000000001</v>
      </c>
      <c r="BD44" s="29">
        <v>5.3789999999999996</v>
      </c>
      <c r="BE44" s="29">
        <v>5.4080000000000004</v>
      </c>
      <c r="BF44" s="29">
        <v>4.4470000000000001</v>
      </c>
      <c r="BG44" s="29">
        <v>4.4740000000000002</v>
      </c>
      <c r="BH44" s="29">
        <v>3.5289999999999999</v>
      </c>
      <c r="BI44" s="29">
        <v>3.5529999999999999</v>
      </c>
      <c r="BJ44" s="29">
        <v>2.625</v>
      </c>
      <c r="BK44" s="29">
        <v>2.645</v>
      </c>
      <c r="BL44" s="29">
        <v>1.7350000000000001</v>
      </c>
      <c r="BM44" s="29">
        <v>1.75</v>
      </c>
      <c r="BN44" s="29">
        <v>0.86</v>
      </c>
      <c r="BO44" s="29">
        <v>0.86799999999999999</v>
      </c>
      <c r="BP44" s="29">
        <v>5.2530000000000001</v>
      </c>
      <c r="BQ44" s="29">
        <v>1.8089999999999999</v>
      </c>
      <c r="BR44" s="29">
        <v>5.7380000000000004</v>
      </c>
      <c r="BS44" s="29">
        <v>2.3730000000000002</v>
      </c>
      <c r="BT44" s="29">
        <v>5.2789999999999999</v>
      </c>
      <c r="BU44" s="29">
        <v>1.8089999999999999</v>
      </c>
      <c r="BV44" s="29">
        <v>5.7519999999999998</v>
      </c>
      <c r="BW44" s="29">
        <v>2.3719999999999999</v>
      </c>
      <c r="BX44" s="81">
        <v>5.3070000000000004</v>
      </c>
      <c r="BY44" s="81">
        <v>1.81</v>
      </c>
      <c r="BZ44" s="37">
        <v>5.766</v>
      </c>
      <c r="CA44" s="37">
        <v>2.371</v>
      </c>
      <c r="CB44" s="29">
        <v>4.984</v>
      </c>
      <c r="CC44" s="29">
        <v>10.925000000000001</v>
      </c>
      <c r="CD44" s="29">
        <v>4.8250000000000002</v>
      </c>
      <c r="CE44" s="29">
        <v>10.742000000000001</v>
      </c>
      <c r="CF44" s="29">
        <v>4.6639999999999997</v>
      </c>
      <c r="CG44" s="29">
        <v>10.542</v>
      </c>
      <c r="CH44" s="29">
        <v>4.5030000000000001</v>
      </c>
      <c r="CI44" s="29">
        <v>10.324</v>
      </c>
      <c r="CJ44" s="29">
        <v>4.3410000000000002</v>
      </c>
      <c r="CK44" s="29">
        <v>10.09</v>
      </c>
      <c r="CL44" s="29">
        <v>4.1790000000000003</v>
      </c>
      <c r="CM44" s="29">
        <v>9.84</v>
      </c>
      <c r="CN44" s="29">
        <v>4.016</v>
      </c>
      <c r="CO44" s="29">
        <v>9.5749999999999993</v>
      </c>
      <c r="CP44" s="29">
        <v>3.8540000000000001</v>
      </c>
      <c r="CQ44" s="29">
        <v>9.2959999999999994</v>
      </c>
      <c r="CR44" s="29">
        <v>0.88300000000000001</v>
      </c>
      <c r="CS44" s="29">
        <v>0.88800000000000001</v>
      </c>
      <c r="CT44" s="29">
        <v>4.774</v>
      </c>
      <c r="CU44" s="29">
        <v>1.8360000000000001</v>
      </c>
      <c r="CV44" s="29">
        <v>4.6500000000000004</v>
      </c>
      <c r="CW44" s="29">
        <v>1.7729999999999999</v>
      </c>
      <c r="CX44" s="29">
        <v>4.5190000000000001</v>
      </c>
      <c r="CY44" s="29">
        <v>1.7090000000000001</v>
      </c>
      <c r="CZ44" s="29">
        <v>0.32</v>
      </c>
      <c r="DA44" s="29">
        <v>6.2E-2</v>
      </c>
      <c r="DB44" s="29">
        <v>0.38500000000000001</v>
      </c>
      <c r="DC44" s="29">
        <v>8.5000000000000006E-2</v>
      </c>
      <c r="DD44" s="29">
        <v>0.45900000000000002</v>
      </c>
      <c r="DE44" s="29">
        <v>0.113</v>
      </c>
      <c r="DF44" s="29">
        <v>25.274999999999999</v>
      </c>
      <c r="DG44" s="29">
        <v>26.797000000000001</v>
      </c>
      <c r="DH44" s="29">
        <v>0.29299999999999998</v>
      </c>
      <c r="DI44" s="29">
        <v>4.8000000000000001E-2</v>
      </c>
      <c r="DJ44" s="29">
        <v>0.29699999999999999</v>
      </c>
      <c r="DK44" s="29">
        <v>4.8000000000000001E-2</v>
      </c>
      <c r="DL44" s="29">
        <v>0.35399999999999998</v>
      </c>
      <c r="DM44" s="29">
        <v>6.6000000000000003E-2</v>
      </c>
      <c r="DN44" s="29">
        <v>0.35899999999999999</v>
      </c>
      <c r="DO44" s="29">
        <v>6.6000000000000003E-2</v>
      </c>
      <c r="DP44" s="29">
        <v>0.42199999999999999</v>
      </c>
      <c r="DQ44" s="29">
        <v>8.7999999999999995E-2</v>
      </c>
      <c r="DR44" s="29">
        <v>0.42799999999999999</v>
      </c>
      <c r="DS44" s="29">
        <v>8.7999999999999995E-2</v>
      </c>
      <c r="DT44" s="3">
        <v>25.274999999999999</v>
      </c>
      <c r="DU44" s="3">
        <v>26.797000000000001</v>
      </c>
      <c r="DV44" s="3">
        <v>10.226000000000001</v>
      </c>
      <c r="DW44" s="3">
        <v>10.259</v>
      </c>
    </row>
    <row r="45" spans="1:127" x14ac:dyDescent="0.15">
      <c r="A45" s="28">
        <v>57</v>
      </c>
      <c r="B45" s="29">
        <v>21.63</v>
      </c>
      <c r="C45" s="29">
        <v>23.166</v>
      </c>
      <c r="D45" s="29">
        <v>20.673999999999999</v>
      </c>
      <c r="E45" s="29">
        <v>22.209</v>
      </c>
      <c r="F45" s="29">
        <v>19.731000000000002</v>
      </c>
      <c r="G45" s="29">
        <v>21.263999999999999</v>
      </c>
      <c r="H45" s="29">
        <v>18.802</v>
      </c>
      <c r="I45" s="29">
        <v>20.332000000000001</v>
      </c>
      <c r="J45" s="29">
        <v>17.887</v>
      </c>
      <c r="K45" s="29">
        <v>19.413</v>
      </c>
      <c r="L45" s="29">
        <v>16.986999999999998</v>
      </c>
      <c r="M45" s="29">
        <v>18.507000000000001</v>
      </c>
      <c r="N45" s="29">
        <v>16.100999999999999</v>
      </c>
      <c r="O45" s="29">
        <v>17.614999999999998</v>
      </c>
      <c r="P45" s="37">
        <v>15.23</v>
      </c>
      <c r="Q45" s="37">
        <v>16.736000000000001</v>
      </c>
      <c r="R45" s="29">
        <v>14.375999999999999</v>
      </c>
      <c r="S45" s="29">
        <v>15.872</v>
      </c>
      <c r="T45" s="29">
        <v>13.538</v>
      </c>
      <c r="U45" s="29">
        <v>15.021000000000001</v>
      </c>
      <c r="V45" s="29">
        <v>12.717000000000001</v>
      </c>
      <c r="W45" s="29">
        <v>14.185</v>
      </c>
      <c r="X45" s="29">
        <v>11.913</v>
      </c>
      <c r="Y45" s="29">
        <v>13.364000000000001</v>
      </c>
      <c r="Z45" s="29">
        <v>11.128</v>
      </c>
      <c r="AA45" s="29">
        <v>12.558</v>
      </c>
      <c r="AB45" s="29">
        <v>10.362</v>
      </c>
      <c r="AC45" s="29">
        <v>11.768000000000001</v>
      </c>
      <c r="AD45" s="29">
        <v>9.6159999999999997</v>
      </c>
      <c r="AE45" s="29">
        <v>10.994</v>
      </c>
      <c r="AF45" s="29">
        <v>8.8919999999999995</v>
      </c>
      <c r="AG45" s="29">
        <v>10.237</v>
      </c>
      <c r="AH45" s="29">
        <v>5.6120000000000001</v>
      </c>
      <c r="AI45" s="29">
        <v>5.6280000000000001</v>
      </c>
      <c r="AJ45" s="29">
        <v>4.6429999999999998</v>
      </c>
      <c r="AK45" s="29">
        <v>4.6589999999999998</v>
      </c>
      <c r="AL45" s="29">
        <v>3.6869999999999998</v>
      </c>
      <c r="AM45" s="29">
        <v>3.7010000000000001</v>
      </c>
      <c r="AN45" s="81">
        <v>2.7450000000000001</v>
      </c>
      <c r="AO45" s="81">
        <v>2.7570000000000001</v>
      </c>
      <c r="AP45" s="29">
        <v>1.8160000000000001</v>
      </c>
      <c r="AQ45" s="29">
        <v>1.825</v>
      </c>
      <c r="AR45" s="29">
        <v>0.90100000000000002</v>
      </c>
      <c r="AS45" s="29">
        <v>0.90600000000000003</v>
      </c>
      <c r="AT45" s="29">
        <v>2.867</v>
      </c>
      <c r="AU45" s="29">
        <v>2.8719999999999999</v>
      </c>
      <c r="AV45" s="29">
        <v>1.8979999999999999</v>
      </c>
      <c r="AW45" s="29">
        <v>1.9019999999999999</v>
      </c>
      <c r="AX45" s="29">
        <v>0.94299999999999995</v>
      </c>
      <c r="AY45" s="29">
        <v>0.94499999999999995</v>
      </c>
      <c r="AZ45" s="29">
        <v>7.3680000000000003</v>
      </c>
      <c r="BA45" s="29">
        <v>7.399</v>
      </c>
      <c r="BB45" s="29">
        <v>6.399</v>
      </c>
      <c r="BC45" s="29">
        <v>6.43</v>
      </c>
      <c r="BD45" s="29">
        <v>5.4429999999999996</v>
      </c>
      <c r="BE45" s="29">
        <v>5.4720000000000004</v>
      </c>
      <c r="BF45" s="29">
        <v>4.5010000000000003</v>
      </c>
      <c r="BG45" s="29">
        <v>4.5279999999999996</v>
      </c>
      <c r="BH45" s="29">
        <v>3.5720000000000001</v>
      </c>
      <c r="BI45" s="29">
        <v>3.5960000000000001</v>
      </c>
      <c r="BJ45" s="29">
        <v>2.657</v>
      </c>
      <c r="BK45" s="29">
        <v>2.677</v>
      </c>
      <c r="BL45" s="29">
        <v>1.756</v>
      </c>
      <c r="BM45" s="29">
        <v>1.7709999999999999</v>
      </c>
      <c r="BN45" s="29">
        <v>0.871</v>
      </c>
      <c r="BO45" s="29">
        <v>0.879</v>
      </c>
      <c r="BP45" s="29">
        <v>5.2329999999999997</v>
      </c>
      <c r="BQ45" s="29">
        <v>1.776</v>
      </c>
      <c r="BR45" s="29">
        <v>5.7240000000000002</v>
      </c>
      <c r="BS45" s="29">
        <v>2.347</v>
      </c>
      <c r="BT45" s="29">
        <v>5.26</v>
      </c>
      <c r="BU45" s="29">
        <v>1.7749999999999999</v>
      </c>
      <c r="BV45" s="29">
        <v>5.7380000000000004</v>
      </c>
      <c r="BW45" s="29">
        <v>2.3450000000000002</v>
      </c>
      <c r="BX45" s="81">
        <v>5.2869999999999999</v>
      </c>
      <c r="BY45" s="81">
        <v>1.776</v>
      </c>
      <c r="BZ45" s="37">
        <v>5.7530000000000001</v>
      </c>
      <c r="CA45" s="37">
        <v>2.3439999999999999</v>
      </c>
      <c r="CB45" s="29">
        <v>5.0439999999999996</v>
      </c>
      <c r="CC45" s="29">
        <v>11.055</v>
      </c>
      <c r="CD45" s="29">
        <v>4.883</v>
      </c>
      <c r="CE45" s="29">
        <v>10.871</v>
      </c>
      <c r="CF45" s="29">
        <v>4.7210000000000001</v>
      </c>
      <c r="CG45" s="29">
        <v>10.667999999999999</v>
      </c>
      <c r="CH45" s="29">
        <v>4.5570000000000004</v>
      </c>
      <c r="CI45" s="29">
        <v>10.446999999999999</v>
      </c>
      <c r="CJ45" s="29">
        <v>4.3929999999999998</v>
      </c>
      <c r="CK45" s="29">
        <v>10.210000000000001</v>
      </c>
      <c r="CL45" s="29">
        <v>4.2290000000000001</v>
      </c>
      <c r="CM45" s="29">
        <v>9.9570000000000007</v>
      </c>
      <c r="CN45" s="29">
        <v>4.0650000000000004</v>
      </c>
      <c r="CO45" s="29">
        <v>9.6890000000000001</v>
      </c>
      <c r="CP45" s="29">
        <v>3.9009999999999998</v>
      </c>
      <c r="CQ45" s="29">
        <v>9.407</v>
      </c>
      <c r="CR45" s="29">
        <v>0.89300000000000002</v>
      </c>
      <c r="CS45" s="29">
        <v>0.89900000000000002</v>
      </c>
      <c r="CT45" s="29">
        <v>4.8319999999999999</v>
      </c>
      <c r="CU45" s="29">
        <v>1.8580000000000001</v>
      </c>
      <c r="CV45" s="29">
        <v>4.7060000000000004</v>
      </c>
      <c r="CW45" s="29">
        <v>1.794</v>
      </c>
      <c r="CX45" s="29">
        <v>4.5730000000000004</v>
      </c>
      <c r="CY45" s="29">
        <v>1.73</v>
      </c>
      <c r="CZ45" s="29">
        <v>0.28799999999999998</v>
      </c>
      <c r="DA45" s="29">
        <v>4.4999999999999998E-2</v>
      </c>
      <c r="DB45" s="29">
        <v>0.35199999999999998</v>
      </c>
      <c r="DC45" s="29">
        <v>6.6000000000000003E-2</v>
      </c>
      <c r="DD45" s="29">
        <v>0.42299999999999999</v>
      </c>
      <c r="DE45" s="29">
        <v>9.1999999999999998E-2</v>
      </c>
      <c r="DF45" s="29">
        <v>24.574000000000002</v>
      </c>
      <c r="DG45" s="29">
        <v>26.111000000000001</v>
      </c>
      <c r="DH45" s="29">
        <v>0.26300000000000001</v>
      </c>
      <c r="DI45" s="29">
        <v>3.5000000000000003E-2</v>
      </c>
      <c r="DJ45" s="29">
        <v>0.26800000000000002</v>
      </c>
      <c r="DK45" s="29">
        <v>3.5000000000000003E-2</v>
      </c>
      <c r="DL45" s="29">
        <v>0.32200000000000001</v>
      </c>
      <c r="DM45" s="29">
        <v>5.0999999999999997E-2</v>
      </c>
      <c r="DN45" s="29">
        <v>0.32700000000000001</v>
      </c>
      <c r="DO45" s="29">
        <v>5.0999999999999997E-2</v>
      </c>
      <c r="DP45" s="29">
        <v>0.38900000000000001</v>
      </c>
      <c r="DQ45" s="29">
        <v>7.0000000000000007E-2</v>
      </c>
      <c r="DR45" s="29">
        <v>0.39500000000000002</v>
      </c>
      <c r="DS45" s="29">
        <v>7.0000000000000007E-2</v>
      </c>
      <c r="DT45" s="3">
        <v>24.574000000000002</v>
      </c>
      <c r="DU45" s="3">
        <v>26.111000000000001</v>
      </c>
      <c r="DV45" s="3">
        <v>9.343</v>
      </c>
      <c r="DW45" s="3">
        <v>9.375</v>
      </c>
    </row>
    <row r="46" spans="1:127" x14ac:dyDescent="0.15">
      <c r="A46" s="28">
        <v>58</v>
      </c>
      <c r="B46" s="29">
        <v>21.899000000000001</v>
      </c>
      <c r="C46" s="29">
        <v>23.449000000000002</v>
      </c>
      <c r="D46" s="29">
        <v>20.931999999999999</v>
      </c>
      <c r="E46" s="29">
        <v>22.48</v>
      </c>
      <c r="F46" s="29">
        <v>19.977</v>
      </c>
      <c r="G46" s="29">
        <v>21.523</v>
      </c>
      <c r="H46" s="29">
        <v>19.036999999999999</v>
      </c>
      <c r="I46" s="29">
        <v>20.58</v>
      </c>
      <c r="J46" s="29">
        <v>18.11</v>
      </c>
      <c r="K46" s="29">
        <v>19.649999999999999</v>
      </c>
      <c r="L46" s="29">
        <v>17.198</v>
      </c>
      <c r="M46" s="29">
        <v>18.733000000000001</v>
      </c>
      <c r="N46" s="29">
        <v>16.302</v>
      </c>
      <c r="O46" s="29">
        <v>17.829999999999998</v>
      </c>
      <c r="P46" s="37">
        <v>15.42</v>
      </c>
      <c r="Q46" s="37">
        <v>16.940999999999999</v>
      </c>
      <c r="R46" s="29">
        <v>14.555</v>
      </c>
      <c r="S46" s="29">
        <v>16.065000000000001</v>
      </c>
      <c r="T46" s="29">
        <v>13.706</v>
      </c>
      <c r="U46" s="29">
        <v>15.204000000000001</v>
      </c>
      <c r="V46" s="29">
        <v>12.875</v>
      </c>
      <c r="W46" s="29">
        <v>14.358000000000001</v>
      </c>
      <c r="X46" s="29">
        <v>12.061999999999999</v>
      </c>
      <c r="Y46" s="29">
        <v>13.526999999999999</v>
      </c>
      <c r="Z46" s="29">
        <v>11.266999999999999</v>
      </c>
      <c r="AA46" s="29">
        <v>12.711</v>
      </c>
      <c r="AB46" s="29">
        <v>10.491</v>
      </c>
      <c r="AC46" s="29">
        <v>11.911</v>
      </c>
      <c r="AD46" s="29">
        <v>9.7360000000000007</v>
      </c>
      <c r="AE46" s="29">
        <v>11.128</v>
      </c>
      <c r="AF46" s="29">
        <v>9.0020000000000007</v>
      </c>
      <c r="AG46" s="29">
        <v>10.362</v>
      </c>
      <c r="AH46" s="29">
        <v>5.6820000000000004</v>
      </c>
      <c r="AI46" s="29">
        <v>5.6970000000000001</v>
      </c>
      <c r="AJ46" s="29">
        <v>4.7009999999999996</v>
      </c>
      <c r="AK46" s="29">
        <v>4.7149999999999999</v>
      </c>
      <c r="AL46" s="29">
        <v>3.7330000000000001</v>
      </c>
      <c r="AM46" s="29">
        <v>3.746</v>
      </c>
      <c r="AN46" s="81">
        <v>2.7789999999999999</v>
      </c>
      <c r="AO46" s="81">
        <v>2.79</v>
      </c>
      <c r="AP46" s="29">
        <v>1.8380000000000001</v>
      </c>
      <c r="AQ46" s="29">
        <v>1.847</v>
      </c>
      <c r="AR46" s="29">
        <v>0.91200000000000003</v>
      </c>
      <c r="AS46" s="29">
        <v>0.91700000000000004</v>
      </c>
      <c r="AT46" s="29">
        <v>2.903</v>
      </c>
      <c r="AU46" s="29">
        <v>2.907</v>
      </c>
      <c r="AV46" s="29">
        <v>1.9219999999999999</v>
      </c>
      <c r="AW46" s="29">
        <v>1.925</v>
      </c>
      <c r="AX46" s="29">
        <v>0.95399999999999996</v>
      </c>
      <c r="AY46" s="29">
        <v>0.95599999999999996</v>
      </c>
      <c r="AZ46" s="29">
        <v>7.46</v>
      </c>
      <c r="BA46" s="29">
        <v>7.4889999999999999</v>
      </c>
      <c r="BB46" s="29">
        <v>6.4790000000000001</v>
      </c>
      <c r="BC46" s="29">
        <v>6.508</v>
      </c>
      <c r="BD46" s="29">
        <v>5.5110000000000001</v>
      </c>
      <c r="BE46" s="29">
        <v>5.5389999999999997</v>
      </c>
      <c r="BF46" s="29">
        <v>4.5570000000000004</v>
      </c>
      <c r="BG46" s="29">
        <v>4.5830000000000002</v>
      </c>
      <c r="BH46" s="29">
        <v>3.6160000000000001</v>
      </c>
      <c r="BI46" s="29">
        <v>3.6389999999999998</v>
      </c>
      <c r="BJ46" s="29">
        <v>2.69</v>
      </c>
      <c r="BK46" s="29">
        <v>2.7090000000000001</v>
      </c>
      <c r="BL46" s="29">
        <v>1.778</v>
      </c>
      <c r="BM46" s="29">
        <v>1.7929999999999999</v>
      </c>
      <c r="BN46" s="29">
        <v>0.88100000000000001</v>
      </c>
      <c r="BO46" s="29">
        <v>0.88900000000000001</v>
      </c>
      <c r="BP46" s="29">
        <v>5.2080000000000002</v>
      </c>
      <c r="BQ46" s="29">
        <v>1.74</v>
      </c>
      <c r="BR46" s="29">
        <v>5.7050000000000001</v>
      </c>
      <c r="BS46" s="29">
        <v>2.3180000000000001</v>
      </c>
      <c r="BT46" s="29">
        <v>5.2350000000000003</v>
      </c>
      <c r="BU46" s="29">
        <v>1.74</v>
      </c>
      <c r="BV46" s="29">
        <v>5.7190000000000003</v>
      </c>
      <c r="BW46" s="29">
        <v>2.3170000000000002</v>
      </c>
      <c r="BX46" s="81">
        <v>5.2619999999999996</v>
      </c>
      <c r="BY46" s="81">
        <v>1.7410000000000001</v>
      </c>
      <c r="BZ46" s="37">
        <v>5.734</v>
      </c>
      <c r="CA46" s="37">
        <v>2.3159999999999998</v>
      </c>
      <c r="CB46" s="29">
        <v>5.1070000000000002</v>
      </c>
      <c r="CC46" s="29">
        <v>11.19</v>
      </c>
      <c r="CD46" s="29">
        <v>4.944</v>
      </c>
      <c r="CE46" s="29">
        <v>11.003</v>
      </c>
      <c r="CF46" s="29">
        <v>4.78</v>
      </c>
      <c r="CG46" s="29">
        <v>10.798</v>
      </c>
      <c r="CH46" s="29">
        <v>4.6139999999999999</v>
      </c>
      <c r="CI46" s="29">
        <v>10.574999999999999</v>
      </c>
      <c r="CJ46" s="29">
        <v>4.4480000000000004</v>
      </c>
      <c r="CK46" s="29">
        <v>10.335000000000001</v>
      </c>
      <c r="CL46" s="29">
        <v>4.282</v>
      </c>
      <c r="CM46" s="29">
        <v>10.079000000000001</v>
      </c>
      <c r="CN46" s="29">
        <v>4.1159999999999997</v>
      </c>
      <c r="CO46" s="29">
        <v>9.8079999999999998</v>
      </c>
      <c r="CP46" s="29">
        <v>3.95</v>
      </c>
      <c r="CQ46" s="29">
        <v>9.5220000000000002</v>
      </c>
      <c r="CR46" s="29">
        <v>0.90400000000000003</v>
      </c>
      <c r="CS46" s="29">
        <v>0.91</v>
      </c>
      <c r="CT46" s="29">
        <v>4.8920000000000003</v>
      </c>
      <c r="CU46" s="29">
        <v>1.881</v>
      </c>
      <c r="CV46" s="29">
        <v>4.7649999999999997</v>
      </c>
      <c r="CW46" s="29">
        <v>1.8160000000000001</v>
      </c>
      <c r="CX46" s="29">
        <v>4.63</v>
      </c>
      <c r="CY46" s="29">
        <v>1.7509999999999999</v>
      </c>
      <c r="CZ46" s="29">
        <v>0.255</v>
      </c>
      <c r="DA46" s="29">
        <v>3.1E-2</v>
      </c>
      <c r="DB46" s="29">
        <v>0.316</v>
      </c>
      <c r="DC46" s="29">
        <v>4.9000000000000002E-2</v>
      </c>
      <c r="DD46" s="29">
        <v>0.38600000000000001</v>
      </c>
      <c r="DE46" s="29">
        <v>7.0999999999999994E-2</v>
      </c>
      <c r="DF46" s="29">
        <v>23.873999999999999</v>
      </c>
      <c r="DG46" s="29">
        <v>25.423999999999999</v>
      </c>
      <c r="DH46" s="29">
        <v>0.23300000000000001</v>
      </c>
      <c r="DI46" s="29">
        <v>2.4E-2</v>
      </c>
      <c r="DJ46" s="29">
        <v>0.23799999999999999</v>
      </c>
      <c r="DK46" s="29">
        <v>2.4E-2</v>
      </c>
      <c r="DL46" s="29">
        <v>0.28999999999999998</v>
      </c>
      <c r="DM46" s="29">
        <v>3.6999999999999998E-2</v>
      </c>
      <c r="DN46" s="29">
        <v>0.29499999999999998</v>
      </c>
      <c r="DO46" s="29">
        <v>3.6999999999999998E-2</v>
      </c>
      <c r="DP46" s="29">
        <v>0.35499999999999998</v>
      </c>
      <c r="DQ46" s="29">
        <v>5.3999999999999999E-2</v>
      </c>
      <c r="DR46" s="29">
        <v>0.36</v>
      </c>
      <c r="DS46" s="29">
        <v>5.3999999999999999E-2</v>
      </c>
      <c r="DT46" s="3">
        <v>23.873999999999999</v>
      </c>
      <c r="DU46" s="3">
        <v>25.423999999999999</v>
      </c>
      <c r="DV46" s="3">
        <v>8.4529999999999994</v>
      </c>
      <c r="DW46" s="3">
        <v>8.4830000000000005</v>
      </c>
    </row>
    <row r="47" spans="1:127" x14ac:dyDescent="0.15">
      <c r="A47" s="28">
        <v>59</v>
      </c>
      <c r="B47" s="29">
        <v>22.181000000000001</v>
      </c>
      <c r="C47" s="29">
        <v>23.74</v>
      </c>
      <c r="D47" s="29">
        <v>21.201000000000001</v>
      </c>
      <c r="E47" s="29">
        <v>22.759</v>
      </c>
      <c r="F47" s="29">
        <v>20.234000000000002</v>
      </c>
      <c r="G47" s="29">
        <v>21.791</v>
      </c>
      <c r="H47" s="29">
        <v>19.282</v>
      </c>
      <c r="I47" s="29">
        <v>20.835999999999999</v>
      </c>
      <c r="J47" s="29">
        <v>18.343</v>
      </c>
      <c r="K47" s="29">
        <v>19.895</v>
      </c>
      <c r="L47" s="29">
        <v>17.420000000000002</v>
      </c>
      <c r="M47" s="29">
        <v>18.966000000000001</v>
      </c>
      <c r="N47" s="29">
        <v>16.510999999999999</v>
      </c>
      <c r="O47" s="29">
        <v>18.052</v>
      </c>
      <c r="P47" s="37">
        <v>15.619</v>
      </c>
      <c r="Q47" s="37">
        <v>17.151</v>
      </c>
      <c r="R47" s="29">
        <v>14.742000000000001</v>
      </c>
      <c r="S47" s="29">
        <v>16.265000000000001</v>
      </c>
      <c r="T47" s="29">
        <v>13.882999999999999</v>
      </c>
      <c r="U47" s="29">
        <v>15.394</v>
      </c>
      <c r="V47" s="29">
        <v>13.041</v>
      </c>
      <c r="W47" s="29">
        <v>14.537000000000001</v>
      </c>
      <c r="X47" s="29">
        <v>12.217000000000001</v>
      </c>
      <c r="Y47" s="29">
        <v>13.695</v>
      </c>
      <c r="Z47" s="29">
        <v>11.412000000000001</v>
      </c>
      <c r="AA47" s="29">
        <v>12.869</v>
      </c>
      <c r="AB47" s="29">
        <v>10.625999999999999</v>
      </c>
      <c r="AC47" s="29">
        <v>12.058999999999999</v>
      </c>
      <c r="AD47" s="29">
        <v>9.8620000000000001</v>
      </c>
      <c r="AE47" s="29">
        <v>11.266999999999999</v>
      </c>
      <c r="AF47" s="29">
        <v>9.1180000000000003</v>
      </c>
      <c r="AG47" s="29">
        <v>10.491</v>
      </c>
      <c r="AH47" s="29">
        <v>5.7549999999999999</v>
      </c>
      <c r="AI47" s="29">
        <v>5.7679999999999998</v>
      </c>
      <c r="AJ47" s="29">
        <v>4.7610000000000001</v>
      </c>
      <c r="AK47" s="29">
        <v>4.774</v>
      </c>
      <c r="AL47" s="29">
        <v>3.7810000000000001</v>
      </c>
      <c r="AM47" s="29">
        <v>3.7930000000000001</v>
      </c>
      <c r="AN47" s="81">
        <v>2.8149999999999999</v>
      </c>
      <c r="AO47" s="81">
        <v>2.8250000000000002</v>
      </c>
      <c r="AP47" s="29">
        <v>1.8620000000000001</v>
      </c>
      <c r="AQ47" s="29">
        <v>1.87</v>
      </c>
      <c r="AR47" s="29">
        <v>0.92400000000000004</v>
      </c>
      <c r="AS47" s="29">
        <v>0.92800000000000005</v>
      </c>
      <c r="AT47" s="29">
        <v>2.94</v>
      </c>
      <c r="AU47" s="29">
        <v>2.9430000000000001</v>
      </c>
      <c r="AV47" s="29">
        <v>1.9470000000000001</v>
      </c>
      <c r="AW47" s="29">
        <v>1.9490000000000001</v>
      </c>
      <c r="AX47" s="29">
        <v>0.96699999999999997</v>
      </c>
      <c r="AY47" s="29">
        <v>0.96799999999999997</v>
      </c>
      <c r="AZ47" s="29">
        <v>7.556</v>
      </c>
      <c r="BA47" s="29">
        <v>7.5830000000000002</v>
      </c>
      <c r="BB47" s="29">
        <v>6.5620000000000003</v>
      </c>
      <c r="BC47" s="29">
        <v>6.5890000000000004</v>
      </c>
      <c r="BD47" s="29">
        <v>5.5819999999999999</v>
      </c>
      <c r="BE47" s="29">
        <v>5.6079999999999997</v>
      </c>
      <c r="BF47" s="29">
        <v>4.6159999999999997</v>
      </c>
      <c r="BG47" s="29">
        <v>4.6399999999999997</v>
      </c>
      <c r="BH47" s="29">
        <v>3.6629999999999998</v>
      </c>
      <c r="BI47" s="29">
        <v>3.6850000000000001</v>
      </c>
      <c r="BJ47" s="29">
        <v>2.7250000000000001</v>
      </c>
      <c r="BK47" s="29">
        <v>2.7429999999999999</v>
      </c>
      <c r="BL47" s="29">
        <v>1.8009999999999999</v>
      </c>
      <c r="BM47" s="29">
        <v>1.8149999999999999</v>
      </c>
      <c r="BN47" s="29">
        <v>0.89300000000000002</v>
      </c>
      <c r="BO47" s="29">
        <v>0.9</v>
      </c>
      <c r="BP47" s="29">
        <v>5.1769999999999996</v>
      </c>
      <c r="BQ47" s="29">
        <v>1.704</v>
      </c>
      <c r="BR47" s="29">
        <v>5.681</v>
      </c>
      <c r="BS47" s="29">
        <v>2.2890000000000001</v>
      </c>
      <c r="BT47" s="29">
        <v>5.2039999999999997</v>
      </c>
      <c r="BU47" s="29">
        <v>1.7030000000000001</v>
      </c>
      <c r="BV47" s="29">
        <v>5.6950000000000003</v>
      </c>
      <c r="BW47" s="29">
        <v>2.2869999999999999</v>
      </c>
      <c r="BX47" s="81">
        <v>5.2329999999999997</v>
      </c>
      <c r="BY47" s="81">
        <v>1.704</v>
      </c>
      <c r="BZ47" s="37">
        <v>5.71</v>
      </c>
      <c r="CA47" s="37">
        <v>2.286</v>
      </c>
      <c r="CB47" s="29">
        <v>5.173</v>
      </c>
      <c r="CC47" s="29">
        <v>11.33</v>
      </c>
      <c r="CD47" s="29">
        <v>5.0069999999999997</v>
      </c>
      <c r="CE47" s="29">
        <v>11.14</v>
      </c>
      <c r="CF47" s="29">
        <v>4.8410000000000002</v>
      </c>
      <c r="CG47" s="29">
        <v>10.932</v>
      </c>
      <c r="CH47" s="29">
        <v>4.673</v>
      </c>
      <c r="CI47" s="29">
        <v>10.706</v>
      </c>
      <c r="CJ47" s="29">
        <v>4.5049999999999999</v>
      </c>
      <c r="CK47" s="29">
        <v>10.462999999999999</v>
      </c>
      <c r="CL47" s="29">
        <v>4.3369999999999997</v>
      </c>
      <c r="CM47" s="29">
        <v>10.204000000000001</v>
      </c>
      <c r="CN47" s="29">
        <v>4.1680000000000001</v>
      </c>
      <c r="CO47" s="29">
        <v>9.93</v>
      </c>
      <c r="CP47" s="29">
        <v>4</v>
      </c>
      <c r="CQ47" s="29">
        <v>9.641</v>
      </c>
      <c r="CR47" s="29">
        <v>0.91600000000000004</v>
      </c>
      <c r="CS47" s="29">
        <v>0.92100000000000004</v>
      </c>
      <c r="CT47" s="29">
        <v>4.9550000000000001</v>
      </c>
      <c r="CU47" s="29">
        <v>1.9039999999999999</v>
      </c>
      <c r="CV47" s="29">
        <v>4.8259999999999996</v>
      </c>
      <c r="CW47" s="29">
        <v>1.8380000000000001</v>
      </c>
      <c r="CX47" s="29">
        <v>4.6900000000000004</v>
      </c>
      <c r="CY47" s="29">
        <v>1.7729999999999999</v>
      </c>
      <c r="CZ47" s="29">
        <v>0.221</v>
      </c>
      <c r="DA47" s="29">
        <v>1.7999999999999999E-2</v>
      </c>
      <c r="DB47" s="29">
        <v>0.28000000000000003</v>
      </c>
      <c r="DC47" s="29">
        <v>3.3000000000000002E-2</v>
      </c>
      <c r="DD47" s="29">
        <v>0.34799999999999998</v>
      </c>
      <c r="DE47" s="29">
        <v>5.2999999999999999E-2</v>
      </c>
      <c r="DF47" s="29">
        <v>23.173999999999999</v>
      </c>
      <c r="DG47" s="29">
        <v>24.734000000000002</v>
      </c>
      <c r="DH47" s="29">
        <v>0.20200000000000001</v>
      </c>
      <c r="DI47" s="29">
        <v>1.4E-2</v>
      </c>
      <c r="DJ47" s="29">
        <v>0.20699999999999999</v>
      </c>
      <c r="DK47" s="29">
        <v>1.4E-2</v>
      </c>
      <c r="DL47" s="29">
        <v>0.25700000000000001</v>
      </c>
      <c r="DM47" s="29">
        <v>2.5000000000000001E-2</v>
      </c>
      <c r="DN47" s="29">
        <v>0.26200000000000001</v>
      </c>
      <c r="DO47" s="29">
        <v>2.5000000000000001E-2</v>
      </c>
      <c r="DP47" s="29">
        <v>0.31900000000000001</v>
      </c>
      <c r="DQ47" s="29">
        <v>0.04</v>
      </c>
      <c r="DR47" s="29">
        <v>0.32500000000000001</v>
      </c>
      <c r="DS47" s="29">
        <v>0.04</v>
      </c>
      <c r="DT47" s="3">
        <v>23.173999999999999</v>
      </c>
      <c r="DU47" s="3">
        <v>24.734000000000002</v>
      </c>
      <c r="DV47" s="3">
        <v>7.556</v>
      </c>
      <c r="DW47" s="3">
        <v>7.5830000000000002</v>
      </c>
    </row>
    <row r="48" spans="1:127" x14ac:dyDescent="0.15">
      <c r="A48" s="28">
        <v>60</v>
      </c>
      <c r="B48" s="29">
        <v>22.475999999999999</v>
      </c>
      <c r="C48" s="29">
        <v>24.042999999999999</v>
      </c>
      <c r="D48" s="29">
        <v>21.483000000000001</v>
      </c>
      <c r="E48" s="29">
        <v>23.05</v>
      </c>
      <c r="F48" s="29">
        <v>20.504000000000001</v>
      </c>
      <c r="G48" s="29">
        <v>22.068999999999999</v>
      </c>
      <c r="H48" s="29">
        <v>19.538</v>
      </c>
      <c r="I48" s="29">
        <v>21.102</v>
      </c>
      <c r="J48" s="29">
        <v>18.587</v>
      </c>
      <c r="K48" s="29">
        <v>20.148</v>
      </c>
      <c r="L48" s="29">
        <v>17.652000000000001</v>
      </c>
      <c r="M48" s="29">
        <v>19.207999999999998</v>
      </c>
      <c r="N48" s="29">
        <v>16.731000000000002</v>
      </c>
      <c r="O48" s="29">
        <v>18.282</v>
      </c>
      <c r="P48" s="37">
        <v>15.827</v>
      </c>
      <c r="Q48" s="37">
        <v>17.37</v>
      </c>
      <c r="R48" s="29">
        <v>14.938000000000001</v>
      </c>
      <c r="S48" s="29">
        <v>16.472999999999999</v>
      </c>
      <c r="T48" s="29">
        <v>14.067</v>
      </c>
      <c r="U48" s="29">
        <v>15.59</v>
      </c>
      <c r="V48" s="29">
        <v>13.214</v>
      </c>
      <c r="W48" s="29">
        <v>14.722</v>
      </c>
      <c r="X48" s="29">
        <v>12.379</v>
      </c>
      <c r="Y48" s="29">
        <v>13.87</v>
      </c>
      <c r="Z48" s="29">
        <v>11.564</v>
      </c>
      <c r="AA48" s="29">
        <v>13.032999999999999</v>
      </c>
      <c r="AB48" s="29">
        <v>10.768000000000001</v>
      </c>
      <c r="AC48" s="29">
        <v>12.212999999999999</v>
      </c>
      <c r="AD48" s="29">
        <v>9.9930000000000003</v>
      </c>
      <c r="AE48" s="29">
        <v>11.41</v>
      </c>
      <c r="AF48" s="29">
        <v>9.2390000000000008</v>
      </c>
      <c r="AG48" s="29">
        <v>10.625</v>
      </c>
      <c r="AH48" s="29">
        <v>0</v>
      </c>
      <c r="AI48" s="29">
        <v>0</v>
      </c>
      <c r="AJ48" s="29">
        <v>4.8250000000000002</v>
      </c>
      <c r="AK48" s="29">
        <v>4.835</v>
      </c>
      <c r="AL48" s="29">
        <v>3.831</v>
      </c>
      <c r="AM48" s="29">
        <v>3.8410000000000002</v>
      </c>
      <c r="AN48" s="81">
        <v>2.8519999999999999</v>
      </c>
      <c r="AO48" s="81">
        <v>2.8610000000000002</v>
      </c>
      <c r="AP48" s="29">
        <v>1.887</v>
      </c>
      <c r="AQ48" s="29">
        <v>1.8939999999999999</v>
      </c>
      <c r="AR48" s="29">
        <v>0.93600000000000005</v>
      </c>
      <c r="AS48" s="29">
        <v>0.94</v>
      </c>
      <c r="AT48" s="29">
        <v>0</v>
      </c>
      <c r="AU48" s="29">
        <v>0</v>
      </c>
      <c r="AV48" s="29">
        <v>1.9730000000000001</v>
      </c>
      <c r="AW48" s="29">
        <v>1.974</v>
      </c>
      <c r="AX48" s="29">
        <v>0.97899999999999998</v>
      </c>
      <c r="AY48" s="29">
        <v>0.98</v>
      </c>
      <c r="AZ48" s="29">
        <v>0</v>
      </c>
      <c r="BA48" s="29">
        <v>0</v>
      </c>
      <c r="BB48" s="29">
        <v>6.65</v>
      </c>
      <c r="BC48" s="29">
        <v>6.673</v>
      </c>
      <c r="BD48" s="29">
        <v>5.657</v>
      </c>
      <c r="BE48" s="29">
        <v>5.6790000000000003</v>
      </c>
      <c r="BF48" s="29">
        <v>4.6769999999999996</v>
      </c>
      <c r="BG48" s="29">
        <v>4.6989999999999998</v>
      </c>
      <c r="BH48" s="29">
        <v>3.7120000000000002</v>
      </c>
      <c r="BI48" s="29">
        <v>3.7320000000000002</v>
      </c>
      <c r="BJ48" s="29">
        <v>2.7610000000000001</v>
      </c>
      <c r="BK48" s="29">
        <v>2.778</v>
      </c>
      <c r="BL48" s="29">
        <v>1.825</v>
      </c>
      <c r="BM48" s="29">
        <v>1.8380000000000001</v>
      </c>
      <c r="BN48" s="29">
        <v>0.90500000000000003</v>
      </c>
      <c r="BO48" s="29">
        <v>0.91200000000000003</v>
      </c>
      <c r="BP48" s="29">
        <v>5.141</v>
      </c>
      <c r="BQ48" s="29">
        <v>1.6659999999999999</v>
      </c>
      <c r="BR48" s="29">
        <v>5.6509999999999998</v>
      </c>
      <c r="BS48" s="29">
        <v>2.258</v>
      </c>
      <c r="BT48" s="29">
        <v>5.1689999999999996</v>
      </c>
      <c r="BU48" s="29">
        <v>1.665</v>
      </c>
      <c r="BV48" s="29">
        <v>5.6660000000000004</v>
      </c>
      <c r="BW48" s="29">
        <v>2.2570000000000001</v>
      </c>
      <c r="BX48" s="81">
        <v>5.1970000000000001</v>
      </c>
      <c r="BY48" s="81">
        <v>1.6659999999999999</v>
      </c>
      <c r="BZ48" s="37">
        <v>5.681</v>
      </c>
      <c r="CA48" s="37">
        <v>2.2559999999999998</v>
      </c>
      <c r="CB48" s="29">
        <v>5.242</v>
      </c>
      <c r="CC48" s="29">
        <v>11.474</v>
      </c>
      <c r="CD48" s="29">
        <v>5.0739999999999998</v>
      </c>
      <c r="CE48" s="29">
        <v>11.282</v>
      </c>
      <c r="CF48" s="29">
        <v>4.9050000000000002</v>
      </c>
      <c r="CG48" s="29">
        <v>11.071999999999999</v>
      </c>
      <c r="CH48" s="29">
        <v>4.7350000000000003</v>
      </c>
      <c r="CI48" s="29">
        <v>10.843</v>
      </c>
      <c r="CJ48" s="29">
        <v>4.5650000000000004</v>
      </c>
      <c r="CK48" s="29">
        <v>10.597</v>
      </c>
      <c r="CL48" s="29">
        <v>4.3949999999999996</v>
      </c>
      <c r="CM48" s="29">
        <v>10.334</v>
      </c>
      <c r="CN48" s="29">
        <v>4.2240000000000002</v>
      </c>
      <c r="CO48" s="29">
        <v>10.055999999999999</v>
      </c>
      <c r="CP48" s="29">
        <v>4.0540000000000003</v>
      </c>
      <c r="CQ48" s="29">
        <v>9.7639999999999993</v>
      </c>
      <c r="CR48" s="29">
        <v>0.92800000000000005</v>
      </c>
      <c r="CS48" s="29">
        <v>0.93300000000000005</v>
      </c>
      <c r="CT48" s="29">
        <v>5.0209999999999999</v>
      </c>
      <c r="CU48" s="29">
        <v>1.929</v>
      </c>
      <c r="CV48" s="29">
        <v>4.8899999999999997</v>
      </c>
      <c r="CW48" s="29">
        <v>1.8620000000000001</v>
      </c>
      <c r="CX48" s="29">
        <v>4.7519999999999998</v>
      </c>
      <c r="CY48" s="29">
        <v>1.7949999999999999</v>
      </c>
      <c r="CZ48" s="29">
        <v>0.188</v>
      </c>
      <c r="DA48" s="29">
        <v>8.9999999999999993E-3</v>
      </c>
      <c r="DB48" s="29">
        <v>0.24399999999999999</v>
      </c>
      <c r="DC48" s="29">
        <v>0.02</v>
      </c>
      <c r="DD48" s="29">
        <v>0.308</v>
      </c>
      <c r="DE48" s="29">
        <v>3.5999999999999997E-2</v>
      </c>
      <c r="DF48" s="29">
        <v>22.475999999999999</v>
      </c>
      <c r="DG48" s="29">
        <v>24.042999999999999</v>
      </c>
      <c r="DH48" s="29">
        <v>0.17100000000000001</v>
      </c>
      <c r="DI48" s="29">
        <v>7.0000000000000001E-3</v>
      </c>
      <c r="DJ48" s="29">
        <v>0.17599999999999999</v>
      </c>
      <c r="DK48" s="29">
        <v>7.0000000000000001E-3</v>
      </c>
      <c r="DL48" s="29">
        <v>0.223</v>
      </c>
      <c r="DM48" s="29">
        <v>1.4999999999999999E-2</v>
      </c>
      <c r="DN48" s="29">
        <v>0.22800000000000001</v>
      </c>
      <c r="DO48" s="29">
        <v>1.4999999999999999E-2</v>
      </c>
      <c r="DP48" s="29">
        <v>0.28199999999999997</v>
      </c>
      <c r="DQ48" s="29">
        <v>2.7E-2</v>
      </c>
      <c r="DR48" s="29">
        <v>0.28799999999999998</v>
      </c>
      <c r="DS48" s="29">
        <v>2.7E-2</v>
      </c>
      <c r="DT48" s="3">
        <v>22.475999999999999</v>
      </c>
      <c r="DU48" s="3">
        <v>24.042999999999999</v>
      </c>
      <c r="DV48" s="3">
        <v>6.65</v>
      </c>
      <c r="DW48" s="3">
        <v>6.673</v>
      </c>
    </row>
    <row r="49" spans="1:127" x14ac:dyDescent="0.15">
      <c r="A49" s="28">
        <v>61</v>
      </c>
      <c r="B49" s="29">
        <v>21.779</v>
      </c>
      <c r="C49" s="29">
        <v>23.352</v>
      </c>
      <c r="D49" s="29">
        <v>21.779</v>
      </c>
      <c r="E49" s="29">
        <v>23.352</v>
      </c>
      <c r="F49" s="29">
        <v>20.786000000000001</v>
      </c>
      <c r="G49" s="29">
        <v>22.358000000000001</v>
      </c>
      <c r="H49" s="29">
        <v>19.808</v>
      </c>
      <c r="I49" s="29">
        <v>21.378</v>
      </c>
      <c r="J49" s="29">
        <v>18.844000000000001</v>
      </c>
      <c r="K49" s="29">
        <v>20.411999999999999</v>
      </c>
      <c r="L49" s="29">
        <v>17.895</v>
      </c>
      <c r="M49" s="29">
        <v>19.46</v>
      </c>
      <c r="N49" s="29">
        <v>16.962</v>
      </c>
      <c r="O49" s="29">
        <v>18.521999999999998</v>
      </c>
      <c r="P49" s="37">
        <v>16.045000000000002</v>
      </c>
      <c r="Q49" s="37">
        <v>17.597999999999999</v>
      </c>
      <c r="R49" s="29">
        <v>15.144</v>
      </c>
      <c r="S49" s="29">
        <v>16.687999999999999</v>
      </c>
      <c r="T49" s="29">
        <v>14.260999999999999</v>
      </c>
      <c r="U49" s="29">
        <v>15.794</v>
      </c>
      <c r="V49" s="29">
        <v>13.396000000000001</v>
      </c>
      <c r="W49" s="29">
        <v>14.914999999999999</v>
      </c>
      <c r="X49" s="29">
        <v>12.55</v>
      </c>
      <c r="Y49" s="29">
        <v>14.051</v>
      </c>
      <c r="Z49" s="29">
        <v>11.723000000000001</v>
      </c>
      <c r="AA49" s="29">
        <v>13.204000000000001</v>
      </c>
      <c r="AB49" s="29">
        <v>10.916</v>
      </c>
      <c r="AC49" s="29">
        <v>12.372999999999999</v>
      </c>
      <c r="AD49" s="29">
        <v>10.131</v>
      </c>
      <c r="AE49" s="29">
        <v>11.56</v>
      </c>
      <c r="AF49" s="29">
        <v>9.3670000000000009</v>
      </c>
      <c r="AG49" s="29">
        <v>10.763999999999999</v>
      </c>
      <c r="AH49" s="29">
        <v>0</v>
      </c>
      <c r="AI49" s="29">
        <v>0</v>
      </c>
      <c r="AJ49" s="29">
        <v>0</v>
      </c>
      <c r="AK49" s="29">
        <v>0</v>
      </c>
      <c r="AL49" s="29">
        <v>3.8839999999999999</v>
      </c>
      <c r="AM49" s="29">
        <v>3.8919999999999999</v>
      </c>
      <c r="AN49" s="81">
        <v>2.891</v>
      </c>
      <c r="AO49" s="81">
        <v>2.8980000000000001</v>
      </c>
      <c r="AP49" s="29">
        <v>1.913</v>
      </c>
      <c r="AQ49" s="29">
        <v>1.919</v>
      </c>
      <c r="AR49" s="29">
        <v>0.94899999999999995</v>
      </c>
      <c r="AS49" s="29">
        <v>0.95199999999999996</v>
      </c>
      <c r="AT49" s="29">
        <v>0</v>
      </c>
      <c r="AU49" s="29">
        <v>0</v>
      </c>
      <c r="AV49" s="29">
        <v>0</v>
      </c>
      <c r="AW49" s="29">
        <v>0</v>
      </c>
      <c r="AX49" s="29">
        <v>0.99299999999999999</v>
      </c>
      <c r="AY49" s="29">
        <v>0.99299999999999999</v>
      </c>
      <c r="AZ49" s="29">
        <v>0</v>
      </c>
      <c r="BA49" s="29">
        <v>0</v>
      </c>
      <c r="BB49" s="29">
        <v>0</v>
      </c>
      <c r="BC49" s="29">
        <v>0</v>
      </c>
      <c r="BD49" s="29">
        <v>5.734</v>
      </c>
      <c r="BE49" s="29">
        <v>5.7539999999999996</v>
      </c>
      <c r="BF49" s="29">
        <v>4.742</v>
      </c>
      <c r="BG49" s="29">
        <v>4.7610000000000001</v>
      </c>
      <c r="BH49" s="29">
        <v>3.7629999999999999</v>
      </c>
      <c r="BI49" s="29">
        <v>3.7810000000000001</v>
      </c>
      <c r="BJ49" s="29">
        <v>2.7989999999999999</v>
      </c>
      <c r="BK49" s="29">
        <v>2.8140000000000001</v>
      </c>
      <c r="BL49" s="29">
        <v>1.85</v>
      </c>
      <c r="BM49" s="29">
        <v>1.8620000000000001</v>
      </c>
      <c r="BN49" s="29">
        <v>0.91700000000000004</v>
      </c>
      <c r="BO49" s="29">
        <v>0.92400000000000004</v>
      </c>
      <c r="BP49" s="29">
        <v>5.0999999999999996</v>
      </c>
      <c r="BQ49" s="29">
        <v>1.6259999999999999</v>
      </c>
      <c r="BR49" s="29">
        <v>5.617</v>
      </c>
      <c r="BS49" s="29">
        <v>2.226</v>
      </c>
      <c r="BT49" s="29">
        <v>5.1280000000000001</v>
      </c>
      <c r="BU49" s="29">
        <v>1.625</v>
      </c>
      <c r="BV49" s="29">
        <v>5.6310000000000002</v>
      </c>
      <c r="BW49" s="29">
        <v>2.2250000000000001</v>
      </c>
      <c r="BX49" s="81">
        <v>5.1559999999999997</v>
      </c>
      <c r="BY49" s="81">
        <v>1.6259999999999999</v>
      </c>
      <c r="BZ49" s="37">
        <v>5.6470000000000002</v>
      </c>
      <c r="CA49" s="37">
        <v>2.2229999999999999</v>
      </c>
      <c r="CB49" s="29">
        <v>3.2959999999999998</v>
      </c>
      <c r="CC49" s="29">
        <v>7.2409999999999997</v>
      </c>
      <c r="CD49" s="29">
        <v>5.1440000000000001</v>
      </c>
      <c r="CE49" s="29">
        <v>11.43</v>
      </c>
      <c r="CF49" s="29">
        <v>4.9729999999999999</v>
      </c>
      <c r="CG49" s="29">
        <v>11.217000000000001</v>
      </c>
      <c r="CH49" s="29">
        <v>4.8010000000000002</v>
      </c>
      <c r="CI49" s="29">
        <v>10.984999999999999</v>
      </c>
      <c r="CJ49" s="29">
        <v>4.6280000000000001</v>
      </c>
      <c r="CK49" s="29">
        <v>10.736000000000001</v>
      </c>
      <c r="CL49" s="29">
        <v>4.4550000000000001</v>
      </c>
      <c r="CM49" s="29">
        <v>10.47</v>
      </c>
      <c r="CN49" s="29">
        <v>4.282</v>
      </c>
      <c r="CO49" s="29">
        <v>10.188000000000001</v>
      </c>
      <c r="CP49" s="29">
        <v>4.1100000000000003</v>
      </c>
      <c r="CQ49" s="29">
        <v>9.891</v>
      </c>
      <c r="CR49" s="29">
        <v>0.94099999999999995</v>
      </c>
      <c r="CS49" s="29">
        <v>0.94499999999999995</v>
      </c>
      <c r="CT49" s="29">
        <v>5.09</v>
      </c>
      <c r="CU49" s="29">
        <v>1.954</v>
      </c>
      <c r="CV49" s="29">
        <v>4.9580000000000002</v>
      </c>
      <c r="CW49" s="29">
        <v>1.8859999999999999</v>
      </c>
      <c r="CX49" s="29">
        <v>4.8179999999999996</v>
      </c>
      <c r="CY49" s="29">
        <v>1.819</v>
      </c>
      <c r="CZ49" s="29">
        <v>0.155</v>
      </c>
      <c r="DA49" s="29">
        <v>2E-3</v>
      </c>
      <c r="DB49" s="29">
        <v>0.20699999999999999</v>
      </c>
      <c r="DC49" s="29">
        <v>0.01</v>
      </c>
      <c r="DD49" s="29">
        <v>0.26800000000000002</v>
      </c>
      <c r="DE49" s="29">
        <v>2.1999999999999999E-2</v>
      </c>
      <c r="DF49" s="29">
        <v>21.779</v>
      </c>
      <c r="DG49" s="29">
        <v>23.352</v>
      </c>
      <c r="DH49" s="29">
        <v>0.14099999999999999</v>
      </c>
      <c r="DI49" s="29">
        <v>2E-3</v>
      </c>
      <c r="DJ49" s="29">
        <v>0.14599999999999999</v>
      </c>
      <c r="DK49" s="29">
        <v>2E-3</v>
      </c>
      <c r="DL49" s="29">
        <v>0.189</v>
      </c>
      <c r="DM49" s="29">
        <v>7.0000000000000001E-3</v>
      </c>
      <c r="DN49" s="29">
        <v>0.19400000000000001</v>
      </c>
      <c r="DO49" s="29">
        <v>7.0000000000000001E-3</v>
      </c>
      <c r="DP49" s="29">
        <v>0.245</v>
      </c>
      <c r="DQ49" s="29">
        <v>1.6E-2</v>
      </c>
      <c r="DR49" s="29">
        <v>0.251</v>
      </c>
      <c r="DS49" s="29">
        <v>1.6E-2</v>
      </c>
      <c r="DT49" s="3">
        <v>21.779</v>
      </c>
      <c r="DU49" s="3">
        <v>23.352</v>
      </c>
      <c r="DV49" s="3">
        <v>5.734</v>
      </c>
      <c r="DW49" s="3">
        <v>5.7539999999999996</v>
      </c>
    </row>
    <row r="50" spans="1:127" x14ac:dyDescent="0.15">
      <c r="A50" s="28">
        <v>62</v>
      </c>
      <c r="B50" s="29">
        <v>21.084</v>
      </c>
      <c r="C50" s="29">
        <v>22.661000000000001</v>
      </c>
      <c r="D50" s="29">
        <v>21.084</v>
      </c>
      <c r="E50" s="29">
        <v>22.661000000000001</v>
      </c>
      <c r="F50" s="29">
        <v>21.084</v>
      </c>
      <c r="G50" s="29">
        <v>22.661000000000001</v>
      </c>
      <c r="H50" s="29">
        <v>20.091000000000001</v>
      </c>
      <c r="I50" s="29">
        <v>21.667999999999999</v>
      </c>
      <c r="J50" s="29">
        <v>19.113</v>
      </c>
      <c r="K50" s="29">
        <v>20.687999999999999</v>
      </c>
      <c r="L50" s="29">
        <v>18.151</v>
      </c>
      <c r="M50" s="29">
        <v>19.722999999999999</v>
      </c>
      <c r="N50" s="29">
        <v>17.204999999999998</v>
      </c>
      <c r="O50" s="29">
        <v>18.771999999999998</v>
      </c>
      <c r="P50" s="37">
        <v>16.274000000000001</v>
      </c>
      <c r="Q50" s="37">
        <v>17.835999999999999</v>
      </c>
      <c r="R50" s="29">
        <v>15.361000000000001</v>
      </c>
      <c r="S50" s="29">
        <v>16.914000000000001</v>
      </c>
      <c r="T50" s="29">
        <v>14.465999999999999</v>
      </c>
      <c r="U50" s="29">
        <v>16.007999999999999</v>
      </c>
      <c r="V50" s="29">
        <v>13.587999999999999</v>
      </c>
      <c r="W50" s="29">
        <v>15.117000000000001</v>
      </c>
      <c r="X50" s="29">
        <v>12.73</v>
      </c>
      <c r="Y50" s="29">
        <v>14.241</v>
      </c>
      <c r="Z50" s="29">
        <v>11.891</v>
      </c>
      <c r="AA50" s="29">
        <v>13.382999999999999</v>
      </c>
      <c r="AB50" s="29">
        <v>11.073</v>
      </c>
      <c r="AC50" s="29">
        <v>12.541</v>
      </c>
      <c r="AD50" s="29">
        <v>10.276</v>
      </c>
      <c r="AE50" s="29">
        <v>11.715999999999999</v>
      </c>
      <c r="AF50" s="29">
        <v>9.5009999999999994</v>
      </c>
      <c r="AG50" s="29">
        <v>10.91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81">
        <v>2.9329999999999998</v>
      </c>
      <c r="AO50" s="81">
        <v>2.9380000000000002</v>
      </c>
      <c r="AP50" s="29">
        <v>1.94</v>
      </c>
      <c r="AQ50" s="29">
        <v>1.9450000000000001</v>
      </c>
      <c r="AR50" s="29">
        <v>0.96199999999999997</v>
      </c>
      <c r="AS50" s="29">
        <v>0.96499999999999997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4.8090000000000002</v>
      </c>
      <c r="BG50" s="29">
        <v>4.8250000000000002</v>
      </c>
      <c r="BH50" s="29">
        <v>3.8170000000000002</v>
      </c>
      <c r="BI50" s="29">
        <v>3.8319999999999999</v>
      </c>
      <c r="BJ50" s="29">
        <v>2.839</v>
      </c>
      <c r="BK50" s="29">
        <v>2.8530000000000002</v>
      </c>
      <c r="BL50" s="29">
        <v>1.877</v>
      </c>
      <c r="BM50" s="29">
        <v>1.887</v>
      </c>
      <c r="BN50" s="29">
        <v>0.93</v>
      </c>
      <c r="BO50" s="29">
        <v>0.93600000000000005</v>
      </c>
      <c r="BP50" s="29">
        <v>5.0519999999999996</v>
      </c>
      <c r="BQ50" s="29">
        <v>1.583</v>
      </c>
      <c r="BR50" s="29">
        <v>5.577</v>
      </c>
      <c r="BS50" s="29">
        <v>2.1920000000000002</v>
      </c>
      <c r="BT50" s="29">
        <v>5.08</v>
      </c>
      <c r="BU50" s="29">
        <v>1.583</v>
      </c>
      <c r="BV50" s="29">
        <v>5.5910000000000002</v>
      </c>
      <c r="BW50" s="29">
        <v>2.19</v>
      </c>
      <c r="BX50" s="81">
        <v>5.1100000000000003</v>
      </c>
      <c r="BY50" s="81">
        <v>1.5840000000000001</v>
      </c>
      <c r="BZ50" s="37">
        <v>5.6070000000000002</v>
      </c>
      <c r="CA50" s="37">
        <v>2.1890000000000001</v>
      </c>
      <c r="CB50" s="29">
        <v>3.262</v>
      </c>
      <c r="CC50" s="29">
        <v>7.1920000000000002</v>
      </c>
      <c r="CD50" s="29">
        <v>3.262</v>
      </c>
      <c r="CE50" s="29">
        <v>7.1920000000000002</v>
      </c>
      <c r="CF50" s="29">
        <v>5.0439999999999996</v>
      </c>
      <c r="CG50" s="29">
        <v>11.368</v>
      </c>
      <c r="CH50" s="29">
        <v>4.8689999999999998</v>
      </c>
      <c r="CI50" s="29">
        <v>11.134</v>
      </c>
      <c r="CJ50" s="29">
        <v>4.694</v>
      </c>
      <c r="CK50" s="29">
        <v>10.881</v>
      </c>
      <c r="CL50" s="29">
        <v>4.5190000000000001</v>
      </c>
      <c r="CM50" s="29">
        <v>10.611000000000001</v>
      </c>
      <c r="CN50" s="29">
        <v>4.343</v>
      </c>
      <c r="CO50" s="29">
        <v>10.326000000000001</v>
      </c>
      <c r="CP50" s="29">
        <v>4.1680000000000001</v>
      </c>
      <c r="CQ50" s="29">
        <v>10.025</v>
      </c>
      <c r="CR50" s="29">
        <v>0.95499999999999996</v>
      </c>
      <c r="CS50" s="29">
        <v>0.95799999999999996</v>
      </c>
      <c r="CT50" s="29">
        <v>5.1630000000000003</v>
      </c>
      <c r="CU50" s="29">
        <v>1.98</v>
      </c>
      <c r="CV50" s="29">
        <v>5.0289999999999999</v>
      </c>
      <c r="CW50" s="29">
        <v>1.9119999999999999</v>
      </c>
      <c r="CX50" s="29">
        <v>4.8869999999999996</v>
      </c>
      <c r="CY50" s="29">
        <v>1.843</v>
      </c>
      <c r="CZ50" s="29">
        <v>0.122</v>
      </c>
      <c r="DA50" s="29">
        <v>0</v>
      </c>
      <c r="DB50" s="29">
        <v>0.17</v>
      </c>
      <c r="DC50" s="29">
        <v>3.0000000000000001E-3</v>
      </c>
      <c r="DD50" s="29">
        <v>0.22800000000000001</v>
      </c>
      <c r="DE50" s="29">
        <v>0.01</v>
      </c>
      <c r="DF50" s="29">
        <v>21.084</v>
      </c>
      <c r="DG50" s="29">
        <v>22.661000000000001</v>
      </c>
      <c r="DH50" s="29">
        <v>0.111</v>
      </c>
      <c r="DI50" s="29">
        <v>0</v>
      </c>
      <c r="DJ50" s="29">
        <v>0.11600000000000001</v>
      </c>
      <c r="DK50" s="29">
        <v>0</v>
      </c>
      <c r="DL50" s="29">
        <v>0.155</v>
      </c>
      <c r="DM50" s="29">
        <v>2E-3</v>
      </c>
      <c r="DN50" s="29">
        <v>0.161</v>
      </c>
      <c r="DO50" s="29">
        <v>2E-3</v>
      </c>
      <c r="DP50" s="29">
        <v>0.20799999999999999</v>
      </c>
      <c r="DQ50" s="29">
        <v>7.0000000000000001E-3</v>
      </c>
      <c r="DR50" s="29">
        <v>0.214</v>
      </c>
      <c r="DS50" s="29">
        <v>7.0000000000000001E-3</v>
      </c>
      <c r="DT50" s="3">
        <v>21.084</v>
      </c>
      <c r="DU50" s="3">
        <v>22.661000000000001</v>
      </c>
      <c r="DV50" s="3">
        <v>4.8090000000000002</v>
      </c>
      <c r="DW50" s="3">
        <v>4.8250000000000002</v>
      </c>
    </row>
    <row r="51" spans="1:127" x14ac:dyDescent="0.15">
      <c r="A51" s="28">
        <v>63</v>
      </c>
      <c r="B51" s="29">
        <v>20.390999999999998</v>
      </c>
      <c r="C51" s="29">
        <v>21.969000000000001</v>
      </c>
      <c r="D51" s="29">
        <v>20.390999999999998</v>
      </c>
      <c r="E51" s="29">
        <v>21.969000000000001</v>
      </c>
      <c r="F51" s="29">
        <v>20.390999999999998</v>
      </c>
      <c r="G51" s="29">
        <v>21.969000000000001</v>
      </c>
      <c r="H51" s="29">
        <v>20.390999999999998</v>
      </c>
      <c r="I51" s="29">
        <v>21.969000000000001</v>
      </c>
      <c r="J51" s="29">
        <v>19.399000000000001</v>
      </c>
      <c r="K51" s="29">
        <v>20.975999999999999</v>
      </c>
      <c r="L51" s="29">
        <v>18.422000000000001</v>
      </c>
      <c r="M51" s="29">
        <v>19.997</v>
      </c>
      <c r="N51" s="29">
        <v>17.460999999999999</v>
      </c>
      <c r="O51" s="29">
        <v>19.033000000000001</v>
      </c>
      <c r="P51" s="37">
        <v>16.516999999999999</v>
      </c>
      <c r="Q51" s="37">
        <v>18.084</v>
      </c>
      <c r="R51" s="29">
        <v>15.59</v>
      </c>
      <c r="S51" s="29">
        <v>17.149000000000001</v>
      </c>
      <c r="T51" s="29">
        <v>14.680999999999999</v>
      </c>
      <c r="U51" s="29">
        <v>16.23</v>
      </c>
      <c r="V51" s="29">
        <v>13.791</v>
      </c>
      <c r="W51" s="29">
        <v>15.327</v>
      </c>
      <c r="X51" s="29">
        <v>12.92</v>
      </c>
      <c r="Y51" s="29">
        <v>14.44</v>
      </c>
      <c r="Z51" s="29">
        <v>12.068</v>
      </c>
      <c r="AA51" s="29">
        <v>13.569000000000001</v>
      </c>
      <c r="AB51" s="29">
        <v>11.238</v>
      </c>
      <c r="AC51" s="29">
        <v>12.715</v>
      </c>
      <c r="AD51" s="29">
        <v>10.429</v>
      </c>
      <c r="AE51" s="29">
        <v>11.879</v>
      </c>
      <c r="AF51" s="29">
        <v>9.6430000000000007</v>
      </c>
      <c r="AG51" s="29">
        <v>11.061999999999999</v>
      </c>
      <c r="AH51" s="29">
        <v>0</v>
      </c>
      <c r="AI51" s="29">
        <v>0</v>
      </c>
      <c r="AJ51" s="29">
        <v>0</v>
      </c>
      <c r="AK51" s="29">
        <v>0</v>
      </c>
      <c r="AL51" s="29">
        <v>0</v>
      </c>
      <c r="AM51" s="29">
        <v>0</v>
      </c>
      <c r="AN51" s="81">
        <v>0</v>
      </c>
      <c r="AO51" s="81">
        <v>0</v>
      </c>
      <c r="AP51" s="29">
        <v>1.9690000000000001</v>
      </c>
      <c r="AQ51" s="29">
        <v>1.972</v>
      </c>
      <c r="AR51" s="29">
        <v>0.97699999999999998</v>
      </c>
      <c r="AS51" s="29">
        <v>0.97899999999999998</v>
      </c>
      <c r="AT51" s="29">
        <v>0</v>
      </c>
      <c r="AU51" s="29">
        <v>0</v>
      </c>
      <c r="AV51" s="29">
        <v>0</v>
      </c>
      <c r="AW51" s="29">
        <v>0</v>
      </c>
      <c r="AX51" s="29">
        <v>0</v>
      </c>
      <c r="AY51" s="29">
        <v>0</v>
      </c>
      <c r="AZ51" s="29">
        <v>0</v>
      </c>
      <c r="BA51" s="29">
        <v>0</v>
      </c>
      <c r="BB51" s="29">
        <v>0</v>
      </c>
      <c r="BC51" s="29">
        <v>0</v>
      </c>
      <c r="BD51" s="29">
        <v>0</v>
      </c>
      <c r="BE51" s="29">
        <v>0</v>
      </c>
      <c r="BF51" s="29">
        <v>0</v>
      </c>
      <c r="BG51" s="29">
        <v>0</v>
      </c>
      <c r="BH51" s="29">
        <v>3.8740000000000001</v>
      </c>
      <c r="BI51" s="29">
        <v>3.8849999999999998</v>
      </c>
      <c r="BJ51" s="29">
        <v>2.8809999999999998</v>
      </c>
      <c r="BK51" s="29">
        <v>2.8919999999999999</v>
      </c>
      <c r="BL51" s="29">
        <v>1.905</v>
      </c>
      <c r="BM51" s="29">
        <v>1.9139999999999999</v>
      </c>
      <c r="BN51" s="29">
        <v>0.94399999999999995</v>
      </c>
      <c r="BO51" s="29">
        <v>0.94899999999999995</v>
      </c>
      <c r="BP51" s="29">
        <v>4.9980000000000002</v>
      </c>
      <c r="BQ51" s="29">
        <v>1.54</v>
      </c>
      <c r="BR51" s="29">
        <v>5.53</v>
      </c>
      <c r="BS51" s="29">
        <v>2.1560000000000001</v>
      </c>
      <c r="BT51" s="29">
        <v>5.0270000000000001</v>
      </c>
      <c r="BU51" s="29">
        <v>1.5389999999999999</v>
      </c>
      <c r="BV51" s="29">
        <v>5.5460000000000003</v>
      </c>
      <c r="BW51" s="29">
        <v>2.1549999999999998</v>
      </c>
      <c r="BX51" s="81">
        <v>5.0570000000000004</v>
      </c>
      <c r="BY51" s="81">
        <v>1.54</v>
      </c>
      <c r="BZ51" s="37">
        <v>5.5609999999999999</v>
      </c>
      <c r="CA51" s="37">
        <v>2.1539999999999999</v>
      </c>
      <c r="CB51" s="29">
        <v>3.2250000000000001</v>
      </c>
      <c r="CC51" s="29">
        <v>7.1349999999999998</v>
      </c>
      <c r="CD51" s="29">
        <v>3.2250000000000001</v>
      </c>
      <c r="CE51" s="29">
        <v>7.1349999999999998</v>
      </c>
      <c r="CF51" s="29">
        <v>3.2250000000000001</v>
      </c>
      <c r="CG51" s="29">
        <v>7.1349999999999998</v>
      </c>
      <c r="CH51" s="29">
        <v>4.9420000000000002</v>
      </c>
      <c r="CI51" s="29">
        <v>11.288</v>
      </c>
      <c r="CJ51" s="29">
        <v>4.7640000000000002</v>
      </c>
      <c r="CK51" s="29">
        <v>11.032</v>
      </c>
      <c r="CL51" s="29">
        <v>4.5869999999999997</v>
      </c>
      <c r="CM51" s="29">
        <v>10.759</v>
      </c>
      <c r="CN51" s="29">
        <v>4.4080000000000004</v>
      </c>
      <c r="CO51" s="29">
        <v>10.47</v>
      </c>
      <c r="CP51" s="29">
        <v>4.2309999999999999</v>
      </c>
      <c r="CQ51" s="29">
        <v>10.164999999999999</v>
      </c>
      <c r="CR51" s="29">
        <v>0.96899999999999997</v>
      </c>
      <c r="CS51" s="29">
        <v>0.97099999999999997</v>
      </c>
      <c r="CT51" s="29">
        <v>5.24</v>
      </c>
      <c r="CU51" s="29">
        <v>2.008</v>
      </c>
      <c r="CV51" s="29">
        <v>5.1040000000000001</v>
      </c>
      <c r="CW51" s="29">
        <v>1.9379999999999999</v>
      </c>
      <c r="CX51" s="29">
        <v>4.9589999999999996</v>
      </c>
      <c r="CY51" s="29">
        <v>1.869</v>
      </c>
      <c r="CZ51" s="29">
        <v>9.1999999999999998E-2</v>
      </c>
      <c r="DA51" s="29">
        <v>0</v>
      </c>
      <c r="DB51" s="29">
        <v>0.13500000000000001</v>
      </c>
      <c r="DC51" s="29">
        <v>0</v>
      </c>
      <c r="DD51" s="29">
        <v>0.188</v>
      </c>
      <c r="DE51" s="29">
        <v>3.0000000000000001E-3</v>
      </c>
      <c r="DF51" s="29">
        <v>20.390999999999998</v>
      </c>
      <c r="DG51" s="29">
        <v>21.969000000000001</v>
      </c>
      <c r="DH51" s="29">
        <v>8.3000000000000004E-2</v>
      </c>
      <c r="DI51" s="29">
        <v>0</v>
      </c>
      <c r="DJ51" s="29">
        <v>8.7999999999999995E-2</v>
      </c>
      <c r="DK51" s="29">
        <v>0</v>
      </c>
      <c r="DL51" s="29">
        <v>0.123</v>
      </c>
      <c r="DM51" s="29">
        <v>0</v>
      </c>
      <c r="DN51" s="29">
        <v>0.128</v>
      </c>
      <c r="DO51" s="29">
        <v>0</v>
      </c>
      <c r="DP51" s="29">
        <v>0.17100000000000001</v>
      </c>
      <c r="DQ51" s="29">
        <v>2E-3</v>
      </c>
      <c r="DR51" s="29">
        <v>0.17699999999999999</v>
      </c>
      <c r="DS51" s="29">
        <v>2E-3</v>
      </c>
      <c r="DT51" s="3">
        <v>20.390999999999998</v>
      </c>
      <c r="DU51" s="3">
        <v>21.969000000000001</v>
      </c>
      <c r="DV51" s="3">
        <v>3.8740000000000001</v>
      </c>
      <c r="DW51" s="3">
        <v>3.8849999999999998</v>
      </c>
    </row>
    <row r="52" spans="1:127" x14ac:dyDescent="0.15">
      <c r="A52" s="28">
        <v>64</v>
      </c>
      <c r="B52" s="29">
        <v>19.701000000000001</v>
      </c>
      <c r="C52" s="29">
        <v>21.277000000000001</v>
      </c>
      <c r="D52" s="29">
        <v>19.701000000000001</v>
      </c>
      <c r="E52" s="29">
        <v>21.277000000000001</v>
      </c>
      <c r="F52" s="29">
        <v>19.701000000000001</v>
      </c>
      <c r="G52" s="29">
        <v>21.277000000000001</v>
      </c>
      <c r="H52" s="29">
        <v>19.701000000000001</v>
      </c>
      <c r="I52" s="29">
        <v>21.277000000000001</v>
      </c>
      <c r="J52" s="29">
        <v>19.701000000000001</v>
      </c>
      <c r="K52" s="29">
        <v>21.277000000000001</v>
      </c>
      <c r="L52" s="29">
        <v>18.71</v>
      </c>
      <c r="M52" s="29">
        <v>20.283999999999999</v>
      </c>
      <c r="N52" s="29">
        <v>17.734000000000002</v>
      </c>
      <c r="O52" s="29">
        <v>19.306000000000001</v>
      </c>
      <c r="P52" s="37">
        <v>16.774999999999999</v>
      </c>
      <c r="Q52" s="37">
        <v>18.343</v>
      </c>
      <c r="R52" s="29">
        <v>15.834</v>
      </c>
      <c r="S52" s="29">
        <v>17.395</v>
      </c>
      <c r="T52" s="29">
        <v>14.911</v>
      </c>
      <c r="U52" s="29">
        <v>16.463000000000001</v>
      </c>
      <c r="V52" s="29">
        <v>14.006</v>
      </c>
      <c r="W52" s="29">
        <v>15.547000000000001</v>
      </c>
      <c r="X52" s="29">
        <v>13.121</v>
      </c>
      <c r="Y52" s="29">
        <v>14.647</v>
      </c>
      <c r="Z52" s="29">
        <v>12.257</v>
      </c>
      <c r="AA52" s="29">
        <v>13.763</v>
      </c>
      <c r="AB52" s="29">
        <v>11.413</v>
      </c>
      <c r="AC52" s="29">
        <v>12.897</v>
      </c>
      <c r="AD52" s="29">
        <v>10.592000000000001</v>
      </c>
      <c r="AE52" s="29">
        <v>12.048999999999999</v>
      </c>
      <c r="AF52" s="29">
        <v>9.7929999999999993</v>
      </c>
      <c r="AG52" s="29">
        <v>11.22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81">
        <v>0</v>
      </c>
      <c r="AO52" s="81">
        <v>0</v>
      </c>
      <c r="AP52" s="29">
        <v>0</v>
      </c>
      <c r="AQ52" s="29">
        <v>0</v>
      </c>
      <c r="AR52" s="29">
        <v>0.99199999999999999</v>
      </c>
      <c r="AS52" s="29">
        <v>0.99299999999999999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0</v>
      </c>
      <c r="BI52" s="29">
        <v>0</v>
      </c>
      <c r="BJ52" s="29">
        <v>2.9260000000000002</v>
      </c>
      <c r="BK52" s="29">
        <v>2.9340000000000002</v>
      </c>
      <c r="BL52" s="29">
        <v>1.9339999999999999</v>
      </c>
      <c r="BM52" s="29">
        <v>1.9410000000000001</v>
      </c>
      <c r="BN52" s="29">
        <v>0.95899999999999996</v>
      </c>
      <c r="BO52" s="29">
        <v>0.96299999999999997</v>
      </c>
      <c r="BP52" s="29">
        <v>4.9370000000000003</v>
      </c>
      <c r="BQ52" s="29">
        <v>1.494</v>
      </c>
      <c r="BR52" s="29">
        <v>5.4770000000000003</v>
      </c>
      <c r="BS52" s="29">
        <v>2.12</v>
      </c>
      <c r="BT52" s="29">
        <v>4.9660000000000002</v>
      </c>
      <c r="BU52" s="29">
        <v>1.4930000000000001</v>
      </c>
      <c r="BV52" s="29">
        <v>5.4930000000000003</v>
      </c>
      <c r="BW52" s="29">
        <v>2.1179999999999999</v>
      </c>
      <c r="BX52" s="81">
        <v>4.9960000000000004</v>
      </c>
      <c r="BY52" s="81">
        <v>1.494</v>
      </c>
      <c r="BZ52" s="37">
        <v>5.5090000000000003</v>
      </c>
      <c r="CA52" s="37">
        <v>2.117</v>
      </c>
      <c r="CB52" s="29">
        <v>3.1869999999999998</v>
      </c>
      <c r="CC52" s="29">
        <v>7.0709999999999997</v>
      </c>
      <c r="CD52" s="29">
        <v>3.1869999999999998</v>
      </c>
      <c r="CE52" s="29">
        <v>7.0709999999999997</v>
      </c>
      <c r="CF52" s="29">
        <v>3.1869999999999998</v>
      </c>
      <c r="CG52" s="29">
        <v>7.0709999999999997</v>
      </c>
      <c r="CH52" s="29">
        <v>3.1869999999999998</v>
      </c>
      <c r="CI52" s="29">
        <v>7.0709999999999997</v>
      </c>
      <c r="CJ52" s="29">
        <v>4.8390000000000004</v>
      </c>
      <c r="CK52" s="29">
        <v>11.19</v>
      </c>
      <c r="CL52" s="29">
        <v>4.6580000000000004</v>
      </c>
      <c r="CM52" s="29">
        <v>10.913</v>
      </c>
      <c r="CN52" s="29">
        <v>4.4770000000000003</v>
      </c>
      <c r="CO52" s="29">
        <v>10.62</v>
      </c>
      <c r="CP52" s="29">
        <v>4.2969999999999997</v>
      </c>
      <c r="CQ52" s="29">
        <v>10.31</v>
      </c>
      <c r="CR52" s="29">
        <v>0.98399999999999999</v>
      </c>
      <c r="CS52" s="29">
        <v>0.98499999999999999</v>
      </c>
      <c r="CT52" s="29">
        <v>5.3220000000000001</v>
      </c>
      <c r="CU52" s="29">
        <v>2.0369999999999999</v>
      </c>
      <c r="CV52" s="29">
        <v>5.1829999999999998</v>
      </c>
      <c r="CW52" s="29">
        <v>1.966</v>
      </c>
      <c r="CX52" s="29">
        <v>5.0369999999999999</v>
      </c>
      <c r="CY52" s="29">
        <v>1.8959999999999999</v>
      </c>
      <c r="CZ52" s="29">
        <v>6.3E-2</v>
      </c>
      <c r="DA52" s="29">
        <v>0</v>
      </c>
      <c r="DB52" s="29">
        <v>0.10100000000000001</v>
      </c>
      <c r="DC52" s="29">
        <v>0</v>
      </c>
      <c r="DD52" s="29">
        <v>0.14799999999999999</v>
      </c>
      <c r="DE52" s="29">
        <v>0</v>
      </c>
      <c r="DF52" s="29">
        <v>19.701000000000001</v>
      </c>
      <c r="DG52" s="29">
        <v>21.277000000000001</v>
      </c>
      <c r="DH52" s="29">
        <v>5.7000000000000002E-2</v>
      </c>
      <c r="DI52" s="29">
        <v>0</v>
      </c>
      <c r="DJ52" s="29">
        <v>6.2E-2</v>
      </c>
      <c r="DK52" s="29">
        <v>0</v>
      </c>
      <c r="DL52" s="29">
        <v>9.1999999999999998E-2</v>
      </c>
      <c r="DM52" s="29">
        <v>0</v>
      </c>
      <c r="DN52" s="29">
        <v>9.7000000000000003E-2</v>
      </c>
      <c r="DO52" s="29">
        <v>0</v>
      </c>
      <c r="DP52" s="29">
        <v>0.13500000000000001</v>
      </c>
      <c r="DQ52" s="29">
        <v>0</v>
      </c>
      <c r="DR52" s="29">
        <v>0.14099999999999999</v>
      </c>
      <c r="DS52" s="29">
        <v>0</v>
      </c>
      <c r="DT52" s="3">
        <v>19.701000000000001</v>
      </c>
      <c r="DU52" s="3">
        <v>21.277000000000001</v>
      </c>
      <c r="DV52" s="3">
        <v>2.9260000000000002</v>
      </c>
      <c r="DW52" s="3">
        <v>2.9340000000000002</v>
      </c>
    </row>
    <row r="53" spans="1:127" x14ac:dyDescent="0.15">
      <c r="A53" s="28">
        <v>65</v>
      </c>
      <c r="B53" s="29">
        <v>19.015000000000001</v>
      </c>
      <c r="C53" s="29">
        <v>20.585000000000001</v>
      </c>
      <c r="D53" s="29">
        <v>19.015000000000001</v>
      </c>
      <c r="E53" s="29">
        <v>20.585000000000001</v>
      </c>
      <c r="F53" s="29">
        <v>19.015000000000001</v>
      </c>
      <c r="G53" s="29">
        <v>20.585000000000001</v>
      </c>
      <c r="H53" s="29">
        <v>19.015000000000001</v>
      </c>
      <c r="I53" s="29">
        <v>20.585000000000001</v>
      </c>
      <c r="J53" s="29">
        <v>19.015000000000001</v>
      </c>
      <c r="K53" s="29">
        <v>20.585000000000001</v>
      </c>
      <c r="L53" s="29">
        <v>19.015000000000001</v>
      </c>
      <c r="M53" s="29">
        <v>20.585000000000001</v>
      </c>
      <c r="N53" s="29">
        <v>18.024000000000001</v>
      </c>
      <c r="O53" s="29">
        <v>19.591999999999999</v>
      </c>
      <c r="P53" s="37">
        <v>17.048999999999999</v>
      </c>
      <c r="Q53" s="37">
        <v>18.614999999999998</v>
      </c>
      <c r="R53" s="29">
        <v>16.093</v>
      </c>
      <c r="S53" s="29">
        <v>17.652999999999999</v>
      </c>
      <c r="T53" s="29">
        <v>15.154</v>
      </c>
      <c r="U53" s="29">
        <v>16.707000000000001</v>
      </c>
      <c r="V53" s="29">
        <v>14.234999999999999</v>
      </c>
      <c r="W53" s="29">
        <v>15.776999999999999</v>
      </c>
      <c r="X53" s="29">
        <v>13.336</v>
      </c>
      <c r="Y53" s="29">
        <v>14.864000000000001</v>
      </c>
      <c r="Z53" s="29">
        <v>12.457000000000001</v>
      </c>
      <c r="AA53" s="29">
        <v>13.967000000000001</v>
      </c>
      <c r="AB53" s="29">
        <v>11.6</v>
      </c>
      <c r="AC53" s="29">
        <v>13.089</v>
      </c>
      <c r="AD53" s="29">
        <v>10.765000000000001</v>
      </c>
      <c r="AE53" s="29">
        <v>12.228</v>
      </c>
      <c r="AF53" s="29">
        <v>9.9529999999999994</v>
      </c>
      <c r="AG53" s="29">
        <v>11.387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81">
        <v>0</v>
      </c>
      <c r="AO53" s="81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1.966</v>
      </c>
      <c r="BM53" s="29">
        <v>1.97</v>
      </c>
      <c r="BN53" s="29">
        <v>0.97399999999999998</v>
      </c>
      <c r="BO53" s="29">
        <v>0.97699999999999998</v>
      </c>
      <c r="BP53" s="29">
        <v>4.8680000000000003</v>
      </c>
      <c r="BQ53" s="29">
        <v>1.4470000000000001</v>
      </c>
      <c r="BR53" s="29">
        <v>5.4089999999999998</v>
      </c>
      <c r="BS53" s="29">
        <v>2.0670000000000002</v>
      </c>
      <c r="BT53" s="29">
        <v>4.8979999999999997</v>
      </c>
      <c r="BU53" s="29">
        <v>1.446</v>
      </c>
      <c r="BV53" s="29">
        <v>5.4329999999999998</v>
      </c>
      <c r="BW53" s="29">
        <v>2.08</v>
      </c>
      <c r="BX53" s="81">
        <v>4.9279999999999999</v>
      </c>
      <c r="BY53" s="81">
        <v>1.4470000000000001</v>
      </c>
      <c r="BZ53" s="37">
        <v>5.4489999999999998</v>
      </c>
      <c r="CA53" s="37">
        <v>2.0790000000000002</v>
      </c>
      <c r="CB53" s="29">
        <v>3.1480000000000001</v>
      </c>
      <c r="CC53" s="29">
        <v>6.9989999999999997</v>
      </c>
      <c r="CD53" s="29">
        <v>3.1480000000000001</v>
      </c>
      <c r="CE53" s="29">
        <v>6.9989999999999997</v>
      </c>
      <c r="CF53" s="29">
        <v>3.1480000000000001</v>
      </c>
      <c r="CG53" s="29">
        <v>6.9989999999999997</v>
      </c>
      <c r="CH53" s="29">
        <v>3.1480000000000001</v>
      </c>
      <c r="CI53" s="29">
        <v>6.9989999999999997</v>
      </c>
      <c r="CJ53" s="29">
        <v>3.1480000000000001</v>
      </c>
      <c r="CK53" s="29">
        <v>6.9989999999999997</v>
      </c>
      <c r="CL53" s="29">
        <v>4.734</v>
      </c>
      <c r="CM53" s="29">
        <v>11.074999999999999</v>
      </c>
      <c r="CN53" s="29">
        <v>4.55</v>
      </c>
      <c r="CO53" s="29">
        <v>10.776999999999999</v>
      </c>
      <c r="CP53" s="29">
        <v>4.367</v>
      </c>
      <c r="CQ53" s="29">
        <v>10.462999999999999</v>
      </c>
      <c r="CR53" s="29">
        <v>1</v>
      </c>
      <c r="CS53" s="29">
        <v>1</v>
      </c>
      <c r="CT53" s="29">
        <v>5.4089999999999998</v>
      </c>
      <c r="CU53" s="29">
        <v>2.0670000000000002</v>
      </c>
      <c r="CV53" s="29">
        <v>5.2679999999999998</v>
      </c>
      <c r="CW53" s="29">
        <v>1.9950000000000001</v>
      </c>
      <c r="CX53" s="29">
        <v>5.1189999999999998</v>
      </c>
      <c r="CY53" s="29">
        <v>1.9239999999999999</v>
      </c>
      <c r="CZ53" s="29">
        <v>3.7999999999999999E-2</v>
      </c>
      <c r="DA53" s="29">
        <v>0</v>
      </c>
      <c r="DB53" s="29">
        <v>7.0000000000000007E-2</v>
      </c>
      <c r="DC53" s="29">
        <v>0</v>
      </c>
      <c r="DD53" s="29">
        <v>0.111</v>
      </c>
      <c r="DE53" s="29">
        <v>0</v>
      </c>
      <c r="DF53" s="29">
        <v>19.015000000000001</v>
      </c>
      <c r="DG53" s="29">
        <v>20.585000000000001</v>
      </c>
      <c r="DH53" s="29">
        <v>3.5000000000000003E-2</v>
      </c>
      <c r="DI53" s="29">
        <v>0</v>
      </c>
      <c r="DJ53" s="29">
        <v>3.7999999999999999E-2</v>
      </c>
      <c r="DK53" s="29">
        <v>0</v>
      </c>
      <c r="DL53" s="29">
        <v>6.3E-2</v>
      </c>
      <c r="DM53" s="29">
        <v>0</v>
      </c>
      <c r="DN53" s="29">
        <v>6.9000000000000006E-2</v>
      </c>
      <c r="DO53" s="29">
        <v>0</v>
      </c>
      <c r="DP53" s="29">
        <v>0.10100000000000001</v>
      </c>
      <c r="DQ53" s="29">
        <v>0</v>
      </c>
      <c r="DR53" s="29">
        <v>0.107</v>
      </c>
      <c r="DS53" s="29">
        <v>0</v>
      </c>
      <c r="DT53" s="3">
        <v>19.015000000000001</v>
      </c>
      <c r="DU53" s="3">
        <v>20.585000000000001</v>
      </c>
      <c r="DV53" s="3">
        <v>1.966</v>
      </c>
      <c r="DW53" s="3">
        <v>1.97</v>
      </c>
    </row>
    <row r="54" spans="1:127" x14ac:dyDescent="0.15">
      <c r="A54" s="28">
        <v>66</v>
      </c>
      <c r="B54" s="29">
        <v>18.332000000000001</v>
      </c>
      <c r="C54" s="29">
        <v>19.891999999999999</v>
      </c>
      <c r="D54" s="29">
        <v>18.332000000000001</v>
      </c>
      <c r="E54" s="29">
        <v>19.891999999999999</v>
      </c>
      <c r="F54" s="29">
        <v>18.332000000000001</v>
      </c>
      <c r="G54" s="29">
        <v>19.891999999999999</v>
      </c>
      <c r="H54" s="29">
        <v>18.332000000000001</v>
      </c>
      <c r="I54" s="29">
        <v>19.891999999999999</v>
      </c>
      <c r="J54" s="29">
        <v>18.332000000000001</v>
      </c>
      <c r="K54" s="29">
        <v>19.891999999999999</v>
      </c>
      <c r="L54" s="29">
        <v>18.332000000000001</v>
      </c>
      <c r="M54" s="29">
        <v>19.891999999999999</v>
      </c>
      <c r="N54" s="29">
        <v>18.332000000000001</v>
      </c>
      <c r="O54" s="29">
        <v>19.891999999999999</v>
      </c>
      <c r="P54" s="37">
        <v>17.341000000000001</v>
      </c>
      <c r="Q54" s="37">
        <v>18.899999999999999</v>
      </c>
      <c r="R54" s="29">
        <v>16.367999999999999</v>
      </c>
      <c r="S54" s="29">
        <v>17.922999999999998</v>
      </c>
      <c r="T54" s="29">
        <v>15.414</v>
      </c>
      <c r="U54" s="29">
        <v>16.963000000000001</v>
      </c>
      <c r="V54" s="29">
        <v>14.478999999999999</v>
      </c>
      <c r="W54" s="29">
        <v>16.018999999999998</v>
      </c>
      <c r="X54" s="29">
        <v>13.564</v>
      </c>
      <c r="Y54" s="29">
        <v>15.090999999999999</v>
      </c>
      <c r="Z54" s="29">
        <v>12.67</v>
      </c>
      <c r="AA54" s="29">
        <v>14.180999999999999</v>
      </c>
      <c r="AB54" s="29">
        <v>11.798</v>
      </c>
      <c r="AC54" s="29">
        <v>13.289</v>
      </c>
      <c r="AD54" s="29">
        <v>10.949</v>
      </c>
      <c r="AE54" s="29">
        <v>12.414999999999999</v>
      </c>
      <c r="AF54" s="29">
        <v>10.124000000000001</v>
      </c>
      <c r="AG54" s="29">
        <v>11.561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81">
        <v>0</v>
      </c>
      <c r="AO54" s="81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29">
        <v>0</v>
      </c>
      <c r="AY54" s="29">
        <v>0</v>
      </c>
      <c r="AZ54" s="29">
        <v>0</v>
      </c>
      <c r="BA54" s="29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29">
        <v>0</v>
      </c>
      <c r="BH54" s="29">
        <v>0</v>
      </c>
      <c r="BI54" s="29">
        <v>0</v>
      </c>
      <c r="BJ54" s="29">
        <v>0</v>
      </c>
      <c r="BK54" s="29">
        <v>0</v>
      </c>
      <c r="BL54" s="29">
        <v>0</v>
      </c>
      <c r="BM54" s="29">
        <v>0</v>
      </c>
      <c r="BN54" s="29">
        <v>0.99099999999999999</v>
      </c>
      <c r="BO54" s="29">
        <v>0.99199999999999999</v>
      </c>
      <c r="BP54" s="29">
        <v>5.3579999999999997</v>
      </c>
      <c r="BQ54" s="29">
        <v>2.0259999999999998</v>
      </c>
      <c r="BR54" s="29">
        <v>5.3579999999999997</v>
      </c>
      <c r="BS54" s="29">
        <v>2.0259999999999998</v>
      </c>
      <c r="BT54" s="29">
        <v>4.8220000000000001</v>
      </c>
      <c r="BU54" s="29">
        <v>1.3979999999999999</v>
      </c>
      <c r="BV54" s="29">
        <v>5.3579999999999997</v>
      </c>
      <c r="BW54" s="29">
        <v>2.0259999999999998</v>
      </c>
      <c r="BX54" s="81">
        <v>4.8540000000000001</v>
      </c>
      <c r="BY54" s="81">
        <v>1.399</v>
      </c>
      <c r="BZ54" s="37">
        <v>5.3840000000000003</v>
      </c>
      <c r="CA54" s="37">
        <v>2.04</v>
      </c>
      <c r="CB54" s="29">
        <v>3.1059999999999999</v>
      </c>
      <c r="CC54" s="29">
        <v>6.9210000000000003</v>
      </c>
      <c r="CD54" s="29">
        <v>3.1059999999999999</v>
      </c>
      <c r="CE54" s="29">
        <v>6.9210000000000003</v>
      </c>
      <c r="CF54" s="29">
        <v>3.1059999999999999</v>
      </c>
      <c r="CG54" s="29">
        <v>6.9210000000000003</v>
      </c>
      <c r="CH54" s="29">
        <v>3.1059999999999999</v>
      </c>
      <c r="CI54" s="29">
        <v>6.9210000000000003</v>
      </c>
      <c r="CJ54" s="29">
        <v>3.1059999999999999</v>
      </c>
      <c r="CK54" s="29">
        <v>6.9210000000000003</v>
      </c>
      <c r="CL54" s="29">
        <v>3.1059999999999999</v>
      </c>
      <c r="CM54" s="29">
        <v>6.9210000000000003</v>
      </c>
      <c r="CN54" s="29">
        <v>4.6280000000000001</v>
      </c>
      <c r="CO54" s="29">
        <v>10.942</v>
      </c>
      <c r="CP54" s="29">
        <v>4.4420000000000002</v>
      </c>
      <c r="CQ54" s="29">
        <v>10.622999999999999</v>
      </c>
      <c r="CR54" s="29">
        <v>0</v>
      </c>
      <c r="CS54" s="29">
        <v>0</v>
      </c>
      <c r="CT54" s="29">
        <v>5.3579999999999997</v>
      </c>
      <c r="CU54" s="29">
        <v>2.0259999999999998</v>
      </c>
      <c r="CV54" s="29">
        <v>5.3579999999999997</v>
      </c>
      <c r="CW54" s="29">
        <v>2.0259999999999998</v>
      </c>
      <c r="CX54" s="29">
        <v>5.2069999999999999</v>
      </c>
      <c r="CY54" s="29">
        <v>1.9530000000000001</v>
      </c>
      <c r="CZ54" s="29">
        <v>0</v>
      </c>
      <c r="DA54" s="29">
        <v>0</v>
      </c>
      <c r="DB54" s="29">
        <v>0</v>
      </c>
      <c r="DC54" s="29">
        <v>0</v>
      </c>
      <c r="DD54" s="29">
        <v>0</v>
      </c>
      <c r="DE54" s="29">
        <v>0</v>
      </c>
      <c r="DF54" s="29">
        <v>18.332000000000001</v>
      </c>
      <c r="DG54" s="29">
        <v>19.891999999999999</v>
      </c>
      <c r="DH54" s="29">
        <v>1.7999999999999999E-2</v>
      </c>
      <c r="DI54" s="29">
        <v>0</v>
      </c>
      <c r="DJ54" s="29">
        <v>1.7999999999999999E-2</v>
      </c>
      <c r="DK54" s="29">
        <v>0</v>
      </c>
      <c r="DL54" s="29">
        <v>3.7999999999999999E-2</v>
      </c>
      <c r="DM54" s="29">
        <v>0</v>
      </c>
      <c r="DN54" s="29">
        <v>4.2000000000000003E-2</v>
      </c>
      <c r="DO54" s="29">
        <v>0</v>
      </c>
      <c r="DP54" s="29">
        <v>7.0000000000000007E-2</v>
      </c>
      <c r="DQ54" s="29">
        <v>0</v>
      </c>
      <c r="DR54" s="29">
        <v>7.5999999999999998E-2</v>
      </c>
      <c r="DS54" s="29">
        <v>0</v>
      </c>
      <c r="DT54" s="3">
        <v>18.332000000000001</v>
      </c>
      <c r="DU54" s="3">
        <v>19.891999999999999</v>
      </c>
      <c r="DV54" s="3">
        <v>0.99099999999999999</v>
      </c>
      <c r="DW54" s="3">
        <v>0.99199999999999999</v>
      </c>
    </row>
    <row r="55" spans="1:127" x14ac:dyDescent="0.15">
      <c r="A55" s="28">
        <v>67</v>
      </c>
      <c r="B55" s="29">
        <v>17.654</v>
      </c>
      <c r="C55" s="29">
        <v>19.198</v>
      </c>
      <c r="D55" s="29">
        <v>17.654</v>
      </c>
      <c r="E55" s="29">
        <v>19.198</v>
      </c>
      <c r="F55" s="29">
        <v>17.654</v>
      </c>
      <c r="G55" s="29">
        <v>19.198</v>
      </c>
      <c r="H55" s="29">
        <v>17.654</v>
      </c>
      <c r="I55" s="29">
        <v>19.198</v>
      </c>
      <c r="J55" s="29">
        <v>17.654</v>
      </c>
      <c r="K55" s="29">
        <v>19.198</v>
      </c>
      <c r="L55" s="29">
        <v>17.654</v>
      </c>
      <c r="M55" s="29">
        <v>19.198</v>
      </c>
      <c r="N55" s="29">
        <v>17.654</v>
      </c>
      <c r="O55" s="29">
        <v>19.198</v>
      </c>
      <c r="P55" s="37">
        <v>17.654</v>
      </c>
      <c r="Q55" s="37">
        <v>19.198</v>
      </c>
      <c r="R55" s="29">
        <v>16.663</v>
      </c>
      <c r="S55" s="29">
        <v>18.206</v>
      </c>
      <c r="T55" s="29">
        <v>15.692</v>
      </c>
      <c r="U55" s="29">
        <v>17.231000000000002</v>
      </c>
      <c r="V55" s="29">
        <v>14.74</v>
      </c>
      <c r="W55" s="29">
        <v>16.271999999999998</v>
      </c>
      <c r="X55" s="29">
        <v>13.808999999999999</v>
      </c>
      <c r="Y55" s="29">
        <v>15.329000000000001</v>
      </c>
      <c r="Z55" s="29">
        <v>12.898999999999999</v>
      </c>
      <c r="AA55" s="29">
        <v>14.404999999999999</v>
      </c>
      <c r="AB55" s="29">
        <v>12.010999999999999</v>
      </c>
      <c r="AC55" s="29">
        <v>13.499000000000001</v>
      </c>
      <c r="AD55" s="29">
        <v>11.147</v>
      </c>
      <c r="AE55" s="29">
        <v>12.611000000000001</v>
      </c>
      <c r="AF55" s="29">
        <v>10.305999999999999</v>
      </c>
      <c r="AG55" s="29">
        <v>11.743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81">
        <v>0</v>
      </c>
      <c r="AO55" s="81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29">
        <v>0</v>
      </c>
      <c r="AW55" s="29">
        <v>0</v>
      </c>
      <c r="AX55" s="29">
        <v>0</v>
      </c>
      <c r="AY55" s="29">
        <v>0</v>
      </c>
      <c r="AZ55" s="29">
        <v>0</v>
      </c>
      <c r="BA55" s="29">
        <v>0</v>
      </c>
      <c r="BB55" s="29">
        <v>0</v>
      </c>
      <c r="BC55" s="29">
        <v>0</v>
      </c>
      <c r="BD55" s="29">
        <v>0</v>
      </c>
      <c r="BE55" s="29">
        <v>0</v>
      </c>
      <c r="BF55" s="29">
        <v>0</v>
      </c>
      <c r="BG55" s="29">
        <v>0</v>
      </c>
      <c r="BH55" s="29">
        <v>0</v>
      </c>
      <c r="BI55" s="29">
        <v>0</v>
      </c>
      <c r="BJ55" s="29">
        <v>0</v>
      </c>
      <c r="BK55" s="29">
        <v>0</v>
      </c>
      <c r="BL55" s="29">
        <v>0</v>
      </c>
      <c r="BM55" s="29">
        <v>0</v>
      </c>
      <c r="BN55" s="29">
        <v>0</v>
      </c>
      <c r="BO55" s="29">
        <v>0</v>
      </c>
      <c r="BP55" s="29">
        <v>5.3010000000000002</v>
      </c>
      <c r="BQ55" s="29">
        <v>1.984</v>
      </c>
      <c r="BR55" s="29">
        <v>5.3010000000000002</v>
      </c>
      <c r="BS55" s="29">
        <v>1.984</v>
      </c>
      <c r="BT55" s="29">
        <v>5.3010000000000002</v>
      </c>
      <c r="BU55" s="29">
        <v>1.984</v>
      </c>
      <c r="BV55" s="29">
        <v>5.3010000000000002</v>
      </c>
      <c r="BW55" s="29">
        <v>1.984</v>
      </c>
      <c r="BX55" s="81">
        <v>4.7709999999999999</v>
      </c>
      <c r="BY55" s="81">
        <v>1.349</v>
      </c>
      <c r="BZ55" s="37">
        <v>5.3010000000000002</v>
      </c>
      <c r="CA55" s="37">
        <v>1.984</v>
      </c>
      <c r="CB55" s="29">
        <v>3.0630000000000002</v>
      </c>
      <c r="CC55" s="29">
        <v>6.835</v>
      </c>
      <c r="CD55" s="29">
        <v>3.0630000000000002</v>
      </c>
      <c r="CE55" s="29">
        <v>6.835</v>
      </c>
      <c r="CF55" s="29">
        <v>3.0630000000000002</v>
      </c>
      <c r="CG55" s="29">
        <v>6.835</v>
      </c>
      <c r="CH55" s="29">
        <v>3.0630000000000002</v>
      </c>
      <c r="CI55" s="29">
        <v>6.835</v>
      </c>
      <c r="CJ55" s="29">
        <v>3.0630000000000002</v>
      </c>
      <c r="CK55" s="29">
        <v>6.835</v>
      </c>
      <c r="CL55" s="29">
        <v>3.0630000000000002</v>
      </c>
      <c r="CM55" s="29">
        <v>6.835</v>
      </c>
      <c r="CN55" s="29">
        <v>3.0630000000000002</v>
      </c>
      <c r="CO55" s="29">
        <v>6.835</v>
      </c>
      <c r="CP55" s="29">
        <v>4.5220000000000002</v>
      </c>
      <c r="CQ55" s="29">
        <v>10.791</v>
      </c>
      <c r="CR55" s="29">
        <v>0</v>
      </c>
      <c r="CS55" s="29">
        <v>0</v>
      </c>
      <c r="CT55" s="29">
        <v>5.3010000000000002</v>
      </c>
      <c r="CU55" s="29">
        <v>1.984</v>
      </c>
      <c r="CV55" s="29">
        <v>5.3010000000000002</v>
      </c>
      <c r="CW55" s="29">
        <v>1.984</v>
      </c>
      <c r="CX55" s="29">
        <v>5.3010000000000002</v>
      </c>
      <c r="CY55" s="29">
        <v>1.984</v>
      </c>
      <c r="CZ55" s="29">
        <v>0</v>
      </c>
      <c r="DA55" s="29">
        <v>0</v>
      </c>
      <c r="DB55" s="29">
        <v>0</v>
      </c>
      <c r="DC55" s="29">
        <v>0</v>
      </c>
      <c r="DD55" s="29">
        <v>0</v>
      </c>
      <c r="DE55" s="29">
        <v>0</v>
      </c>
      <c r="DF55" s="29">
        <v>17.654</v>
      </c>
      <c r="DG55" s="29">
        <v>19.198</v>
      </c>
      <c r="DH55" s="29">
        <v>5.0000000000000001E-3</v>
      </c>
      <c r="DI55" s="29">
        <v>0</v>
      </c>
      <c r="DJ55" s="29">
        <v>5.0000000000000001E-3</v>
      </c>
      <c r="DK55" s="29">
        <v>0</v>
      </c>
      <c r="DL55" s="29">
        <v>0.02</v>
      </c>
      <c r="DM55" s="29">
        <v>0</v>
      </c>
      <c r="DN55" s="29">
        <v>0.02</v>
      </c>
      <c r="DO55" s="29">
        <v>0</v>
      </c>
      <c r="DP55" s="29">
        <v>4.2000000000000003E-2</v>
      </c>
      <c r="DQ55" s="29">
        <v>0</v>
      </c>
      <c r="DR55" s="29">
        <v>4.7E-2</v>
      </c>
      <c r="DS55" s="29">
        <v>0</v>
      </c>
      <c r="DT55" s="3">
        <v>17.654</v>
      </c>
      <c r="DU55" s="3">
        <v>19.198</v>
      </c>
      <c r="DV55" s="3">
        <v>0</v>
      </c>
      <c r="DW55" s="3">
        <v>0</v>
      </c>
    </row>
    <row r="56" spans="1:127" x14ac:dyDescent="0.15">
      <c r="A56" s="28">
        <v>68</v>
      </c>
      <c r="B56" s="29">
        <v>16.981000000000002</v>
      </c>
      <c r="C56" s="29">
        <v>18.504000000000001</v>
      </c>
      <c r="D56" s="29">
        <v>16.981000000000002</v>
      </c>
      <c r="E56" s="29">
        <v>18.504000000000001</v>
      </c>
      <c r="F56" s="29">
        <v>16.981000000000002</v>
      </c>
      <c r="G56" s="29">
        <v>18.504000000000001</v>
      </c>
      <c r="H56" s="29">
        <v>16.981000000000002</v>
      </c>
      <c r="I56" s="29">
        <v>18.504000000000001</v>
      </c>
      <c r="J56" s="29">
        <v>16.981000000000002</v>
      </c>
      <c r="K56" s="29">
        <v>18.504000000000001</v>
      </c>
      <c r="L56" s="29">
        <v>16.981000000000002</v>
      </c>
      <c r="M56" s="29">
        <v>18.504000000000001</v>
      </c>
      <c r="N56" s="29">
        <v>16.981000000000002</v>
      </c>
      <c r="O56" s="29">
        <v>18.504000000000001</v>
      </c>
      <c r="P56" s="37">
        <v>16.981000000000002</v>
      </c>
      <c r="Q56" s="37">
        <v>18.504000000000001</v>
      </c>
      <c r="R56" s="29">
        <v>16.981000000000002</v>
      </c>
      <c r="S56" s="29">
        <v>18.504000000000001</v>
      </c>
      <c r="T56" s="29">
        <v>15.991</v>
      </c>
      <c r="U56" s="29">
        <v>17.512</v>
      </c>
      <c r="V56" s="29">
        <v>15.021000000000001</v>
      </c>
      <c r="W56" s="29">
        <v>16.536999999999999</v>
      </c>
      <c r="X56" s="29">
        <v>14.071999999999999</v>
      </c>
      <c r="Y56" s="29">
        <v>15.58</v>
      </c>
      <c r="Z56" s="29">
        <v>13.145</v>
      </c>
      <c r="AA56" s="29">
        <v>14.64</v>
      </c>
      <c r="AB56" s="29">
        <v>12.24</v>
      </c>
      <c r="AC56" s="29">
        <v>13.718999999999999</v>
      </c>
      <c r="AD56" s="29">
        <v>11.359</v>
      </c>
      <c r="AE56" s="29">
        <v>12.817</v>
      </c>
      <c r="AF56" s="29">
        <v>10.503</v>
      </c>
      <c r="AG56" s="29">
        <v>11.935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81">
        <v>0</v>
      </c>
      <c r="AO56" s="81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5.2359999999999998</v>
      </c>
      <c r="BQ56" s="29">
        <v>1.9430000000000001</v>
      </c>
      <c r="BR56" s="29">
        <v>5.2359999999999998</v>
      </c>
      <c r="BS56" s="29">
        <v>1.9430000000000001</v>
      </c>
      <c r="BT56" s="29">
        <v>5.2359999999999998</v>
      </c>
      <c r="BU56" s="29">
        <v>1.9430000000000001</v>
      </c>
      <c r="BV56" s="29">
        <v>5.2359999999999998</v>
      </c>
      <c r="BW56" s="29">
        <v>1.9430000000000001</v>
      </c>
      <c r="BX56" s="81">
        <v>5.2359999999999998</v>
      </c>
      <c r="BY56" s="81">
        <v>1.9430000000000001</v>
      </c>
      <c r="BZ56" s="37">
        <v>5.2359999999999998</v>
      </c>
      <c r="CA56" s="37">
        <v>1.9430000000000001</v>
      </c>
      <c r="CB56" s="29">
        <v>3.0190000000000001</v>
      </c>
      <c r="CC56" s="29">
        <v>6.7409999999999997</v>
      </c>
      <c r="CD56" s="29">
        <v>3.0190000000000001</v>
      </c>
      <c r="CE56" s="29">
        <v>6.7409999999999997</v>
      </c>
      <c r="CF56" s="29">
        <v>3.0190000000000001</v>
      </c>
      <c r="CG56" s="29">
        <v>6.7409999999999997</v>
      </c>
      <c r="CH56" s="29">
        <v>3.0190000000000001</v>
      </c>
      <c r="CI56" s="29">
        <v>6.7409999999999997</v>
      </c>
      <c r="CJ56" s="29">
        <v>3.0190000000000001</v>
      </c>
      <c r="CK56" s="29">
        <v>6.7409999999999997</v>
      </c>
      <c r="CL56" s="29">
        <v>3.0190000000000001</v>
      </c>
      <c r="CM56" s="29">
        <v>6.7409999999999997</v>
      </c>
      <c r="CN56" s="29">
        <v>3.0190000000000001</v>
      </c>
      <c r="CO56" s="29">
        <v>6.7409999999999997</v>
      </c>
      <c r="CP56" s="29">
        <v>3.0190000000000001</v>
      </c>
      <c r="CQ56" s="29">
        <v>6.7409999999999997</v>
      </c>
      <c r="CR56" s="29">
        <v>0</v>
      </c>
      <c r="CS56" s="29">
        <v>0</v>
      </c>
      <c r="CT56" s="29">
        <v>5.2359999999999998</v>
      </c>
      <c r="CU56" s="29">
        <v>1.9430000000000001</v>
      </c>
      <c r="CV56" s="29">
        <v>5.2359999999999998</v>
      </c>
      <c r="CW56" s="29">
        <v>1.9430000000000001</v>
      </c>
      <c r="CX56" s="29">
        <v>5.2359999999999998</v>
      </c>
      <c r="CY56" s="29">
        <v>1.9430000000000001</v>
      </c>
      <c r="CZ56" s="29">
        <v>0</v>
      </c>
      <c r="DA56" s="29">
        <v>0</v>
      </c>
      <c r="DB56" s="29">
        <v>0</v>
      </c>
      <c r="DC56" s="29">
        <v>0</v>
      </c>
      <c r="DD56" s="29">
        <v>0</v>
      </c>
      <c r="DE56" s="29">
        <v>0</v>
      </c>
      <c r="DF56" s="29">
        <v>16.981000000000002</v>
      </c>
      <c r="DG56" s="29">
        <v>18.504000000000001</v>
      </c>
      <c r="DH56" s="29">
        <v>0</v>
      </c>
      <c r="DI56" s="29">
        <v>0</v>
      </c>
      <c r="DJ56" s="29">
        <v>0</v>
      </c>
      <c r="DK56" s="29">
        <v>0</v>
      </c>
      <c r="DL56" s="29">
        <v>6.0000000000000001E-3</v>
      </c>
      <c r="DM56" s="29">
        <v>0</v>
      </c>
      <c r="DN56" s="29">
        <v>6.0000000000000001E-3</v>
      </c>
      <c r="DO56" s="29">
        <v>0</v>
      </c>
      <c r="DP56" s="29">
        <v>2.3E-2</v>
      </c>
      <c r="DQ56" s="29">
        <v>0</v>
      </c>
      <c r="DR56" s="29">
        <v>2.3E-2</v>
      </c>
      <c r="DS56" s="29">
        <v>0</v>
      </c>
      <c r="DT56" s="3">
        <v>16.981000000000002</v>
      </c>
      <c r="DU56" s="3">
        <v>18.504000000000001</v>
      </c>
      <c r="DV56" s="3">
        <v>0</v>
      </c>
      <c r="DW56" s="3">
        <v>0</v>
      </c>
    </row>
    <row r="57" spans="1:127" x14ac:dyDescent="0.15">
      <c r="A57" s="28">
        <v>69</v>
      </c>
      <c r="B57" s="29">
        <v>16.314</v>
      </c>
      <c r="C57" s="29">
        <v>17.809000000000001</v>
      </c>
      <c r="D57" s="29">
        <v>16.314</v>
      </c>
      <c r="E57" s="29">
        <v>17.809000000000001</v>
      </c>
      <c r="F57" s="29">
        <v>16.314</v>
      </c>
      <c r="G57" s="29">
        <v>17.809000000000001</v>
      </c>
      <c r="H57" s="29">
        <v>16.314</v>
      </c>
      <c r="I57" s="29">
        <v>17.809000000000001</v>
      </c>
      <c r="J57" s="29">
        <v>16.314</v>
      </c>
      <c r="K57" s="29">
        <v>17.809000000000001</v>
      </c>
      <c r="L57" s="29">
        <v>16.314</v>
      </c>
      <c r="M57" s="29">
        <v>17.809000000000001</v>
      </c>
      <c r="N57" s="29">
        <v>16.314</v>
      </c>
      <c r="O57" s="29">
        <v>17.809000000000001</v>
      </c>
      <c r="P57" s="37">
        <v>16.314</v>
      </c>
      <c r="Q57" s="37">
        <v>17.809000000000001</v>
      </c>
      <c r="R57" s="29">
        <v>16.314</v>
      </c>
      <c r="S57" s="29">
        <v>17.809000000000001</v>
      </c>
      <c r="T57" s="29">
        <v>16.314</v>
      </c>
      <c r="U57" s="29">
        <v>17.809000000000001</v>
      </c>
      <c r="V57" s="29">
        <v>15.324</v>
      </c>
      <c r="W57" s="29">
        <v>16.818000000000001</v>
      </c>
      <c r="X57" s="29">
        <v>14.356</v>
      </c>
      <c r="Y57" s="29">
        <v>15.843999999999999</v>
      </c>
      <c r="Z57" s="29">
        <v>13.41</v>
      </c>
      <c r="AA57" s="29">
        <v>14.888999999999999</v>
      </c>
      <c r="AB57" s="29">
        <v>12.487</v>
      </c>
      <c r="AC57" s="29">
        <v>13.952</v>
      </c>
      <c r="AD57" s="29">
        <v>11.589</v>
      </c>
      <c r="AE57" s="29">
        <v>13.035</v>
      </c>
      <c r="AF57" s="29">
        <v>10.715</v>
      </c>
      <c r="AG57" s="29">
        <v>12.138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81">
        <v>0</v>
      </c>
      <c r="AO57" s="81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5.165</v>
      </c>
      <c r="BQ57" s="29">
        <v>1.901</v>
      </c>
      <c r="BR57" s="29">
        <v>5.165</v>
      </c>
      <c r="BS57" s="29">
        <v>1.901</v>
      </c>
      <c r="BT57" s="29">
        <v>5.165</v>
      </c>
      <c r="BU57" s="29">
        <v>1.901</v>
      </c>
      <c r="BV57" s="29">
        <v>5.165</v>
      </c>
      <c r="BW57" s="29">
        <v>1.901</v>
      </c>
      <c r="BX57" s="81">
        <v>5.165</v>
      </c>
      <c r="BY57" s="81">
        <v>1.901</v>
      </c>
      <c r="BZ57" s="37">
        <v>5.165</v>
      </c>
      <c r="CA57" s="37">
        <v>1.901</v>
      </c>
      <c r="CB57" s="29">
        <v>2.9750000000000001</v>
      </c>
      <c r="CC57" s="29">
        <v>6.6369999999999996</v>
      </c>
      <c r="CD57" s="29">
        <v>2.9750000000000001</v>
      </c>
      <c r="CE57" s="29">
        <v>6.6369999999999996</v>
      </c>
      <c r="CF57" s="29">
        <v>2.9750000000000001</v>
      </c>
      <c r="CG57" s="29">
        <v>6.6369999999999996</v>
      </c>
      <c r="CH57" s="29">
        <v>2.9750000000000001</v>
      </c>
      <c r="CI57" s="29">
        <v>6.6369999999999996</v>
      </c>
      <c r="CJ57" s="29">
        <v>2.9750000000000001</v>
      </c>
      <c r="CK57" s="29">
        <v>6.6369999999999996</v>
      </c>
      <c r="CL57" s="29">
        <v>2.9750000000000001</v>
      </c>
      <c r="CM57" s="29">
        <v>6.6369999999999996</v>
      </c>
      <c r="CN57" s="29">
        <v>2.9750000000000001</v>
      </c>
      <c r="CO57" s="29">
        <v>6.6369999999999996</v>
      </c>
      <c r="CP57" s="29">
        <v>2.9750000000000001</v>
      </c>
      <c r="CQ57" s="29">
        <v>6.6369999999999996</v>
      </c>
      <c r="CR57" s="29">
        <v>0</v>
      </c>
      <c r="CS57" s="29">
        <v>0</v>
      </c>
      <c r="CT57" s="29">
        <v>5.165</v>
      </c>
      <c r="CU57" s="29">
        <v>1.901</v>
      </c>
      <c r="CV57" s="29">
        <v>5.165</v>
      </c>
      <c r="CW57" s="29">
        <v>1.901</v>
      </c>
      <c r="CX57" s="29">
        <v>5.165</v>
      </c>
      <c r="CY57" s="29">
        <v>1.901</v>
      </c>
      <c r="CZ57" s="29">
        <v>0</v>
      </c>
      <c r="DA57" s="29">
        <v>0</v>
      </c>
      <c r="DB57" s="29">
        <v>0</v>
      </c>
      <c r="DC57" s="29">
        <v>0</v>
      </c>
      <c r="DD57" s="29">
        <v>0</v>
      </c>
      <c r="DE57" s="29">
        <v>0</v>
      </c>
      <c r="DF57" s="29">
        <v>16.314</v>
      </c>
      <c r="DG57" s="29">
        <v>17.809000000000001</v>
      </c>
      <c r="DH57" s="29">
        <v>0</v>
      </c>
      <c r="DI57" s="29">
        <v>0</v>
      </c>
      <c r="DJ57" s="29">
        <v>0</v>
      </c>
      <c r="DK57" s="29">
        <v>0</v>
      </c>
      <c r="DL57" s="29">
        <v>0</v>
      </c>
      <c r="DM57" s="29">
        <v>0</v>
      </c>
      <c r="DN57" s="29">
        <v>0</v>
      </c>
      <c r="DO57" s="29">
        <v>0</v>
      </c>
      <c r="DP57" s="29">
        <v>6.0000000000000001E-3</v>
      </c>
      <c r="DQ57" s="29">
        <v>0</v>
      </c>
      <c r="DR57" s="29">
        <v>6.0000000000000001E-3</v>
      </c>
      <c r="DS57" s="29">
        <v>0</v>
      </c>
      <c r="DT57" s="3">
        <v>16.314</v>
      </c>
      <c r="DU57" s="3">
        <v>17.809000000000001</v>
      </c>
      <c r="DV57" s="3">
        <v>0</v>
      </c>
      <c r="DW57" s="3">
        <v>0</v>
      </c>
    </row>
    <row r="58" spans="1:127" x14ac:dyDescent="0.15">
      <c r="A58" s="28">
        <v>70</v>
      </c>
      <c r="B58" s="29">
        <v>15.651999999999999</v>
      </c>
      <c r="C58" s="29">
        <v>17.114999999999998</v>
      </c>
      <c r="D58" s="29">
        <v>15.651999999999999</v>
      </c>
      <c r="E58" s="29">
        <v>17.114999999999998</v>
      </c>
      <c r="F58" s="29">
        <v>15.651999999999999</v>
      </c>
      <c r="G58" s="29">
        <v>17.114999999999998</v>
      </c>
      <c r="H58" s="29">
        <v>15.651999999999999</v>
      </c>
      <c r="I58" s="29">
        <v>17.114999999999998</v>
      </c>
      <c r="J58" s="29">
        <v>15.651999999999999</v>
      </c>
      <c r="K58" s="29">
        <v>17.114999999999998</v>
      </c>
      <c r="L58" s="29">
        <v>15.651999999999999</v>
      </c>
      <c r="M58" s="29">
        <v>17.114999999999998</v>
      </c>
      <c r="N58" s="29">
        <v>15.651999999999999</v>
      </c>
      <c r="O58" s="29">
        <v>17.114999999999998</v>
      </c>
      <c r="P58" s="37">
        <v>15.651999999999999</v>
      </c>
      <c r="Q58" s="37">
        <v>17.114999999999998</v>
      </c>
      <c r="R58" s="29">
        <v>15.651999999999999</v>
      </c>
      <c r="S58" s="29">
        <v>17.114999999999998</v>
      </c>
      <c r="T58" s="29">
        <v>15.651999999999999</v>
      </c>
      <c r="U58" s="29">
        <v>17.114999999999998</v>
      </c>
      <c r="V58" s="29">
        <v>15.651999999999999</v>
      </c>
      <c r="W58" s="29">
        <v>17.114999999999998</v>
      </c>
      <c r="X58" s="29">
        <v>14.664</v>
      </c>
      <c r="Y58" s="29">
        <v>16.123999999999999</v>
      </c>
      <c r="Z58" s="29">
        <v>13.696999999999999</v>
      </c>
      <c r="AA58" s="29">
        <v>15.151999999999999</v>
      </c>
      <c r="AB58" s="29">
        <v>12.755000000000001</v>
      </c>
      <c r="AC58" s="29">
        <v>14.199</v>
      </c>
      <c r="AD58" s="29">
        <v>11.837</v>
      </c>
      <c r="AE58" s="29">
        <v>13.265000000000001</v>
      </c>
      <c r="AF58" s="29">
        <v>10.944000000000001</v>
      </c>
      <c r="AG58" s="29">
        <v>12.352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81">
        <v>0</v>
      </c>
      <c r="AO58" s="81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5.0880000000000001</v>
      </c>
      <c r="BQ58" s="29">
        <v>1.859</v>
      </c>
      <c r="BR58" s="29">
        <v>5.0880000000000001</v>
      </c>
      <c r="BS58" s="29">
        <v>1.859</v>
      </c>
      <c r="BT58" s="29">
        <v>5.0880000000000001</v>
      </c>
      <c r="BU58" s="29">
        <v>1.859</v>
      </c>
      <c r="BV58" s="29">
        <v>5.0880000000000001</v>
      </c>
      <c r="BW58" s="29">
        <v>1.859</v>
      </c>
      <c r="BX58" s="81">
        <v>5.0880000000000001</v>
      </c>
      <c r="BY58" s="81">
        <v>1.859</v>
      </c>
      <c r="BZ58" s="37">
        <v>5.0880000000000001</v>
      </c>
      <c r="CA58" s="37">
        <v>1.859</v>
      </c>
      <c r="CB58" s="29">
        <v>2.931</v>
      </c>
      <c r="CC58" s="29">
        <v>6.5259999999999998</v>
      </c>
      <c r="CD58" s="29">
        <v>2.931</v>
      </c>
      <c r="CE58" s="29">
        <v>6.5259999999999998</v>
      </c>
      <c r="CF58" s="29">
        <v>2.931</v>
      </c>
      <c r="CG58" s="29">
        <v>6.5259999999999998</v>
      </c>
      <c r="CH58" s="29">
        <v>2.931</v>
      </c>
      <c r="CI58" s="29">
        <v>6.5259999999999998</v>
      </c>
      <c r="CJ58" s="29">
        <v>2.931</v>
      </c>
      <c r="CK58" s="29">
        <v>6.5259999999999998</v>
      </c>
      <c r="CL58" s="29">
        <v>2.931</v>
      </c>
      <c r="CM58" s="29">
        <v>6.5259999999999998</v>
      </c>
      <c r="CN58" s="29">
        <v>2.931</v>
      </c>
      <c r="CO58" s="29">
        <v>6.5259999999999998</v>
      </c>
      <c r="CP58" s="29">
        <v>2.931</v>
      </c>
      <c r="CQ58" s="29">
        <v>6.5259999999999998</v>
      </c>
      <c r="CR58" s="29">
        <v>0</v>
      </c>
      <c r="CS58" s="29">
        <v>0</v>
      </c>
      <c r="CT58" s="29">
        <v>5.0880000000000001</v>
      </c>
      <c r="CU58" s="29">
        <v>1.859</v>
      </c>
      <c r="CV58" s="29">
        <v>5.0880000000000001</v>
      </c>
      <c r="CW58" s="29">
        <v>1.859</v>
      </c>
      <c r="CX58" s="29">
        <v>5.0880000000000001</v>
      </c>
      <c r="CY58" s="29">
        <v>1.859</v>
      </c>
      <c r="CZ58" s="29">
        <v>0</v>
      </c>
      <c r="DA58" s="29">
        <v>0</v>
      </c>
      <c r="DB58" s="29">
        <v>0</v>
      </c>
      <c r="DC58" s="29">
        <v>0</v>
      </c>
      <c r="DD58" s="29">
        <v>0</v>
      </c>
      <c r="DE58" s="29">
        <v>0</v>
      </c>
      <c r="DF58" s="29">
        <v>15.651999999999999</v>
      </c>
      <c r="DG58" s="29">
        <v>17.114999999999998</v>
      </c>
      <c r="DH58" s="29">
        <v>0</v>
      </c>
      <c r="DI58" s="29">
        <v>0</v>
      </c>
      <c r="DJ58" s="29">
        <v>0</v>
      </c>
      <c r="DK58" s="29">
        <v>0</v>
      </c>
      <c r="DL58" s="29">
        <v>0</v>
      </c>
      <c r="DM58" s="29">
        <v>0</v>
      </c>
      <c r="DN58" s="29">
        <v>0</v>
      </c>
      <c r="DO58" s="29">
        <v>0</v>
      </c>
      <c r="DP58" s="29">
        <v>0</v>
      </c>
      <c r="DQ58" s="29">
        <v>0</v>
      </c>
      <c r="DR58" s="29">
        <v>0</v>
      </c>
      <c r="DS58" s="29">
        <v>0</v>
      </c>
      <c r="DT58" s="3">
        <v>15.651999999999999</v>
      </c>
      <c r="DU58" s="3">
        <v>17.114999999999998</v>
      </c>
      <c r="DV58" s="3">
        <v>0</v>
      </c>
      <c r="DW58" s="3">
        <v>0</v>
      </c>
    </row>
    <row r="59" spans="1:127" x14ac:dyDescent="0.15">
      <c r="A59" s="28">
        <v>71</v>
      </c>
      <c r="B59" s="3">
        <v>14.997</v>
      </c>
      <c r="C59" s="3">
        <v>16.422999999999998</v>
      </c>
      <c r="D59" s="3">
        <v>14.997</v>
      </c>
      <c r="E59" s="3">
        <v>16.422999999999998</v>
      </c>
      <c r="F59" s="3">
        <v>14.997</v>
      </c>
      <c r="G59" s="3">
        <v>16.422999999999998</v>
      </c>
      <c r="H59" s="3">
        <v>14.997</v>
      </c>
      <c r="I59" s="3">
        <v>16.422999999999998</v>
      </c>
      <c r="J59" s="3">
        <v>14.997</v>
      </c>
      <c r="K59" s="3">
        <v>16.422999999999998</v>
      </c>
      <c r="L59" s="3">
        <v>14.997</v>
      </c>
      <c r="M59" s="3">
        <v>16.422999999999998</v>
      </c>
      <c r="N59" s="3">
        <v>14.997</v>
      </c>
      <c r="O59" s="3">
        <v>16.422999999999998</v>
      </c>
      <c r="P59" s="82">
        <v>14.997</v>
      </c>
      <c r="Q59" s="82">
        <v>16.422999999999998</v>
      </c>
      <c r="R59" s="3">
        <v>14.997</v>
      </c>
      <c r="S59" s="3">
        <v>16.422999999999998</v>
      </c>
      <c r="T59" s="3">
        <v>14.997</v>
      </c>
      <c r="U59" s="3">
        <v>16.422999999999998</v>
      </c>
      <c r="V59" s="3">
        <v>14.997</v>
      </c>
      <c r="W59" s="3">
        <v>16.422999999999998</v>
      </c>
      <c r="X59" s="3">
        <v>14.997</v>
      </c>
      <c r="Y59" s="3">
        <v>16.422999999999998</v>
      </c>
      <c r="Z59" s="3">
        <v>14.009</v>
      </c>
      <c r="AA59" s="3">
        <v>15.432</v>
      </c>
      <c r="AB59" s="3">
        <v>13.045</v>
      </c>
      <c r="AC59" s="3">
        <v>14.461</v>
      </c>
      <c r="AD59" s="3">
        <v>12.106</v>
      </c>
      <c r="AE59" s="3">
        <v>13.510999999999999</v>
      </c>
      <c r="AF59" s="3">
        <v>11.193</v>
      </c>
      <c r="AG59" s="3">
        <v>12.581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83">
        <v>0</v>
      </c>
      <c r="AO59" s="8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5.0039999999999996</v>
      </c>
      <c r="BQ59" s="3">
        <v>1.8169999999999999</v>
      </c>
      <c r="BR59" s="3">
        <v>5.0039999999999996</v>
      </c>
      <c r="BS59" s="3">
        <v>1.8169999999999999</v>
      </c>
      <c r="BT59" s="3">
        <v>5.0039999999999996</v>
      </c>
      <c r="BU59" s="3">
        <v>1.8169999999999999</v>
      </c>
      <c r="BV59" s="3">
        <v>5.0039999999999996</v>
      </c>
      <c r="BW59" s="3">
        <v>1.8169999999999999</v>
      </c>
      <c r="BX59" s="83">
        <v>5.0039999999999996</v>
      </c>
      <c r="BY59" s="83">
        <v>1.8169999999999999</v>
      </c>
      <c r="BZ59" s="82">
        <v>5.0039999999999996</v>
      </c>
      <c r="CA59" s="82">
        <v>1.8169999999999999</v>
      </c>
      <c r="CB59" s="3">
        <v>2.8849999999999998</v>
      </c>
      <c r="CC59" s="3">
        <v>6.4059999999999997</v>
      </c>
      <c r="CD59" s="3">
        <v>2.8849999999999998</v>
      </c>
      <c r="CE59" s="3">
        <v>6.4059999999999997</v>
      </c>
      <c r="CF59" s="3">
        <v>2.8849999999999998</v>
      </c>
      <c r="CG59" s="3">
        <v>6.4059999999999997</v>
      </c>
      <c r="CH59" s="3">
        <v>2.8849999999999998</v>
      </c>
      <c r="CI59" s="3">
        <v>6.4059999999999997</v>
      </c>
      <c r="CJ59" s="3">
        <v>2.8849999999999998</v>
      </c>
      <c r="CK59" s="3">
        <v>6.4059999999999997</v>
      </c>
      <c r="CL59" s="3">
        <v>2.8849999999999998</v>
      </c>
      <c r="CM59" s="3">
        <v>6.4059999999999997</v>
      </c>
      <c r="CN59" s="3">
        <v>2.8849999999999998</v>
      </c>
      <c r="CO59" s="3">
        <v>6.4059999999999997</v>
      </c>
      <c r="CP59" s="3">
        <v>2.8849999999999998</v>
      </c>
      <c r="CQ59" s="3">
        <v>6.4059999999999997</v>
      </c>
      <c r="CR59" s="3">
        <v>0</v>
      </c>
      <c r="CS59" s="3">
        <v>0</v>
      </c>
      <c r="CT59" s="3">
        <v>5.0039999999999996</v>
      </c>
      <c r="CU59" s="3">
        <v>1.8169999999999999</v>
      </c>
      <c r="CV59" s="3">
        <v>5.0039999999999996</v>
      </c>
      <c r="CW59" s="3">
        <v>1.8169999999999999</v>
      </c>
      <c r="CX59" s="3">
        <v>5.0039999999999996</v>
      </c>
      <c r="CY59" s="3">
        <v>1.8169999999999999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14.997</v>
      </c>
      <c r="DG59" s="3">
        <v>16.422999999999998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14.997</v>
      </c>
      <c r="DU59" s="3">
        <v>16.422999999999998</v>
      </c>
      <c r="DV59" s="3">
        <v>0</v>
      </c>
      <c r="DW59" s="3">
        <v>0</v>
      </c>
    </row>
    <row r="60" spans="1:127" x14ac:dyDescent="0.15">
      <c r="A60" s="28">
        <v>72</v>
      </c>
      <c r="B60" s="3">
        <v>14.348000000000001</v>
      </c>
      <c r="C60" s="3">
        <v>15.734</v>
      </c>
      <c r="D60" s="3">
        <v>14.348000000000001</v>
      </c>
      <c r="E60" s="3">
        <v>15.734</v>
      </c>
      <c r="F60" s="3">
        <v>14.348000000000001</v>
      </c>
      <c r="G60" s="3">
        <v>15.734</v>
      </c>
      <c r="H60" s="3">
        <v>14.348000000000001</v>
      </c>
      <c r="I60" s="3">
        <v>15.734</v>
      </c>
      <c r="J60" s="3">
        <v>14.348000000000001</v>
      </c>
      <c r="K60" s="3">
        <v>15.734</v>
      </c>
      <c r="L60" s="3">
        <v>14.348000000000001</v>
      </c>
      <c r="M60" s="3">
        <v>15.734</v>
      </c>
      <c r="N60" s="3">
        <v>14.348000000000001</v>
      </c>
      <c r="O60" s="3">
        <v>15.734</v>
      </c>
      <c r="P60" s="82">
        <v>14.348000000000001</v>
      </c>
      <c r="Q60" s="82">
        <v>15.734</v>
      </c>
      <c r="R60" s="3">
        <v>14.348000000000001</v>
      </c>
      <c r="S60" s="3">
        <v>15.734</v>
      </c>
      <c r="T60" s="3">
        <v>14.348000000000001</v>
      </c>
      <c r="U60" s="3">
        <v>15.734</v>
      </c>
      <c r="V60" s="3">
        <v>14.348000000000001</v>
      </c>
      <c r="W60" s="3">
        <v>15.734</v>
      </c>
      <c r="X60" s="3">
        <v>14.348000000000001</v>
      </c>
      <c r="Y60" s="3">
        <v>15.734</v>
      </c>
      <c r="Z60" s="3">
        <v>14.348000000000001</v>
      </c>
      <c r="AA60" s="3">
        <v>15.734</v>
      </c>
      <c r="AB60" s="3">
        <v>13.36</v>
      </c>
      <c r="AC60" s="3">
        <v>14.744</v>
      </c>
      <c r="AD60" s="3">
        <v>12.398999999999999</v>
      </c>
      <c r="AE60" s="3">
        <v>13.773999999999999</v>
      </c>
      <c r="AF60" s="3">
        <v>11.464</v>
      </c>
      <c r="AG60" s="3">
        <v>12.827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83">
        <v>0</v>
      </c>
      <c r="AO60" s="8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4.9139999999999997</v>
      </c>
      <c r="BQ60" s="3">
        <v>1.7749999999999999</v>
      </c>
      <c r="BR60" s="3">
        <v>4.9139999999999997</v>
      </c>
      <c r="BS60" s="3">
        <v>1.7749999999999999</v>
      </c>
      <c r="BT60" s="3">
        <v>4.9139999999999997</v>
      </c>
      <c r="BU60" s="3">
        <v>1.7749999999999999</v>
      </c>
      <c r="BV60" s="3">
        <v>4.9139999999999997</v>
      </c>
      <c r="BW60" s="3">
        <v>1.7749999999999999</v>
      </c>
      <c r="BX60" s="83">
        <v>4.9139999999999997</v>
      </c>
      <c r="BY60" s="83">
        <v>1.7749999999999999</v>
      </c>
      <c r="BZ60" s="82">
        <v>4.9139999999999997</v>
      </c>
      <c r="CA60" s="82">
        <v>1.7749999999999999</v>
      </c>
      <c r="CB60" s="3">
        <v>2.839</v>
      </c>
      <c r="CC60" s="3">
        <v>6.2759999999999998</v>
      </c>
      <c r="CD60" s="3">
        <v>2.839</v>
      </c>
      <c r="CE60" s="3">
        <v>6.2759999999999998</v>
      </c>
      <c r="CF60" s="3">
        <v>2.839</v>
      </c>
      <c r="CG60" s="3">
        <v>6.2759999999999998</v>
      </c>
      <c r="CH60" s="3">
        <v>2.839</v>
      </c>
      <c r="CI60" s="3">
        <v>6.2759999999999998</v>
      </c>
      <c r="CJ60" s="3">
        <v>2.839</v>
      </c>
      <c r="CK60" s="3">
        <v>6.2759999999999998</v>
      </c>
      <c r="CL60" s="3">
        <v>2.839</v>
      </c>
      <c r="CM60" s="3">
        <v>6.2759999999999998</v>
      </c>
      <c r="CN60" s="3">
        <v>2.839</v>
      </c>
      <c r="CO60" s="3">
        <v>6.2759999999999998</v>
      </c>
      <c r="CP60" s="3">
        <v>2.839</v>
      </c>
      <c r="CQ60" s="3">
        <v>6.2759999999999998</v>
      </c>
      <c r="CR60" s="3">
        <v>0</v>
      </c>
      <c r="CS60" s="3">
        <v>0</v>
      </c>
      <c r="CT60" s="3">
        <v>4.9139999999999997</v>
      </c>
      <c r="CU60" s="3">
        <v>1.7749999999999999</v>
      </c>
      <c r="CV60" s="3">
        <v>4.9139999999999997</v>
      </c>
      <c r="CW60" s="3">
        <v>1.7749999999999999</v>
      </c>
      <c r="CX60" s="3">
        <v>4.9139999999999997</v>
      </c>
      <c r="CY60" s="3">
        <v>1.7749999999999999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14.348000000000001</v>
      </c>
      <c r="DG60" s="3">
        <v>15.734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14.348000000000001</v>
      </c>
      <c r="DU60" s="3">
        <v>15.734</v>
      </c>
      <c r="DV60" s="3">
        <v>0</v>
      </c>
      <c r="DW60" s="3">
        <v>0</v>
      </c>
    </row>
    <row r="61" spans="1:127" x14ac:dyDescent="0.15">
      <c r="A61" s="28">
        <v>73</v>
      </c>
      <c r="B61" s="3">
        <v>13.706</v>
      </c>
      <c r="C61" s="3">
        <v>15.047000000000001</v>
      </c>
      <c r="D61" s="3">
        <v>13.706</v>
      </c>
      <c r="E61" s="3">
        <v>15.047000000000001</v>
      </c>
      <c r="F61" s="3">
        <v>13.706</v>
      </c>
      <c r="G61" s="3">
        <v>15.047000000000001</v>
      </c>
      <c r="H61" s="3">
        <v>13.706</v>
      </c>
      <c r="I61" s="3">
        <v>15.047000000000001</v>
      </c>
      <c r="J61" s="3">
        <v>13.706</v>
      </c>
      <c r="K61" s="3">
        <v>15.047000000000001</v>
      </c>
      <c r="L61" s="3">
        <v>13.706</v>
      </c>
      <c r="M61" s="3">
        <v>15.047000000000001</v>
      </c>
      <c r="N61" s="3">
        <v>13.706</v>
      </c>
      <c r="O61" s="3">
        <v>15.047000000000001</v>
      </c>
      <c r="P61" s="82">
        <v>13.706</v>
      </c>
      <c r="Q61" s="82">
        <v>15.047000000000001</v>
      </c>
      <c r="R61" s="3">
        <v>13.706</v>
      </c>
      <c r="S61" s="3">
        <v>15.047000000000001</v>
      </c>
      <c r="T61" s="3">
        <v>13.706</v>
      </c>
      <c r="U61" s="3">
        <v>15.047000000000001</v>
      </c>
      <c r="V61" s="3">
        <v>13.706</v>
      </c>
      <c r="W61" s="3">
        <v>15.047000000000001</v>
      </c>
      <c r="X61" s="3">
        <v>13.706</v>
      </c>
      <c r="Y61" s="3">
        <v>15.047000000000001</v>
      </c>
      <c r="Z61" s="3">
        <v>13.706</v>
      </c>
      <c r="AA61" s="3">
        <v>15.047000000000001</v>
      </c>
      <c r="AB61" s="3">
        <v>13.706</v>
      </c>
      <c r="AC61" s="3">
        <v>15.047000000000001</v>
      </c>
      <c r="AD61" s="3">
        <v>12.718999999999999</v>
      </c>
      <c r="AE61" s="3">
        <v>14.058</v>
      </c>
      <c r="AF61" s="3">
        <v>11.76</v>
      </c>
      <c r="AG61" s="3">
        <v>13.090999999999999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83">
        <v>0</v>
      </c>
      <c r="AO61" s="8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4.8179999999999996</v>
      </c>
      <c r="BQ61" s="3">
        <v>1.7330000000000001</v>
      </c>
      <c r="BR61" s="3">
        <v>4.8179999999999996</v>
      </c>
      <c r="BS61" s="3">
        <v>1.7330000000000001</v>
      </c>
      <c r="BT61" s="3">
        <v>4.8179999999999996</v>
      </c>
      <c r="BU61" s="3">
        <v>1.7330000000000001</v>
      </c>
      <c r="BV61" s="3">
        <v>4.8179999999999996</v>
      </c>
      <c r="BW61" s="3">
        <v>1.7330000000000001</v>
      </c>
      <c r="BX61" s="83">
        <v>4.8179999999999996</v>
      </c>
      <c r="BY61" s="83">
        <v>1.7330000000000001</v>
      </c>
      <c r="BZ61" s="82">
        <v>4.8179999999999996</v>
      </c>
      <c r="CA61" s="82">
        <v>1.7330000000000001</v>
      </c>
      <c r="CB61" s="3">
        <v>2.7909999999999999</v>
      </c>
      <c r="CC61" s="3">
        <v>6.1360000000000001</v>
      </c>
      <c r="CD61" s="3">
        <v>2.7909999999999999</v>
      </c>
      <c r="CE61" s="3">
        <v>6.1360000000000001</v>
      </c>
      <c r="CF61" s="3">
        <v>2.7909999999999999</v>
      </c>
      <c r="CG61" s="3">
        <v>6.1360000000000001</v>
      </c>
      <c r="CH61" s="3">
        <v>2.7909999999999999</v>
      </c>
      <c r="CI61" s="3">
        <v>6.1360000000000001</v>
      </c>
      <c r="CJ61" s="3">
        <v>2.7909999999999999</v>
      </c>
      <c r="CK61" s="3">
        <v>6.1360000000000001</v>
      </c>
      <c r="CL61" s="3">
        <v>2.7909999999999999</v>
      </c>
      <c r="CM61" s="3">
        <v>6.1360000000000001</v>
      </c>
      <c r="CN61" s="3">
        <v>2.7909999999999999</v>
      </c>
      <c r="CO61" s="3">
        <v>6.1360000000000001</v>
      </c>
      <c r="CP61" s="3">
        <v>2.7909999999999999</v>
      </c>
      <c r="CQ61" s="3">
        <v>6.1360000000000001</v>
      </c>
      <c r="CR61" s="3">
        <v>0</v>
      </c>
      <c r="CS61" s="3">
        <v>0</v>
      </c>
      <c r="CT61" s="3">
        <v>4.8179999999999996</v>
      </c>
      <c r="CU61" s="3">
        <v>1.7330000000000001</v>
      </c>
      <c r="CV61" s="3">
        <v>4.8179999999999996</v>
      </c>
      <c r="CW61" s="3">
        <v>1.7330000000000001</v>
      </c>
      <c r="CX61" s="3">
        <v>4.8179999999999996</v>
      </c>
      <c r="CY61" s="3">
        <v>1.7330000000000001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13.706</v>
      </c>
      <c r="DG61" s="3">
        <v>15.047000000000001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13.706</v>
      </c>
      <c r="DU61" s="3">
        <v>15.047000000000001</v>
      </c>
      <c r="DV61" s="3">
        <v>0</v>
      </c>
      <c r="DW61" s="3">
        <v>0</v>
      </c>
    </row>
    <row r="62" spans="1:127" x14ac:dyDescent="0.15">
      <c r="A62" s="28">
        <v>74</v>
      </c>
      <c r="B62" s="3">
        <v>13.073</v>
      </c>
      <c r="C62" s="3">
        <v>14.366</v>
      </c>
      <c r="D62" s="3">
        <v>13.073</v>
      </c>
      <c r="E62" s="3">
        <v>14.366</v>
      </c>
      <c r="F62" s="3">
        <v>13.073</v>
      </c>
      <c r="G62" s="3">
        <v>14.366</v>
      </c>
      <c r="H62" s="3">
        <v>13.073</v>
      </c>
      <c r="I62" s="3">
        <v>14.366</v>
      </c>
      <c r="J62" s="3">
        <v>13.073</v>
      </c>
      <c r="K62" s="3">
        <v>14.366</v>
      </c>
      <c r="L62" s="3">
        <v>13.073</v>
      </c>
      <c r="M62" s="3">
        <v>14.366</v>
      </c>
      <c r="N62" s="3">
        <v>13.073</v>
      </c>
      <c r="O62" s="3">
        <v>14.366</v>
      </c>
      <c r="P62" s="82">
        <v>13.073</v>
      </c>
      <c r="Q62" s="82">
        <v>14.366</v>
      </c>
      <c r="R62" s="3">
        <v>13.073</v>
      </c>
      <c r="S62" s="3">
        <v>14.366</v>
      </c>
      <c r="T62" s="3">
        <v>13.073</v>
      </c>
      <c r="U62" s="3">
        <v>14.366</v>
      </c>
      <c r="V62" s="3">
        <v>13.073</v>
      </c>
      <c r="W62" s="3">
        <v>14.366</v>
      </c>
      <c r="X62" s="3">
        <v>13.073</v>
      </c>
      <c r="Y62" s="3">
        <v>14.366</v>
      </c>
      <c r="Z62" s="3">
        <v>13.073</v>
      </c>
      <c r="AA62" s="3">
        <v>14.366</v>
      </c>
      <c r="AB62" s="3">
        <v>13.073</v>
      </c>
      <c r="AC62" s="3">
        <v>14.366</v>
      </c>
      <c r="AD62" s="3">
        <v>13.073</v>
      </c>
      <c r="AE62" s="3">
        <v>14.366</v>
      </c>
      <c r="AF62" s="3">
        <v>12.087</v>
      </c>
      <c r="AG62" s="3">
        <v>13.378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83">
        <v>0</v>
      </c>
      <c r="AO62" s="8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4.7160000000000002</v>
      </c>
      <c r="BQ62" s="3">
        <v>1.69</v>
      </c>
      <c r="BR62" s="3">
        <v>4.7160000000000002</v>
      </c>
      <c r="BS62" s="3">
        <v>1.69</v>
      </c>
      <c r="BT62" s="3">
        <v>4.7160000000000002</v>
      </c>
      <c r="BU62" s="3">
        <v>1.69</v>
      </c>
      <c r="BV62" s="3">
        <v>4.7160000000000002</v>
      </c>
      <c r="BW62" s="3">
        <v>1.69</v>
      </c>
      <c r="BX62" s="83">
        <v>4.7160000000000002</v>
      </c>
      <c r="BY62" s="83">
        <v>1.69</v>
      </c>
      <c r="BZ62" s="82">
        <v>4.7160000000000002</v>
      </c>
      <c r="CA62" s="82">
        <v>1.69</v>
      </c>
      <c r="CB62" s="3">
        <v>2.7410000000000001</v>
      </c>
      <c r="CC62" s="3">
        <v>5.9859999999999998</v>
      </c>
      <c r="CD62" s="3">
        <v>2.7410000000000001</v>
      </c>
      <c r="CE62" s="3">
        <v>5.9859999999999998</v>
      </c>
      <c r="CF62" s="3">
        <v>2.7410000000000001</v>
      </c>
      <c r="CG62" s="3">
        <v>5.9859999999999998</v>
      </c>
      <c r="CH62" s="3">
        <v>2.7410000000000001</v>
      </c>
      <c r="CI62" s="3">
        <v>5.9859999999999998</v>
      </c>
      <c r="CJ62" s="3">
        <v>2.7410000000000001</v>
      </c>
      <c r="CK62" s="3">
        <v>5.9859999999999998</v>
      </c>
      <c r="CL62" s="3">
        <v>2.7410000000000001</v>
      </c>
      <c r="CM62" s="3">
        <v>5.9859999999999998</v>
      </c>
      <c r="CN62" s="3">
        <v>2.7410000000000001</v>
      </c>
      <c r="CO62" s="3">
        <v>5.9859999999999998</v>
      </c>
      <c r="CP62" s="3">
        <v>2.7410000000000001</v>
      </c>
      <c r="CQ62" s="3">
        <v>5.9859999999999998</v>
      </c>
      <c r="CR62" s="3">
        <v>0</v>
      </c>
      <c r="CS62" s="3">
        <v>0</v>
      </c>
      <c r="CT62" s="3">
        <v>4.7160000000000002</v>
      </c>
      <c r="CU62" s="3">
        <v>1.69</v>
      </c>
      <c r="CV62" s="3">
        <v>4.7160000000000002</v>
      </c>
      <c r="CW62" s="3">
        <v>1.69</v>
      </c>
      <c r="CX62" s="3">
        <v>4.7160000000000002</v>
      </c>
      <c r="CY62" s="3">
        <v>1.69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13.073</v>
      </c>
      <c r="DG62" s="3">
        <v>14.366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13.073</v>
      </c>
      <c r="DU62" s="3">
        <v>14.366</v>
      </c>
      <c r="DV62" s="3">
        <v>0</v>
      </c>
      <c r="DW62" s="3">
        <v>0</v>
      </c>
    </row>
    <row r="63" spans="1:127" x14ac:dyDescent="0.15">
      <c r="A63" s="28">
        <v>75</v>
      </c>
      <c r="B63" s="3">
        <v>12.448</v>
      </c>
      <c r="C63" s="3">
        <v>13.692</v>
      </c>
      <c r="D63" s="3">
        <v>12.448</v>
      </c>
      <c r="E63" s="3">
        <v>13.692</v>
      </c>
      <c r="F63" s="3">
        <v>12.448</v>
      </c>
      <c r="G63" s="3">
        <v>13.692</v>
      </c>
      <c r="H63" s="3">
        <v>12.448</v>
      </c>
      <c r="I63" s="3">
        <v>13.692</v>
      </c>
      <c r="J63" s="3">
        <v>12.448</v>
      </c>
      <c r="K63" s="3">
        <v>13.692</v>
      </c>
      <c r="L63" s="3">
        <v>12.448</v>
      </c>
      <c r="M63" s="3">
        <v>13.692</v>
      </c>
      <c r="N63" s="3">
        <v>12.448</v>
      </c>
      <c r="O63" s="3">
        <v>13.692</v>
      </c>
      <c r="P63" s="82">
        <v>12.448</v>
      </c>
      <c r="Q63" s="82">
        <v>13.692</v>
      </c>
      <c r="R63" s="3">
        <v>12.448</v>
      </c>
      <c r="S63" s="3">
        <v>13.692</v>
      </c>
      <c r="T63" s="3">
        <v>12.448</v>
      </c>
      <c r="U63" s="3">
        <v>13.692</v>
      </c>
      <c r="V63" s="3">
        <v>12.448</v>
      </c>
      <c r="W63" s="3">
        <v>13.692</v>
      </c>
      <c r="X63" s="3">
        <v>12.448</v>
      </c>
      <c r="Y63" s="3">
        <v>13.692</v>
      </c>
      <c r="Z63" s="3">
        <v>12.448</v>
      </c>
      <c r="AA63" s="3">
        <v>13.692</v>
      </c>
      <c r="AB63" s="3">
        <v>12.448</v>
      </c>
      <c r="AC63" s="3">
        <v>13.692</v>
      </c>
      <c r="AD63" s="3">
        <v>12.448</v>
      </c>
      <c r="AE63" s="3">
        <v>13.692</v>
      </c>
      <c r="AF63" s="3">
        <v>12.448</v>
      </c>
      <c r="AG63" s="3">
        <v>13.692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83">
        <v>0</v>
      </c>
      <c r="AO63" s="8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4.6079999999999997</v>
      </c>
      <c r="BQ63" s="3">
        <v>1.647</v>
      </c>
      <c r="BR63" s="3">
        <v>4.6079999999999997</v>
      </c>
      <c r="BS63" s="3">
        <v>1.647</v>
      </c>
      <c r="BT63" s="3">
        <v>4.6079999999999997</v>
      </c>
      <c r="BU63" s="3">
        <v>1.647</v>
      </c>
      <c r="BV63" s="3">
        <v>4.6079999999999997</v>
      </c>
      <c r="BW63" s="3">
        <v>1.647</v>
      </c>
      <c r="BX63" s="83">
        <v>4.6079999999999997</v>
      </c>
      <c r="BY63" s="83">
        <v>1.647</v>
      </c>
      <c r="BZ63" s="82">
        <v>4.6079999999999997</v>
      </c>
      <c r="CA63" s="82">
        <v>1.647</v>
      </c>
      <c r="CB63" s="3">
        <v>2.69</v>
      </c>
      <c r="CC63" s="3">
        <v>5.8250000000000002</v>
      </c>
      <c r="CD63" s="3">
        <v>2.69</v>
      </c>
      <c r="CE63" s="3">
        <v>5.8250000000000002</v>
      </c>
      <c r="CF63" s="3">
        <v>2.69</v>
      </c>
      <c r="CG63" s="3">
        <v>5.8250000000000002</v>
      </c>
      <c r="CH63" s="3">
        <v>2.69</v>
      </c>
      <c r="CI63" s="3">
        <v>5.8250000000000002</v>
      </c>
      <c r="CJ63" s="3">
        <v>2.69</v>
      </c>
      <c r="CK63" s="3">
        <v>5.8250000000000002</v>
      </c>
      <c r="CL63" s="3">
        <v>2.69</v>
      </c>
      <c r="CM63" s="3">
        <v>5.8250000000000002</v>
      </c>
      <c r="CN63" s="3">
        <v>2.69</v>
      </c>
      <c r="CO63" s="3">
        <v>5.8250000000000002</v>
      </c>
      <c r="CP63" s="3">
        <v>2.69</v>
      </c>
      <c r="CQ63" s="3">
        <v>5.8250000000000002</v>
      </c>
      <c r="CR63" s="3">
        <v>0</v>
      </c>
      <c r="CS63" s="3">
        <v>0</v>
      </c>
      <c r="CT63" s="3">
        <v>4.6079999999999997</v>
      </c>
      <c r="CU63" s="3">
        <v>1.647</v>
      </c>
      <c r="CV63" s="3">
        <v>4.6079999999999997</v>
      </c>
      <c r="CW63" s="3">
        <v>1.647</v>
      </c>
      <c r="CX63" s="3">
        <v>4.6079999999999997</v>
      </c>
      <c r="CY63" s="3">
        <v>1.647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12.448</v>
      </c>
      <c r="DG63" s="3">
        <v>13.692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12.448</v>
      </c>
      <c r="DU63" s="3">
        <v>13.692</v>
      </c>
      <c r="DV63" s="3">
        <v>0</v>
      </c>
      <c r="DW63" s="3">
        <v>0</v>
      </c>
    </row>
    <row r="64" spans="1:127" x14ac:dyDescent="0.15">
      <c r="A64" s="28">
        <v>76</v>
      </c>
      <c r="B64" s="3">
        <v>11.834</v>
      </c>
      <c r="C64" s="3">
        <v>13.025</v>
      </c>
      <c r="D64" s="3">
        <v>11.834</v>
      </c>
      <c r="E64" s="3">
        <v>13.025</v>
      </c>
      <c r="F64" s="3">
        <v>11.834</v>
      </c>
      <c r="G64" s="3">
        <v>13.025</v>
      </c>
      <c r="H64" s="3">
        <v>11.834</v>
      </c>
      <c r="I64" s="3">
        <v>13.025</v>
      </c>
      <c r="J64" s="3">
        <v>11.834</v>
      </c>
      <c r="K64" s="3">
        <v>13.025</v>
      </c>
      <c r="L64" s="3">
        <v>11.834</v>
      </c>
      <c r="M64" s="3">
        <v>13.025</v>
      </c>
      <c r="N64" s="3">
        <v>11.834</v>
      </c>
      <c r="O64" s="3">
        <v>13.025</v>
      </c>
      <c r="P64" s="82">
        <v>11.834</v>
      </c>
      <c r="Q64" s="82">
        <v>13.025</v>
      </c>
      <c r="R64" s="3">
        <v>11.834</v>
      </c>
      <c r="S64" s="3">
        <v>13.025</v>
      </c>
      <c r="T64" s="3">
        <v>11.834</v>
      </c>
      <c r="U64" s="3">
        <v>13.025</v>
      </c>
      <c r="V64" s="3">
        <v>11.834</v>
      </c>
      <c r="W64" s="3">
        <v>13.025</v>
      </c>
      <c r="X64" s="3">
        <v>11.834</v>
      </c>
      <c r="Y64" s="3">
        <v>13.025</v>
      </c>
      <c r="Z64" s="3">
        <v>11.834</v>
      </c>
      <c r="AA64" s="3">
        <v>13.025</v>
      </c>
      <c r="AB64" s="3">
        <v>11.834</v>
      </c>
      <c r="AC64" s="3">
        <v>13.025</v>
      </c>
      <c r="AD64" s="3">
        <v>11.834</v>
      </c>
      <c r="AE64" s="3">
        <v>13.025</v>
      </c>
      <c r="AF64" s="3">
        <v>11.834</v>
      </c>
      <c r="AG64" s="3">
        <v>13.025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83">
        <v>0</v>
      </c>
      <c r="AO64" s="8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4.4939999999999998</v>
      </c>
      <c r="BQ64" s="3">
        <v>1.6040000000000001</v>
      </c>
      <c r="BR64" s="3">
        <v>4.4939999999999998</v>
      </c>
      <c r="BS64" s="3">
        <v>1.6040000000000001</v>
      </c>
      <c r="BT64" s="3">
        <v>4.4939999999999998</v>
      </c>
      <c r="BU64" s="3">
        <v>1.6040000000000001</v>
      </c>
      <c r="BV64" s="3">
        <v>4.4939999999999998</v>
      </c>
      <c r="BW64" s="3">
        <v>1.6040000000000001</v>
      </c>
      <c r="BX64" s="83">
        <v>4.4939999999999998</v>
      </c>
      <c r="BY64" s="83">
        <v>1.6040000000000001</v>
      </c>
      <c r="BZ64" s="82">
        <v>4.4939999999999998</v>
      </c>
      <c r="CA64" s="82">
        <v>1.6040000000000001</v>
      </c>
      <c r="CB64" s="3">
        <v>2.6360000000000001</v>
      </c>
      <c r="CC64" s="3">
        <v>5.6529999999999996</v>
      </c>
      <c r="CD64" s="3">
        <v>2.6360000000000001</v>
      </c>
      <c r="CE64" s="3">
        <v>5.6529999999999996</v>
      </c>
      <c r="CF64" s="3">
        <v>2.6360000000000001</v>
      </c>
      <c r="CG64" s="3">
        <v>5.6529999999999996</v>
      </c>
      <c r="CH64" s="3">
        <v>2.6360000000000001</v>
      </c>
      <c r="CI64" s="3">
        <v>5.6529999999999996</v>
      </c>
      <c r="CJ64" s="3">
        <v>2.6360000000000001</v>
      </c>
      <c r="CK64" s="3">
        <v>5.6529999999999996</v>
      </c>
      <c r="CL64" s="3">
        <v>2.6360000000000001</v>
      </c>
      <c r="CM64" s="3">
        <v>5.6529999999999996</v>
      </c>
      <c r="CN64" s="3">
        <v>2.6360000000000001</v>
      </c>
      <c r="CO64" s="3">
        <v>5.6529999999999996</v>
      </c>
      <c r="CP64" s="3">
        <v>2.6360000000000001</v>
      </c>
      <c r="CQ64" s="3">
        <v>5.6529999999999996</v>
      </c>
      <c r="CR64" s="3">
        <v>0</v>
      </c>
      <c r="CS64" s="3">
        <v>0</v>
      </c>
      <c r="CT64" s="3">
        <v>4.4939999999999998</v>
      </c>
      <c r="CU64" s="3">
        <v>1.6040000000000001</v>
      </c>
      <c r="CV64" s="3">
        <v>4.4939999999999998</v>
      </c>
      <c r="CW64" s="3">
        <v>1.6040000000000001</v>
      </c>
      <c r="CX64" s="3">
        <v>4.4939999999999998</v>
      </c>
      <c r="CY64" s="3">
        <v>1.6040000000000001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11.834</v>
      </c>
      <c r="DG64" s="3">
        <v>13.025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11.834</v>
      </c>
      <c r="DU64" s="3">
        <v>13.025</v>
      </c>
      <c r="DV64" s="3">
        <v>0</v>
      </c>
      <c r="DW64" s="3">
        <v>0</v>
      </c>
    </row>
    <row r="65" spans="1:127" x14ac:dyDescent="0.15">
      <c r="A65" s="28">
        <v>77</v>
      </c>
      <c r="B65" s="3">
        <v>11.233000000000001</v>
      </c>
      <c r="C65" s="3">
        <v>12.366</v>
      </c>
      <c r="D65" s="3">
        <v>11.233000000000001</v>
      </c>
      <c r="E65" s="3">
        <v>12.366</v>
      </c>
      <c r="F65" s="3">
        <v>11.233000000000001</v>
      </c>
      <c r="G65" s="3">
        <v>12.366</v>
      </c>
      <c r="H65" s="3">
        <v>11.233000000000001</v>
      </c>
      <c r="I65" s="3">
        <v>12.366</v>
      </c>
      <c r="J65" s="3">
        <v>11.233000000000001</v>
      </c>
      <c r="K65" s="3">
        <v>12.366</v>
      </c>
      <c r="L65" s="3">
        <v>11.233000000000001</v>
      </c>
      <c r="M65" s="3">
        <v>12.366</v>
      </c>
      <c r="N65" s="3">
        <v>11.233000000000001</v>
      </c>
      <c r="O65" s="3">
        <v>12.366</v>
      </c>
      <c r="P65" s="82">
        <v>11.233000000000001</v>
      </c>
      <c r="Q65" s="82">
        <v>12.366</v>
      </c>
      <c r="R65" s="3">
        <v>11.233000000000001</v>
      </c>
      <c r="S65" s="3">
        <v>12.366</v>
      </c>
      <c r="T65" s="3">
        <v>11.233000000000001</v>
      </c>
      <c r="U65" s="3">
        <v>12.366</v>
      </c>
      <c r="V65" s="3">
        <v>11.233000000000001</v>
      </c>
      <c r="W65" s="3">
        <v>12.366</v>
      </c>
      <c r="X65" s="3">
        <v>11.233000000000001</v>
      </c>
      <c r="Y65" s="3">
        <v>12.366</v>
      </c>
      <c r="Z65" s="3">
        <v>11.233000000000001</v>
      </c>
      <c r="AA65" s="3">
        <v>12.366</v>
      </c>
      <c r="AB65" s="3">
        <v>11.233000000000001</v>
      </c>
      <c r="AC65" s="3">
        <v>12.366</v>
      </c>
      <c r="AD65" s="3">
        <v>11.233000000000001</v>
      </c>
      <c r="AE65" s="3">
        <v>12.366</v>
      </c>
      <c r="AF65" s="3">
        <v>11.233000000000001</v>
      </c>
      <c r="AG65" s="3">
        <v>12.366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83">
        <v>0</v>
      </c>
      <c r="AO65" s="8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4.3719999999999999</v>
      </c>
      <c r="BQ65" s="3">
        <v>1.5609999999999999</v>
      </c>
      <c r="BR65" s="3">
        <v>4.3719999999999999</v>
      </c>
      <c r="BS65" s="3">
        <v>1.5609999999999999</v>
      </c>
      <c r="BT65" s="3">
        <v>4.3719999999999999</v>
      </c>
      <c r="BU65" s="3">
        <v>1.5609999999999999</v>
      </c>
      <c r="BV65" s="3">
        <v>4.3719999999999999</v>
      </c>
      <c r="BW65" s="3">
        <v>1.5609999999999999</v>
      </c>
      <c r="BX65" s="83">
        <v>4.3719999999999999</v>
      </c>
      <c r="BY65" s="83">
        <v>1.5609999999999999</v>
      </c>
      <c r="BZ65" s="82">
        <v>4.3719999999999999</v>
      </c>
      <c r="CA65" s="82">
        <v>1.5609999999999999</v>
      </c>
      <c r="CB65" s="3">
        <v>2.581</v>
      </c>
      <c r="CC65" s="3">
        <v>5.4720000000000004</v>
      </c>
      <c r="CD65" s="3">
        <v>2.581</v>
      </c>
      <c r="CE65" s="3">
        <v>5.4720000000000004</v>
      </c>
      <c r="CF65" s="3">
        <v>2.581</v>
      </c>
      <c r="CG65" s="3">
        <v>5.4720000000000004</v>
      </c>
      <c r="CH65" s="3">
        <v>2.581</v>
      </c>
      <c r="CI65" s="3">
        <v>5.4720000000000004</v>
      </c>
      <c r="CJ65" s="3">
        <v>2.581</v>
      </c>
      <c r="CK65" s="3">
        <v>5.4720000000000004</v>
      </c>
      <c r="CL65" s="3">
        <v>2.581</v>
      </c>
      <c r="CM65" s="3">
        <v>5.4720000000000004</v>
      </c>
      <c r="CN65" s="3">
        <v>2.581</v>
      </c>
      <c r="CO65" s="3">
        <v>5.4720000000000004</v>
      </c>
      <c r="CP65" s="3">
        <v>2.581</v>
      </c>
      <c r="CQ65" s="3">
        <v>5.4720000000000004</v>
      </c>
      <c r="CR65" s="3">
        <v>0</v>
      </c>
      <c r="CS65" s="3">
        <v>0</v>
      </c>
      <c r="CT65" s="3">
        <v>4.3719999999999999</v>
      </c>
      <c r="CU65" s="3">
        <v>1.5609999999999999</v>
      </c>
      <c r="CV65" s="3">
        <v>4.3719999999999999</v>
      </c>
      <c r="CW65" s="3">
        <v>1.5609999999999999</v>
      </c>
      <c r="CX65" s="3">
        <v>4.3719999999999999</v>
      </c>
      <c r="CY65" s="3">
        <v>1.5609999999999999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11.233000000000001</v>
      </c>
      <c r="DG65" s="3">
        <v>12.366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11.233000000000001</v>
      </c>
      <c r="DU65" s="3">
        <v>12.366</v>
      </c>
      <c r="DV65" s="3">
        <v>0</v>
      </c>
      <c r="DW65" s="3">
        <v>0</v>
      </c>
    </row>
    <row r="66" spans="1:127" x14ac:dyDescent="0.15">
      <c r="A66" s="28">
        <v>78</v>
      </c>
      <c r="B66" s="3">
        <v>10.644</v>
      </c>
      <c r="C66" s="3">
        <v>11.718</v>
      </c>
      <c r="D66" s="3">
        <v>10.644</v>
      </c>
      <c r="E66" s="3">
        <v>11.718</v>
      </c>
      <c r="F66" s="3">
        <v>10.644</v>
      </c>
      <c r="G66" s="3">
        <v>11.718</v>
      </c>
      <c r="H66" s="3">
        <v>10.644</v>
      </c>
      <c r="I66" s="3">
        <v>11.718</v>
      </c>
      <c r="J66" s="3">
        <v>10.644</v>
      </c>
      <c r="K66" s="3">
        <v>11.718</v>
      </c>
      <c r="L66" s="3">
        <v>10.644</v>
      </c>
      <c r="M66" s="3">
        <v>11.718</v>
      </c>
      <c r="N66" s="3">
        <v>10.644</v>
      </c>
      <c r="O66" s="3">
        <v>11.718</v>
      </c>
      <c r="P66" s="82">
        <v>10.644</v>
      </c>
      <c r="Q66" s="82">
        <v>11.718</v>
      </c>
      <c r="R66" s="3">
        <v>10.644</v>
      </c>
      <c r="S66" s="3">
        <v>11.718</v>
      </c>
      <c r="T66" s="3">
        <v>10.644</v>
      </c>
      <c r="U66" s="3">
        <v>11.718</v>
      </c>
      <c r="V66" s="3">
        <v>10.644</v>
      </c>
      <c r="W66" s="3">
        <v>11.718</v>
      </c>
      <c r="X66" s="3">
        <v>10.644</v>
      </c>
      <c r="Y66" s="3">
        <v>11.718</v>
      </c>
      <c r="Z66" s="3">
        <v>10.644</v>
      </c>
      <c r="AA66" s="3">
        <v>11.718</v>
      </c>
      <c r="AB66" s="3">
        <v>10.644</v>
      </c>
      <c r="AC66" s="3">
        <v>11.718</v>
      </c>
      <c r="AD66" s="3">
        <v>10.644</v>
      </c>
      <c r="AE66" s="3">
        <v>11.718</v>
      </c>
      <c r="AF66" s="3">
        <v>10.644</v>
      </c>
      <c r="AG66" s="3">
        <v>11.718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83">
        <v>0</v>
      </c>
      <c r="AO66" s="8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4.2450000000000001</v>
      </c>
      <c r="BQ66" s="3">
        <v>1.5169999999999999</v>
      </c>
      <c r="BR66" s="3">
        <v>4.2450000000000001</v>
      </c>
      <c r="BS66" s="3">
        <v>1.5169999999999999</v>
      </c>
      <c r="BT66" s="3">
        <v>4.2450000000000001</v>
      </c>
      <c r="BU66" s="3">
        <v>1.5169999999999999</v>
      </c>
      <c r="BV66" s="3">
        <v>4.2450000000000001</v>
      </c>
      <c r="BW66" s="3">
        <v>1.5169999999999999</v>
      </c>
      <c r="BX66" s="83">
        <v>4.2450000000000001</v>
      </c>
      <c r="BY66" s="83">
        <v>1.5169999999999999</v>
      </c>
      <c r="BZ66" s="82">
        <v>4.2450000000000001</v>
      </c>
      <c r="CA66" s="82">
        <v>1.5169999999999999</v>
      </c>
      <c r="CB66" s="3">
        <v>2.5230000000000001</v>
      </c>
      <c r="CC66" s="3">
        <v>5.2809999999999997</v>
      </c>
      <c r="CD66" s="3">
        <v>2.5230000000000001</v>
      </c>
      <c r="CE66" s="3">
        <v>5.2809999999999997</v>
      </c>
      <c r="CF66" s="3">
        <v>2.5230000000000001</v>
      </c>
      <c r="CG66" s="3">
        <v>5.2809999999999997</v>
      </c>
      <c r="CH66" s="3">
        <v>2.5230000000000001</v>
      </c>
      <c r="CI66" s="3">
        <v>5.2809999999999997</v>
      </c>
      <c r="CJ66" s="3">
        <v>2.5230000000000001</v>
      </c>
      <c r="CK66" s="3">
        <v>5.2809999999999997</v>
      </c>
      <c r="CL66" s="3">
        <v>2.5230000000000001</v>
      </c>
      <c r="CM66" s="3">
        <v>5.2809999999999997</v>
      </c>
      <c r="CN66" s="3">
        <v>2.5230000000000001</v>
      </c>
      <c r="CO66" s="3">
        <v>5.2809999999999997</v>
      </c>
      <c r="CP66" s="3">
        <v>2.5230000000000001</v>
      </c>
      <c r="CQ66" s="3">
        <v>5.2809999999999997</v>
      </c>
      <c r="CR66" s="3">
        <v>0</v>
      </c>
      <c r="CS66" s="3">
        <v>0</v>
      </c>
      <c r="CT66" s="3">
        <v>4.2450000000000001</v>
      </c>
      <c r="CU66" s="3">
        <v>1.5169999999999999</v>
      </c>
      <c r="CV66" s="3">
        <v>4.2450000000000001</v>
      </c>
      <c r="CW66" s="3">
        <v>1.5169999999999999</v>
      </c>
      <c r="CX66" s="3">
        <v>4.2450000000000001</v>
      </c>
      <c r="CY66" s="3">
        <v>1.5169999999999999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10.644</v>
      </c>
      <c r="DG66" s="3">
        <v>11.718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10.644</v>
      </c>
      <c r="DU66" s="3">
        <v>11.718</v>
      </c>
      <c r="DV66" s="3">
        <v>0</v>
      </c>
      <c r="DW66" s="3">
        <v>0</v>
      </c>
    </row>
    <row r="67" spans="1:127" x14ac:dyDescent="0.15">
      <c r="A67" s="28">
        <v>79</v>
      </c>
      <c r="B67" s="3">
        <v>10.071</v>
      </c>
      <c r="C67" s="3">
        <v>11.082000000000001</v>
      </c>
      <c r="D67" s="3">
        <v>10.071</v>
      </c>
      <c r="E67" s="3">
        <v>11.082000000000001</v>
      </c>
      <c r="F67" s="3">
        <v>10.071</v>
      </c>
      <c r="G67" s="3">
        <v>11.082000000000001</v>
      </c>
      <c r="H67" s="3">
        <v>10.071</v>
      </c>
      <c r="I67" s="3">
        <v>11.082000000000001</v>
      </c>
      <c r="J67" s="3">
        <v>10.071</v>
      </c>
      <c r="K67" s="3">
        <v>11.082000000000001</v>
      </c>
      <c r="L67" s="3">
        <v>10.071</v>
      </c>
      <c r="M67" s="3">
        <v>11.082000000000001</v>
      </c>
      <c r="N67" s="3">
        <v>10.071</v>
      </c>
      <c r="O67" s="3">
        <v>11.082000000000001</v>
      </c>
      <c r="P67" s="82">
        <v>10.071</v>
      </c>
      <c r="Q67" s="82">
        <v>11.082000000000001</v>
      </c>
      <c r="R67" s="3">
        <v>10.071</v>
      </c>
      <c r="S67" s="3">
        <v>11.082000000000001</v>
      </c>
      <c r="T67" s="3">
        <v>10.071</v>
      </c>
      <c r="U67" s="3">
        <v>11.082000000000001</v>
      </c>
      <c r="V67" s="3">
        <v>10.071</v>
      </c>
      <c r="W67" s="3">
        <v>11.082000000000001</v>
      </c>
      <c r="X67" s="3">
        <v>10.071</v>
      </c>
      <c r="Y67" s="3">
        <v>11.082000000000001</v>
      </c>
      <c r="Z67" s="3">
        <v>10.071</v>
      </c>
      <c r="AA67" s="3">
        <v>11.082000000000001</v>
      </c>
      <c r="AB67" s="3">
        <v>10.071</v>
      </c>
      <c r="AC67" s="3">
        <v>11.082000000000001</v>
      </c>
      <c r="AD67" s="3">
        <v>10.071</v>
      </c>
      <c r="AE67" s="3">
        <v>11.082000000000001</v>
      </c>
      <c r="AF67" s="3">
        <v>10.071</v>
      </c>
      <c r="AG67" s="3">
        <v>11.082000000000001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83">
        <v>0</v>
      </c>
      <c r="AO67" s="8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4.1109999999999998</v>
      </c>
      <c r="BQ67" s="3">
        <v>1.472</v>
      </c>
      <c r="BR67" s="3">
        <v>4.1109999999999998</v>
      </c>
      <c r="BS67" s="3">
        <v>1.472</v>
      </c>
      <c r="BT67" s="3">
        <v>4.1109999999999998</v>
      </c>
      <c r="BU67" s="3">
        <v>1.472</v>
      </c>
      <c r="BV67" s="3">
        <v>4.1109999999999998</v>
      </c>
      <c r="BW67" s="3">
        <v>1.472</v>
      </c>
      <c r="BX67" s="83">
        <v>4.1109999999999998</v>
      </c>
      <c r="BY67" s="83">
        <v>1.472</v>
      </c>
      <c r="BZ67" s="82">
        <v>4.1109999999999998</v>
      </c>
      <c r="CA67" s="82">
        <v>1.472</v>
      </c>
      <c r="CB67" s="3">
        <v>2.464</v>
      </c>
      <c r="CC67" s="3">
        <v>5.0830000000000002</v>
      </c>
      <c r="CD67" s="3">
        <v>2.464</v>
      </c>
      <c r="CE67" s="3">
        <v>5.0830000000000002</v>
      </c>
      <c r="CF67" s="3">
        <v>2.464</v>
      </c>
      <c r="CG67" s="3">
        <v>5.0830000000000002</v>
      </c>
      <c r="CH67" s="3">
        <v>2.464</v>
      </c>
      <c r="CI67" s="3">
        <v>5.0830000000000002</v>
      </c>
      <c r="CJ67" s="3">
        <v>2.464</v>
      </c>
      <c r="CK67" s="3">
        <v>5.0830000000000002</v>
      </c>
      <c r="CL67" s="3">
        <v>2.464</v>
      </c>
      <c r="CM67" s="3">
        <v>5.0830000000000002</v>
      </c>
      <c r="CN67" s="3">
        <v>2.464</v>
      </c>
      <c r="CO67" s="3">
        <v>5.0830000000000002</v>
      </c>
      <c r="CP67" s="3">
        <v>2.464</v>
      </c>
      <c r="CQ67" s="3">
        <v>5.0830000000000002</v>
      </c>
      <c r="CR67" s="3">
        <v>0</v>
      </c>
      <c r="CS67" s="3">
        <v>0</v>
      </c>
      <c r="CT67" s="3">
        <v>4.1109999999999998</v>
      </c>
      <c r="CU67" s="3">
        <v>1.472</v>
      </c>
      <c r="CV67" s="3">
        <v>4.1109999999999998</v>
      </c>
      <c r="CW67" s="3">
        <v>1.472</v>
      </c>
      <c r="CX67" s="3">
        <v>4.1109999999999998</v>
      </c>
      <c r="CY67" s="3">
        <v>1.472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10.071</v>
      </c>
      <c r="DG67" s="3">
        <v>11.082000000000001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10.071</v>
      </c>
      <c r="DU67" s="3">
        <v>11.082000000000001</v>
      </c>
      <c r="DV67" s="3">
        <v>0</v>
      </c>
      <c r="DW67" s="3">
        <v>0</v>
      </c>
    </row>
    <row r="68" spans="1:127" x14ac:dyDescent="0.15">
      <c r="A68" s="28">
        <v>80</v>
      </c>
      <c r="B68" s="3">
        <v>9.5150000000000006</v>
      </c>
      <c r="C68" s="3">
        <v>10.458</v>
      </c>
      <c r="D68" s="3">
        <v>9.5150000000000006</v>
      </c>
      <c r="E68" s="3">
        <v>10.458</v>
      </c>
      <c r="F68" s="3">
        <v>9.5150000000000006</v>
      </c>
      <c r="G68" s="3">
        <v>10.458</v>
      </c>
      <c r="H68" s="3">
        <v>9.5150000000000006</v>
      </c>
      <c r="I68" s="3">
        <v>10.458</v>
      </c>
      <c r="J68" s="3">
        <v>9.5150000000000006</v>
      </c>
      <c r="K68" s="3">
        <v>10.458</v>
      </c>
      <c r="L68" s="3">
        <v>9.5150000000000006</v>
      </c>
      <c r="M68" s="3">
        <v>10.458</v>
      </c>
      <c r="N68" s="3">
        <v>9.5150000000000006</v>
      </c>
      <c r="O68" s="3">
        <v>10.458</v>
      </c>
      <c r="P68" s="82">
        <v>9.5150000000000006</v>
      </c>
      <c r="Q68" s="82">
        <v>10.458</v>
      </c>
      <c r="R68" s="3">
        <v>9.5150000000000006</v>
      </c>
      <c r="S68" s="3">
        <v>10.458</v>
      </c>
      <c r="T68" s="3">
        <v>9.5150000000000006</v>
      </c>
      <c r="U68" s="3">
        <v>10.458</v>
      </c>
      <c r="V68" s="3">
        <v>9.5150000000000006</v>
      </c>
      <c r="W68" s="3">
        <v>10.458</v>
      </c>
      <c r="X68" s="3">
        <v>9.5150000000000006</v>
      </c>
      <c r="Y68" s="3">
        <v>10.458</v>
      </c>
      <c r="Z68" s="3">
        <v>9.5150000000000006</v>
      </c>
      <c r="AA68" s="3">
        <v>10.458</v>
      </c>
      <c r="AB68" s="3">
        <v>9.5150000000000006</v>
      </c>
      <c r="AC68" s="3">
        <v>10.458</v>
      </c>
      <c r="AD68" s="3">
        <v>9.5150000000000006</v>
      </c>
      <c r="AE68" s="3">
        <v>10.458</v>
      </c>
      <c r="AF68" s="3">
        <v>9.5150000000000006</v>
      </c>
      <c r="AG68" s="3">
        <v>10.458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83">
        <v>0</v>
      </c>
      <c r="AO68" s="8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3.97</v>
      </c>
      <c r="BQ68" s="3">
        <v>1.4279999999999999</v>
      </c>
      <c r="BR68" s="3">
        <v>3.97</v>
      </c>
      <c r="BS68" s="3">
        <v>1.4279999999999999</v>
      </c>
      <c r="BT68" s="3">
        <v>3.97</v>
      </c>
      <c r="BU68" s="3">
        <v>1.4279999999999999</v>
      </c>
      <c r="BV68" s="3">
        <v>3.97</v>
      </c>
      <c r="BW68" s="3">
        <v>1.4279999999999999</v>
      </c>
      <c r="BX68" s="83">
        <v>3.97</v>
      </c>
      <c r="BY68" s="83">
        <v>1.4279999999999999</v>
      </c>
      <c r="BZ68" s="82">
        <v>3.97</v>
      </c>
      <c r="CA68" s="82">
        <v>1.4279999999999999</v>
      </c>
      <c r="CB68" s="3">
        <v>2.4020000000000001</v>
      </c>
      <c r="CC68" s="3">
        <v>4.8789999999999996</v>
      </c>
      <c r="CD68" s="3">
        <v>2.4020000000000001</v>
      </c>
      <c r="CE68" s="3">
        <v>4.8789999999999996</v>
      </c>
      <c r="CF68" s="3">
        <v>2.4020000000000001</v>
      </c>
      <c r="CG68" s="3">
        <v>4.8789999999999996</v>
      </c>
      <c r="CH68" s="3">
        <v>2.4020000000000001</v>
      </c>
      <c r="CI68" s="3">
        <v>4.8789999999999996</v>
      </c>
      <c r="CJ68" s="3">
        <v>2.4020000000000001</v>
      </c>
      <c r="CK68" s="3">
        <v>4.8789999999999996</v>
      </c>
      <c r="CL68" s="3">
        <v>2.4020000000000001</v>
      </c>
      <c r="CM68" s="3">
        <v>4.8789999999999996</v>
      </c>
      <c r="CN68" s="3">
        <v>2.4020000000000001</v>
      </c>
      <c r="CO68" s="3">
        <v>4.8789999999999996</v>
      </c>
      <c r="CP68" s="3">
        <v>2.4020000000000001</v>
      </c>
      <c r="CQ68" s="3">
        <v>4.8789999999999996</v>
      </c>
      <c r="CR68" s="3">
        <v>0</v>
      </c>
      <c r="CS68" s="3">
        <v>0</v>
      </c>
      <c r="CT68" s="3">
        <v>3.97</v>
      </c>
      <c r="CU68" s="3">
        <v>1.4279999999999999</v>
      </c>
      <c r="CV68" s="3">
        <v>3.97</v>
      </c>
      <c r="CW68" s="3">
        <v>1.4279999999999999</v>
      </c>
      <c r="CX68" s="3">
        <v>3.97</v>
      </c>
      <c r="CY68" s="3">
        <v>1.4279999999999999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9.5150000000000006</v>
      </c>
      <c r="DG68" s="3">
        <v>10.458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9.5150000000000006</v>
      </c>
      <c r="DU68" s="3">
        <v>10.458</v>
      </c>
      <c r="DV68" s="3">
        <v>0</v>
      </c>
      <c r="DW68" s="3">
        <v>0</v>
      </c>
    </row>
    <row r="69" spans="1:127" x14ac:dyDescent="0.15">
      <c r="A69" s="28">
        <v>81</v>
      </c>
      <c r="B69" s="3">
        <v>8.9760000000000009</v>
      </c>
      <c r="C69" s="3">
        <v>9.8469999999999995</v>
      </c>
      <c r="D69" s="3">
        <v>8.9760000000000009</v>
      </c>
      <c r="E69" s="3">
        <v>9.8469999999999995</v>
      </c>
      <c r="F69" s="3">
        <v>8.9760000000000009</v>
      </c>
      <c r="G69" s="3">
        <v>9.8469999999999995</v>
      </c>
      <c r="H69" s="3">
        <v>8.9760000000000009</v>
      </c>
      <c r="I69" s="3">
        <v>9.8469999999999995</v>
      </c>
      <c r="J69" s="3">
        <v>8.9760000000000009</v>
      </c>
      <c r="K69" s="3">
        <v>9.8469999999999995</v>
      </c>
      <c r="L69" s="3">
        <v>8.9760000000000009</v>
      </c>
      <c r="M69" s="3">
        <v>9.8469999999999995</v>
      </c>
      <c r="N69" s="3">
        <v>8.9760000000000009</v>
      </c>
      <c r="O69" s="3">
        <v>9.8469999999999995</v>
      </c>
      <c r="P69" s="82">
        <v>8.9760000000000009</v>
      </c>
      <c r="Q69" s="82">
        <v>9.8469999999999995</v>
      </c>
      <c r="R69" s="3">
        <v>8.9760000000000009</v>
      </c>
      <c r="S69" s="3">
        <v>9.8469999999999995</v>
      </c>
      <c r="T69" s="3">
        <v>8.9760000000000009</v>
      </c>
      <c r="U69" s="3">
        <v>9.8469999999999995</v>
      </c>
      <c r="V69" s="3">
        <v>8.9760000000000009</v>
      </c>
      <c r="W69" s="3">
        <v>9.8469999999999995</v>
      </c>
      <c r="X69" s="3">
        <v>8.9760000000000009</v>
      </c>
      <c r="Y69" s="3">
        <v>9.8469999999999995</v>
      </c>
      <c r="Z69" s="3">
        <v>8.9760000000000009</v>
      </c>
      <c r="AA69" s="3">
        <v>9.8469999999999995</v>
      </c>
      <c r="AB69" s="3">
        <v>8.9760000000000009</v>
      </c>
      <c r="AC69" s="3">
        <v>9.8469999999999995</v>
      </c>
      <c r="AD69" s="3">
        <v>8.9760000000000009</v>
      </c>
      <c r="AE69" s="3">
        <v>9.8469999999999995</v>
      </c>
      <c r="AF69" s="3">
        <v>8.9760000000000009</v>
      </c>
      <c r="AG69" s="3">
        <v>9.8469999999999995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83">
        <v>0</v>
      </c>
      <c r="AO69" s="8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3.8220000000000001</v>
      </c>
      <c r="BQ69" s="3">
        <v>1.3839999999999999</v>
      </c>
      <c r="BR69" s="3">
        <v>3.8220000000000001</v>
      </c>
      <c r="BS69" s="3">
        <v>1.3839999999999999</v>
      </c>
      <c r="BT69" s="3">
        <v>3.8220000000000001</v>
      </c>
      <c r="BU69" s="3">
        <v>1.3839999999999999</v>
      </c>
      <c r="BV69" s="3">
        <v>3.8220000000000001</v>
      </c>
      <c r="BW69" s="3">
        <v>1.3839999999999999</v>
      </c>
      <c r="BX69" s="83">
        <v>3.8220000000000001</v>
      </c>
      <c r="BY69" s="83">
        <v>1.3839999999999999</v>
      </c>
      <c r="BZ69" s="82">
        <v>3.8220000000000001</v>
      </c>
      <c r="CA69" s="82">
        <v>1.3839999999999999</v>
      </c>
      <c r="CB69" s="3">
        <v>2.34</v>
      </c>
      <c r="CC69" s="3">
        <v>4.6669999999999998</v>
      </c>
      <c r="CD69" s="3">
        <v>2.34</v>
      </c>
      <c r="CE69" s="3">
        <v>4.6669999999999998</v>
      </c>
      <c r="CF69" s="3">
        <v>2.34</v>
      </c>
      <c r="CG69" s="3">
        <v>4.6669999999999998</v>
      </c>
      <c r="CH69" s="3">
        <v>2.34</v>
      </c>
      <c r="CI69" s="3">
        <v>4.6669999999999998</v>
      </c>
      <c r="CJ69" s="3">
        <v>2.34</v>
      </c>
      <c r="CK69" s="3">
        <v>4.6669999999999998</v>
      </c>
      <c r="CL69" s="3">
        <v>2.34</v>
      </c>
      <c r="CM69" s="3">
        <v>4.6669999999999998</v>
      </c>
      <c r="CN69" s="3">
        <v>2.34</v>
      </c>
      <c r="CO69" s="3">
        <v>4.6669999999999998</v>
      </c>
      <c r="CP69" s="3">
        <v>2.34</v>
      </c>
      <c r="CQ69" s="3">
        <v>4.6669999999999998</v>
      </c>
      <c r="CR69" s="3">
        <v>0</v>
      </c>
      <c r="CS69" s="3">
        <v>0</v>
      </c>
      <c r="CT69" s="3">
        <v>3.8220000000000001</v>
      </c>
      <c r="CU69" s="3">
        <v>1.3839999999999999</v>
      </c>
      <c r="CV69" s="3">
        <v>3.8220000000000001</v>
      </c>
      <c r="CW69" s="3">
        <v>1.3839999999999999</v>
      </c>
      <c r="CX69" s="3">
        <v>3.8220000000000001</v>
      </c>
      <c r="CY69" s="3">
        <v>1.3839999999999999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8.9760000000000009</v>
      </c>
      <c r="DG69" s="3">
        <v>9.8469999999999995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8.9760000000000009</v>
      </c>
      <c r="DU69" s="3">
        <v>9.8469999999999995</v>
      </c>
      <c r="DV69" s="3">
        <v>0</v>
      </c>
      <c r="DW69" s="3">
        <v>0</v>
      </c>
    </row>
    <row r="70" spans="1:127" x14ac:dyDescent="0.15">
      <c r="A70" s="28">
        <v>82</v>
      </c>
      <c r="B70" s="3">
        <v>8.4550000000000001</v>
      </c>
      <c r="C70" s="3">
        <v>9.2520000000000007</v>
      </c>
      <c r="D70" s="3">
        <v>8.4550000000000001</v>
      </c>
      <c r="E70" s="3">
        <v>9.2520000000000007</v>
      </c>
      <c r="F70" s="3">
        <v>8.4550000000000001</v>
      </c>
      <c r="G70" s="3">
        <v>9.2520000000000007</v>
      </c>
      <c r="H70" s="3">
        <v>8.4550000000000001</v>
      </c>
      <c r="I70" s="3">
        <v>9.2520000000000007</v>
      </c>
      <c r="J70" s="3">
        <v>8.4550000000000001</v>
      </c>
      <c r="K70" s="3">
        <v>9.2520000000000007</v>
      </c>
      <c r="L70" s="3">
        <v>8.4550000000000001</v>
      </c>
      <c r="M70" s="3">
        <v>9.2520000000000007</v>
      </c>
      <c r="N70" s="3">
        <v>8.4550000000000001</v>
      </c>
      <c r="O70" s="3">
        <v>9.2520000000000007</v>
      </c>
      <c r="P70" s="82">
        <v>8.4550000000000001</v>
      </c>
      <c r="Q70" s="82">
        <v>9.2520000000000007</v>
      </c>
      <c r="R70" s="3">
        <v>8.4550000000000001</v>
      </c>
      <c r="S70" s="3">
        <v>9.2520000000000007</v>
      </c>
      <c r="T70" s="3">
        <v>8.4550000000000001</v>
      </c>
      <c r="U70" s="3">
        <v>9.2520000000000007</v>
      </c>
      <c r="V70" s="3">
        <v>8.4550000000000001</v>
      </c>
      <c r="W70" s="3">
        <v>9.2520000000000007</v>
      </c>
      <c r="X70" s="3">
        <v>8.4550000000000001</v>
      </c>
      <c r="Y70" s="3">
        <v>9.2520000000000007</v>
      </c>
      <c r="Z70" s="3">
        <v>8.4550000000000001</v>
      </c>
      <c r="AA70" s="3">
        <v>9.2520000000000007</v>
      </c>
      <c r="AB70" s="3">
        <v>8.4550000000000001</v>
      </c>
      <c r="AC70" s="3">
        <v>9.2520000000000007</v>
      </c>
      <c r="AD70" s="3">
        <v>8.4550000000000001</v>
      </c>
      <c r="AE70" s="3">
        <v>9.2520000000000007</v>
      </c>
      <c r="AF70" s="3">
        <v>8.4550000000000001</v>
      </c>
      <c r="AG70" s="3">
        <v>9.2520000000000007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83">
        <v>0</v>
      </c>
      <c r="AO70" s="8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3.669</v>
      </c>
      <c r="BQ70" s="3">
        <v>1.339</v>
      </c>
      <c r="BR70" s="3">
        <v>3.669</v>
      </c>
      <c r="BS70" s="3">
        <v>1.339</v>
      </c>
      <c r="BT70" s="3">
        <v>3.669</v>
      </c>
      <c r="BU70" s="3">
        <v>1.339</v>
      </c>
      <c r="BV70" s="3">
        <v>3.669</v>
      </c>
      <c r="BW70" s="3">
        <v>1.339</v>
      </c>
      <c r="BX70" s="83">
        <v>3.669</v>
      </c>
      <c r="BY70" s="83">
        <v>1.339</v>
      </c>
      <c r="BZ70" s="82">
        <v>3.669</v>
      </c>
      <c r="CA70" s="82">
        <v>1.339</v>
      </c>
      <c r="CB70" s="3">
        <v>2.2770000000000001</v>
      </c>
      <c r="CC70" s="3">
        <v>4.452</v>
      </c>
      <c r="CD70" s="3">
        <v>2.2770000000000001</v>
      </c>
      <c r="CE70" s="3">
        <v>4.452</v>
      </c>
      <c r="CF70" s="3">
        <v>2.2770000000000001</v>
      </c>
      <c r="CG70" s="3">
        <v>4.452</v>
      </c>
      <c r="CH70" s="3">
        <v>2.2770000000000001</v>
      </c>
      <c r="CI70" s="3">
        <v>4.452</v>
      </c>
      <c r="CJ70" s="3">
        <v>2.2770000000000001</v>
      </c>
      <c r="CK70" s="3">
        <v>4.452</v>
      </c>
      <c r="CL70" s="3">
        <v>2.2770000000000001</v>
      </c>
      <c r="CM70" s="3">
        <v>4.452</v>
      </c>
      <c r="CN70" s="3">
        <v>2.2770000000000001</v>
      </c>
      <c r="CO70" s="3">
        <v>4.452</v>
      </c>
      <c r="CP70" s="3">
        <v>2.2770000000000001</v>
      </c>
      <c r="CQ70" s="3">
        <v>4.452</v>
      </c>
      <c r="CR70" s="3">
        <v>0</v>
      </c>
      <c r="CS70" s="3">
        <v>0</v>
      </c>
      <c r="CT70" s="3">
        <v>3.669</v>
      </c>
      <c r="CU70" s="3">
        <v>1.339</v>
      </c>
      <c r="CV70" s="3">
        <v>3.669</v>
      </c>
      <c r="CW70" s="3">
        <v>1.339</v>
      </c>
      <c r="CX70" s="3">
        <v>3.669</v>
      </c>
      <c r="CY70" s="3">
        <v>1.339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8.4550000000000001</v>
      </c>
      <c r="DG70" s="3">
        <v>9.2520000000000007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8.4550000000000001</v>
      </c>
      <c r="DU70" s="3">
        <v>9.2520000000000007</v>
      </c>
      <c r="DV70" s="3">
        <v>0</v>
      </c>
      <c r="DW70" s="3">
        <v>0</v>
      </c>
    </row>
    <row r="71" spans="1:127" x14ac:dyDescent="0.15">
      <c r="A71" s="28">
        <v>83</v>
      </c>
      <c r="B71" s="3">
        <v>7.9539999999999997</v>
      </c>
      <c r="C71" s="3">
        <v>8.6739999999999995</v>
      </c>
      <c r="D71" s="3">
        <v>7.9539999999999997</v>
      </c>
      <c r="E71" s="3">
        <v>8.6739999999999995</v>
      </c>
      <c r="F71" s="3">
        <v>7.9539999999999997</v>
      </c>
      <c r="G71" s="3">
        <v>8.6739999999999995</v>
      </c>
      <c r="H71" s="3">
        <v>7.9539999999999997</v>
      </c>
      <c r="I71" s="3">
        <v>8.6739999999999995</v>
      </c>
      <c r="J71" s="3">
        <v>7.9539999999999997</v>
      </c>
      <c r="K71" s="3">
        <v>8.6739999999999995</v>
      </c>
      <c r="L71" s="3">
        <v>7.9539999999999997</v>
      </c>
      <c r="M71" s="3">
        <v>8.6739999999999995</v>
      </c>
      <c r="N71" s="3">
        <v>7.9539999999999997</v>
      </c>
      <c r="O71" s="3">
        <v>8.6739999999999995</v>
      </c>
      <c r="P71" s="82">
        <v>7.9539999999999997</v>
      </c>
      <c r="Q71" s="82">
        <v>8.6739999999999995</v>
      </c>
      <c r="R71" s="3">
        <v>7.9539999999999997</v>
      </c>
      <c r="S71" s="3">
        <v>8.6739999999999995</v>
      </c>
      <c r="T71" s="3">
        <v>7.9539999999999997</v>
      </c>
      <c r="U71" s="3">
        <v>8.6739999999999995</v>
      </c>
      <c r="V71" s="3">
        <v>7.9539999999999997</v>
      </c>
      <c r="W71" s="3">
        <v>8.6739999999999995</v>
      </c>
      <c r="X71" s="3">
        <v>7.9539999999999997</v>
      </c>
      <c r="Y71" s="3">
        <v>8.6739999999999995</v>
      </c>
      <c r="Z71" s="3">
        <v>7.9539999999999997</v>
      </c>
      <c r="AA71" s="3">
        <v>8.6739999999999995</v>
      </c>
      <c r="AB71" s="3">
        <v>7.9539999999999997</v>
      </c>
      <c r="AC71" s="3">
        <v>8.6739999999999995</v>
      </c>
      <c r="AD71" s="3">
        <v>7.9539999999999997</v>
      </c>
      <c r="AE71" s="3">
        <v>8.6739999999999995</v>
      </c>
      <c r="AF71" s="3">
        <v>7.9539999999999997</v>
      </c>
      <c r="AG71" s="3">
        <v>8.6739999999999995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83">
        <v>0</v>
      </c>
      <c r="AO71" s="8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3.51</v>
      </c>
      <c r="BQ71" s="3">
        <v>1.2929999999999999</v>
      </c>
      <c r="BR71" s="3">
        <v>3.51</v>
      </c>
      <c r="BS71" s="3">
        <v>1.2929999999999999</v>
      </c>
      <c r="BT71" s="3">
        <v>3.51</v>
      </c>
      <c r="BU71" s="3">
        <v>1.2929999999999999</v>
      </c>
      <c r="BV71" s="3">
        <v>3.51</v>
      </c>
      <c r="BW71" s="3">
        <v>1.2929999999999999</v>
      </c>
      <c r="BX71" s="83">
        <v>3.51</v>
      </c>
      <c r="BY71" s="83">
        <v>1.2929999999999999</v>
      </c>
      <c r="BZ71" s="82">
        <v>3.51</v>
      </c>
      <c r="CA71" s="82">
        <v>1.2929999999999999</v>
      </c>
      <c r="CB71" s="3">
        <v>2.2120000000000002</v>
      </c>
      <c r="CC71" s="3">
        <v>4.234</v>
      </c>
      <c r="CD71" s="3">
        <v>2.2120000000000002</v>
      </c>
      <c r="CE71" s="3">
        <v>4.234</v>
      </c>
      <c r="CF71" s="3">
        <v>2.2120000000000002</v>
      </c>
      <c r="CG71" s="3">
        <v>4.234</v>
      </c>
      <c r="CH71" s="3">
        <v>2.2120000000000002</v>
      </c>
      <c r="CI71" s="3">
        <v>4.234</v>
      </c>
      <c r="CJ71" s="3">
        <v>2.2120000000000002</v>
      </c>
      <c r="CK71" s="3">
        <v>4.234</v>
      </c>
      <c r="CL71" s="3">
        <v>2.2120000000000002</v>
      </c>
      <c r="CM71" s="3">
        <v>4.234</v>
      </c>
      <c r="CN71" s="3">
        <v>2.2120000000000002</v>
      </c>
      <c r="CO71" s="3">
        <v>4.234</v>
      </c>
      <c r="CP71" s="3">
        <v>2.2120000000000002</v>
      </c>
      <c r="CQ71" s="3">
        <v>4.234</v>
      </c>
      <c r="CR71" s="3">
        <v>0</v>
      </c>
      <c r="CS71" s="3">
        <v>0</v>
      </c>
      <c r="CT71" s="3">
        <v>3.51</v>
      </c>
      <c r="CU71" s="3">
        <v>1.2929999999999999</v>
      </c>
      <c r="CV71" s="3">
        <v>3.51</v>
      </c>
      <c r="CW71" s="3">
        <v>1.2929999999999999</v>
      </c>
      <c r="CX71" s="3">
        <v>3.51</v>
      </c>
      <c r="CY71" s="3">
        <v>1.2929999999999999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7.9539999999999997</v>
      </c>
      <c r="DG71" s="3">
        <v>8.6739999999999995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7.9539999999999997</v>
      </c>
      <c r="DU71" s="3">
        <v>8.6739999999999995</v>
      </c>
      <c r="DV71" s="3">
        <v>0</v>
      </c>
      <c r="DW71" s="3">
        <v>0</v>
      </c>
    </row>
    <row r="72" spans="1:127" x14ac:dyDescent="0.15">
      <c r="A72" s="28">
        <v>84</v>
      </c>
      <c r="B72" s="3">
        <v>7.4710000000000001</v>
      </c>
      <c r="C72" s="3">
        <v>8.1150000000000002</v>
      </c>
      <c r="D72" s="3">
        <v>7.4710000000000001</v>
      </c>
      <c r="E72" s="3">
        <v>8.1150000000000002</v>
      </c>
      <c r="F72" s="3">
        <v>7.4710000000000001</v>
      </c>
      <c r="G72" s="3">
        <v>8.1150000000000002</v>
      </c>
      <c r="H72" s="3">
        <v>7.4710000000000001</v>
      </c>
      <c r="I72" s="3">
        <v>8.1150000000000002</v>
      </c>
      <c r="J72" s="3">
        <v>7.4710000000000001</v>
      </c>
      <c r="K72" s="3">
        <v>8.1150000000000002</v>
      </c>
      <c r="L72" s="3">
        <v>7.4710000000000001</v>
      </c>
      <c r="M72" s="3">
        <v>8.1150000000000002</v>
      </c>
      <c r="N72" s="3">
        <v>7.4710000000000001</v>
      </c>
      <c r="O72" s="3">
        <v>8.1150000000000002</v>
      </c>
      <c r="P72" s="82">
        <v>7.4710000000000001</v>
      </c>
      <c r="Q72" s="82">
        <v>8.1150000000000002</v>
      </c>
      <c r="R72" s="3">
        <v>7.4710000000000001</v>
      </c>
      <c r="S72" s="3">
        <v>8.1150000000000002</v>
      </c>
      <c r="T72" s="3">
        <v>7.4710000000000001</v>
      </c>
      <c r="U72" s="3">
        <v>8.1150000000000002</v>
      </c>
      <c r="V72" s="3">
        <v>7.4710000000000001</v>
      </c>
      <c r="W72" s="3">
        <v>8.1150000000000002</v>
      </c>
      <c r="X72" s="3">
        <v>7.4710000000000001</v>
      </c>
      <c r="Y72" s="3">
        <v>8.1150000000000002</v>
      </c>
      <c r="Z72" s="3">
        <v>7.4710000000000001</v>
      </c>
      <c r="AA72" s="3">
        <v>8.1150000000000002</v>
      </c>
      <c r="AB72" s="3">
        <v>7.4710000000000001</v>
      </c>
      <c r="AC72" s="3">
        <v>8.1150000000000002</v>
      </c>
      <c r="AD72" s="3">
        <v>7.4710000000000001</v>
      </c>
      <c r="AE72" s="3">
        <v>8.1150000000000002</v>
      </c>
      <c r="AF72" s="3">
        <v>7.4710000000000001</v>
      </c>
      <c r="AG72" s="3">
        <v>8.1150000000000002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83">
        <v>0</v>
      </c>
      <c r="AO72" s="8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3.3490000000000002</v>
      </c>
      <c r="BQ72" s="3">
        <v>1.2470000000000001</v>
      </c>
      <c r="BR72" s="3">
        <v>3.3490000000000002</v>
      </c>
      <c r="BS72" s="3">
        <v>1.2470000000000001</v>
      </c>
      <c r="BT72" s="3">
        <v>3.3490000000000002</v>
      </c>
      <c r="BU72" s="3">
        <v>1.2470000000000001</v>
      </c>
      <c r="BV72" s="3">
        <v>3.3490000000000002</v>
      </c>
      <c r="BW72" s="3">
        <v>1.2470000000000001</v>
      </c>
      <c r="BX72" s="83">
        <v>3.3490000000000002</v>
      </c>
      <c r="BY72" s="83">
        <v>1.2470000000000001</v>
      </c>
      <c r="BZ72" s="82">
        <v>3.3490000000000002</v>
      </c>
      <c r="CA72" s="82">
        <v>1.2470000000000001</v>
      </c>
      <c r="CB72" s="3">
        <v>2.1459999999999999</v>
      </c>
      <c r="CC72" s="3">
        <v>4.0149999999999997</v>
      </c>
      <c r="CD72" s="3">
        <v>2.1459999999999999</v>
      </c>
      <c r="CE72" s="3">
        <v>4.0149999999999997</v>
      </c>
      <c r="CF72" s="3">
        <v>2.1459999999999999</v>
      </c>
      <c r="CG72" s="3">
        <v>4.0149999999999997</v>
      </c>
      <c r="CH72" s="3">
        <v>2.1459999999999999</v>
      </c>
      <c r="CI72" s="3">
        <v>4.0149999999999997</v>
      </c>
      <c r="CJ72" s="3">
        <v>2.1459999999999999</v>
      </c>
      <c r="CK72" s="3">
        <v>4.0149999999999997</v>
      </c>
      <c r="CL72" s="3">
        <v>2.1459999999999999</v>
      </c>
      <c r="CM72" s="3">
        <v>4.0149999999999997</v>
      </c>
      <c r="CN72" s="3">
        <v>2.1459999999999999</v>
      </c>
      <c r="CO72" s="3">
        <v>4.0149999999999997</v>
      </c>
      <c r="CP72" s="3">
        <v>2.1459999999999999</v>
      </c>
      <c r="CQ72" s="3">
        <v>4.0149999999999997</v>
      </c>
      <c r="CR72" s="3">
        <v>0</v>
      </c>
      <c r="CS72" s="3">
        <v>0</v>
      </c>
      <c r="CT72" s="3">
        <v>3.3490000000000002</v>
      </c>
      <c r="CU72" s="3">
        <v>1.2470000000000001</v>
      </c>
      <c r="CV72" s="3">
        <v>3.3490000000000002</v>
      </c>
      <c r="CW72" s="3">
        <v>1.2470000000000001</v>
      </c>
      <c r="CX72" s="3">
        <v>3.3490000000000002</v>
      </c>
      <c r="CY72" s="3">
        <v>1.2470000000000001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7.4710000000000001</v>
      </c>
      <c r="DG72" s="3">
        <v>8.1150000000000002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7.4710000000000001</v>
      </c>
      <c r="DU72" s="3">
        <v>8.1150000000000002</v>
      </c>
      <c r="DV72" s="3">
        <v>0</v>
      </c>
      <c r="DW72" s="3">
        <v>0</v>
      </c>
    </row>
    <row r="73" spans="1:127" x14ac:dyDescent="0.15">
      <c r="A73" s="28">
        <v>85</v>
      </c>
      <c r="B73" s="3">
        <v>7.008</v>
      </c>
      <c r="C73" s="3">
        <v>7.5759999999999996</v>
      </c>
      <c r="D73" s="3">
        <v>7.008</v>
      </c>
      <c r="E73" s="3">
        <v>7.5759999999999996</v>
      </c>
      <c r="F73" s="3">
        <v>7.008</v>
      </c>
      <c r="G73" s="3">
        <v>7.5759999999999996</v>
      </c>
      <c r="H73" s="3">
        <v>7.008</v>
      </c>
      <c r="I73" s="3">
        <v>7.5759999999999996</v>
      </c>
      <c r="J73" s="3">
        <v>7.008</v>
      </c>
      <c r="K73" s="3">
        <v>7.5759999999999996</v>
      </c>
      <c r="L73" s="3">
        <v>7.008</v>
      </c>
      <c r="M73" s="3">
        <v>7.5759999999999996</v>
      </c>
      <c r="N73" s="3">
        <v>7.008</v>
      </c>
      <c r="O73" s="3">
        <v>7.5759999999999996</v>
      </c>
      <c r="P73" s="82">
        <v>7.008</v>
      </c>
      <c r="Q73" s="82">
        <v>7.5759999999999996</v>
      </c>
      <c r="R73" s="3">
        <v>7.008</v>
      </c>
      <c r="S73" s="3">
        <v>7.5759999999999996</v>
      </c>
      <c r="T73" s="3">
        <v>7.008</v>
      </c>
      <c r="U73" s="3">
        <v>7.5759999999999996</v>
      </c>
      <c r="V73" s="3">
        <v>7.008</v>
      </c>
      <c r="W73" s="3">
        <v>7.5759999999999996</v>
      </c>
      <c r="X73" s="3">
        <v>7.008</v>
      </c>
      <c r="Y73" s="3">
        <v>7.5759999999999996</v>
      </c>
      <c r="Z73" s="3">
        <v>7.008</v>
      </c>
      <c r="AA73" s="3">
        <v>7.5759999999999996</v>
      </c>
      <c r="AB73" s="3">
        <v>7.008</v>
      </c>
      <c r="AC73" s="3">
        <v>7.5759999999999996</v>
      </c>
      <c r="AD73" s="3">
        <v>7.008</v>
      </c>
      <c r="AE73" s="3">
        <v>7.5759999999999996</v>
      </c>
      <c r="AF73" s="3">
        <v>7.008</v>
      </c>
      <c r="AG73" s="3">
        <v>7.5759999999999996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83">
        <v>0</v>
      </c>
      <c r="AO73" s="8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3.1850000000000001</v>
      </c>
      <c r="BQ73" s="3">
        <v>1.2010000000000001</v>
      </c>
      <c r="BR73" s="3">
        <v>3.1850000000000001</v>
      </c>
      <c r="BS73" s="3">
        <v>1.2010000000000001</v>
      </c>
      <c r="BT73" s="3">
        <v>3.1850000000000001</v>
      </c>
      <c r="BU73" s="3">
        <v>1.2010000000000001</v>
      </c>
      <c r="BV73" s="3">
        <v>3.1850000000000001</v>
      </c>
      <c r="BW73" s="3">
        <v>1.2010000000000001</v>
      </c>
      <c r="BX73" s="83">
        <v>3.1850000000000001</v>
      </c>
      <c r="BY73" s="83">
        <v>1.2010000000000001</v>
      </c>
      <c r="BZ73" s="82">
        <v>3.1850000000000001</v>
      </c>
      <c r="CA73" s="82">
        <v>1.2010000000000001</v>
      </c>
      <c r="CB73" s="3">
        <v>2.077</v>
      </c>
      <c r="CC73" s="3">
        <v>3.7959999999999998</v>
      </c>
      <c r="CD73" s="3">
        <v>2.077</v>
      </c>
      <c r="CE73" s="3">
        <v>3.7959999999999998</v>
      </c>
      <c r="CF73" s="3">
        <v>2.077</v>
      </c>
      <c r="CG73" s="3">
        <v>3.7959999999999998</v>
      </c>
      <c r="CH73" s="3">
        <v>2.077</v>
      </c>
      <c r="CI73" s="3">
        <v>3.7959999999999998</v>
      </c>
      <c r="CJ73" s="3">
        <v>2.077</v>
      </c>
      <c r="CK73" s="3">
        <v>3.7959999999999998</v>
      </c>
      <c r="CL73" s="3">
        <v>2.077</v>
      </c>
      <c r="CM73" s="3">
        <v>3.7959999999999998</v>
      </c>
      <c r="CN73" s="3">
        <v>2.077</v>
      </c>
      <c r="CO73" s="3">
        <v>3.7959999999999998</v>
      </c>
      <c r="CP73" s="3">
        <v>2.077</v>
      </c>
      <c r="CQ73" s="3">
        <v>3.7959999999999998</v>
      </c>
      <c r="CR73" s="3">
        <v>0</v>
      </c>
      <c r="CS73" s="3">
        <v>0</v>
      </c>
      <c r="CT73" s="3">
        <v>3.1850000000000001</v>
      </c>
      <c r="CU73" s="3">
        <v>1.2010000000000001</v>
      </c>
      <c r="CV73" s="3">
        <v>3.1850000000000001</v>
      </c>
      <c r="CW73" s="3">
        <v>1.2010000000000001</v>
      </c>
      <c r="CX73" s="3">
        <v>3.1850000000000001</v>
      </c>
      <c r="CY73" s="3">
        <v>1.2010000000000001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7.008</v>
      </c>
      <c r="DG73" s="3">
        <v>7.5759999999999996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7.008</v>
      </c>
      <c r="DU73" s="3">
        <v>7.5759999999999996</v>
      </c>
      <c r="DV73" s="3">
        <v>0</v>
      </c>
      <c r="DW73" s="3">
        <v>0</v>
      </c>
    </row>
    <row r="74" spans="1:127" x14ac:dyDescent="0.15">
      <c r="A74" s="28">
        <v>86</v>
      </c>
      <c r="B74" s="3">
        <v>6.5640000000000001</v>
      </c>
      <c r="C74" s="3">
        <v>7.0579999999999998</v>
      </c>
      <c r="D74" s="3">
        <v>6.5640000000000001</v>
      </c>
      <c r="E74" s="3">
        <v>7.0579999999999998</v>
      </c>
      <c r="F74" s="3">
        <v>6.5640000000000001</v>
      </c>
      <c r="G74" s="3">
        <v>7.0579999999999998</v>
      </c>
      <c r="H74" s="3">
        <v>6.5640000000000001</v>
      </c>
      <c r="I74" s="3">
        <v>7.0579999999999998</v>
      </c>
      <c r="J74" s="3">
        <v>6.5640000000000001</v>
      </c>
      <c r="K74" s="3">
        <v>7.0579999999999998</v>
      </c>
      <c r="L74" s="3">
        <v>6.5640000000000001</v>
      </c>
      <c r="M74" s="3">
        <v>7.0579999999999998</v>
      </c>
      <c r="N74" s="3">
        <v>6.5640000000000001</v>
      </c>
      <c r="O74" s="3">
        <v>7.0579999999999998</v>
      </c>
      <c r="P74" s="82">
        <v>6.5640000000000001</v>
      </c>
      <c r="Q74" s="82">
        <v>7.0579999999999998</v>
      </c>
      <c r="R74" s="3">
        <v>6.5640000000000001</v>
      </c>
      <c r="S74" s="3">
        <v>7.0579999999999998</v>
      </c>
      <c r="T74" s="3">
        <v>6.5640000000000001</v>
      </c>
      <c r="U74" s="3">
        <v>7.0579999999999998</v>
      </c>
      <c r="V74" s="3">
        <v>6.5640000000000001</v>
      </c>
      <c r="W74" s="3">
        <v>7.0579999999999998</v>
      </c>
      <c r="X74" s="3">
        <v>6.5640000000000001</v>
      </c>
      <c r="Y74" s="3">
        <v>7.0579999999999998</v>
      </c>
      <c r="Z74" s="3">
        <v>6.5640000000000001</v>
      </c>
      <c r="AA74" s="3">
        <v>7.0579999999999998</v>
      </c>
      <c r="AB74" s="3">
        <v>6.5640000000000001</v>
      </c>
      <c r="AC74" s="3">
        <v>7.0579999999999998</v>
      </c>
      <c r="AD74" s="3">
        <v>6.5640000000000001</v>
      </c>
      <c r="AE74" s="3">
        <v>7.0579999999999998</v>
      </c>
      <c r="AF74" s="3">
        <v>6.5640000000000001</v>
      </c>
      <c r="AG74" s="3">
        <v>7.0579999999999998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83">
        <v>0</v>
      </c>
      <c r="AO74" s="8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3.02</v>
      </c>
      <c r="BQ74" s="3">
        <v>1.1539999999999999</v>
      </c>
      <c r="BR74" s="3">
        <v>3.02</v>
      </c>
      <c r="BS74" s="3">
        <v>1.1539999999999999</v>
      </c>
      <c r="BT74" s="3">
        <v>3.02</v>
      </c>
      <c r="BU74" s="3">
        <v>1.1539999999999999</v>
      </c>
      <c r="BV74" s="3">
        <v>3.02</v>
      </c>
      <c r="BW74" s="3">
        <v>1.1539999999999999</v>
      </c>
      <c r="BX74" s="83">
        <v>3.02</v>
      </c>
      <c r="BY74" s="83">
        <v>1.1539999999999999</v>
      </c>
      <c r="BZ74" s="82">
        <v>3.02</v>
      </c>
      <c r="CA74" s="82">
        <v>1.1539999999999999</v>
      </c>
      <c r="CB74" s="3">
        <v>2.008</v>
      </c>
      <c r="CC74" s="3">
        <v>3.58</v>
      </c>
      <c r="CD74" s="3">
        <v>2.008</v>
      </c>
      <c r="CE74" s="3">
        <v>3.58</v>
      </c>
      <c r="CF74" s="3">
        <v>2.008</v>
      </c>
      <c r="CG74" s="3">
        <v>3.58</v>
      </c>
      <c r="CH74" s="3">
        <v>2.008</v>
      </c>
      <c r="CI74" s="3">
        <v>3.58</v>
      </c>
      <c r="CJ74" s="3">
        <v>2.008</v>
      </c>
      <c r="CK74" s="3">
        <v>3.58</v>
      </c>
      <c r="CL74" s="3">
        <v>2.008</v>
      </c>
      <c r="CM74" s="3">
        <v>3.58</v>
      </c>
      <c r="CN74" s="3">
        <v>2.008</v>
      </c>
      <c r="CO74" s="3">
        <v>3.58</v>
      </c>
      <c r="CP74" s="3">
        <v>2.008</v>
      </c>
      <c r="CQ74" s="3">
        <v>3.58</v>
      </c>
      <c r="CR74" s="3">
        <v>0</v>
      </c>
      <c r="CS74" s="3">
        <v>0</v>
      </c>
      <c r="CT74" s="3">
        <v>3.02</v>
      </c>
      <c r="CU74" s="3">
        <v>1.1539999999999999</v>
      </c>
      <c r="CV74" s="3">
        <v>3.02</v>
      </c>
      <c r="CW74" s="3">
        <v>1.1539999999999999</v>
      </c>
      <c r="CX74" s="3">
        <v>3.02</v>
      </c>
      <c r="CY74" s="3">
        <v>1.1539999999999999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6.5640000000000001</v>
      </c>
      <c r="DG74" s="3">
        <v>7.0579999999999998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6.5640000000000001</v>
      </c>
      <c r="DU74" s="3">
        <v>7.0579999999999998</v>
      </c>
      <c r="DV74" s="3">
        <v>0</v>
      </c>
      <c r="DW74" s="3">
        <v>0</v>
      </c>
    </row>
    <row r="75" spans="1:127" x14ac:dyDescent="0.15">
      <c r="A75" s="28">
        <v>87</v>
      </c>
      <c r="B75" s="3">
        <v>6.1390000000000002</v>
      </c>
      <c r="C75" s="3">
        <v>6.5640000000000001</v>
      </c>
      <c r="D75" s="3">
        <v>6.1390000000000002</v>
      </c>
      <c r="E75" s="3">
        <v>6.5640000000000001</v>
      </c>
      <c r="F75" s="3">
        <v>6.1390000000000002</v>
      </c>
      <c r="G75" s="3">
        <v>6.5640000000000001</v>
      </c>
      <c r="H75" s="3">
        <v>6.1390000000000002</v>
      </c>
      <c r="I75" s="3">
        <v>6.5640000000000001</v>
      </c>
      <c r="J75" s="3">
        <v>6.1390000000000002</v>
      </c>
      <c r="K75" s="3">
        <v>6.5640000000000001</v>
      </c>
      <c r="L75" s="3">
        <v>6.1390000000000002</v>
      </c>
      <c r="M75" s="3">
        <v>6.5640000000000001</v>
      </c>
      <c r="N75" s="3">
        <v>6.1390000000000002</v>
      </c>
      <c r="O75" s="3">
        <v>6.5640000000000001</v>
      </c>
      <c r="P75" s="82">
        <v>6.1390000000000002</v>
      </c>
      <c r="Q75" s="82">
        <v>6.5640000000000001</v>
      </c>
      <c r="R75" s="3">
        <v>6.1390000000000002</v>
      </c>
      <c r="S75" s="3">
        <v>6.5640000000000001</v>
      </c>
      <c r="T75" s="3">
        <v>6.1390000000000002</v>
      </c>
      <c r="U75" s="3">
        <v>6.5640000000000001</v>
      </c>
      <c r="V75" s="3">
        <v>6.1390000000000002</v>
      </c>
      <c r="W75" s="3">
        <v>6.5640000000000001</v>
      </c>
      <c r="X75" s="3">
        <v>6.1390000000000002</v>
      </c>
      <c r="Y75" s="3">
        <v>6.5640000000000001</v>
      </c>
      <c r="Z75" s="3">
        <v>6.1390000000000002</v>
      </c>
      <c r="AA75" s="3">
        <v>6.5640000000000001</v>
      </c>
      <c r="AB75" s="3">
        <v>6.1390000000000002</v>
      </c>
      <c r="AC75" s="3">
        <v>6.5640000000000001</v>
      </c>
      <c r="AD75" s="3">
        <v>6.1390000000000002</v>
      </c>
      <c r="AE75" s="3">
        <v>6.5640000000000001</v>
      </c>
      <c r="AF75" s="3">
        <v>6.1390000000000002</v>
      </c>
      <c r="AG75" s="3">
        <v>6.5640000000000001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83">
        <v>0</v>
      </c>
      <c r="AO75" s="8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2.855</v>
      </c>
      <c r="BQ75" s="3">
        <v>1.1060000000000001</v>
      </c>
      <c r="BR75" s="3">
        <v>2.855</v>
      </c>
      <c r="BS75" s="3">
        <v>1.1060000000000001</v>
      </c>
      <c r="BT75" s="3">
        <v>2.855</v>
      </c>
      <c r="BU75" s="3">
        <v>1.1060000000000001</v>
      </c>
      <c r="BV75" s="3">
        <v>2.855</v>
      </c>
      <c r="BW75" s="3">
        <v>1.1060000000000001</v>
      </c>
      <c r="BX75" s="83">
        <v>2.855</v>
      </c>
      <c r="BY75" s="83">
        <v>1.1060000000000001</v>
      </c>
      <c r="BZ75" s="82">
        <v>2.855</v>
      </c>
      <c r="CA75" s="82">
        <v>1.1060000000000001</v>
      </c>
      <c r="CB75" s="3">
        <v>1.9359999999999999</v>
      </c>
      <c r="CC75" s="3">
        <v>3.3679999999999999</v>
      </c>
      <c r="CD75" s="3">
        <v>1.9359999999999999</v>
      </c>
      <c r="CE75" s="3">
        <v>3.3679999999999999</v>
      </c>
      <c r="CF75" s="3">
        <v>1.9359999999999999</v>
      </c>
      <c r="CG75" s="3">
        <v>3.3679999999999999</v>
      </c>
      <c r="CH75" s="3">
        <v>1.9359999999999999</v>
      </c>
      <c r="CI75" s="3">
        <v>3.3679999999999999</v>
      </c>
      <c r="CJ75" s="3">
        <v>1.9359999999999999</v>
      </c>
      <c r="CK75" s="3">
        <v>3.3679999999999999</v>
      </c>
      <c r="CL75" s="3">
        <v>1.9359999999999999</v>
      </c>
      <c r="CM75" s="3">
        <v>3.3679999999999999</v>
      </c>
      <c r="CN75" s="3">
        <v>1.9359999999999999</v>
      </c>
      <c r="CO75" s="3">
        <v>3.3679999999999999</v>
      </c>
      <c r="CP75" s="3">
        <v>1.9359999999999999</v>
      </c>
      <c r="CQ75" s="3">
        <v>3.3679999999999999</v>
      </c>
      <c r="CR75" s="3">
        <v>0</v>
      </c>
      <c r="CS75" s="3">
        <v>0</v>
      </c>
      <c r="CT75" s="3">
        <v>2.855</v>
      </c>
      <c r="CU75" s="3">
        <v>1.1060000000000001</v>
      </c>
      <c r="CV75" s="3">
        <v>2.855</v>
      </c>
      <c r="CW75" s="3">
        <v>1.1060000000000001</v>
      </c>
      <c r="CX75" s="3">
        <v>2.855</v>
      </c>
      <c r="CY75" s="3">
        <v>1.1060000000000001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6.1390000000000002</v>
      </c>
      <c r="DG75" s="3">
        <v>6.5640000000000001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6.1390000000000002</v>
      </c>
      <c r="DU75" s="3">
        <v>6.5640000000000001</v>
      </c>
      <c r="DV75" s="3">
        <v>0</v>
      </c>
      <c r="DW75" s="3">
        <v>0</v>
      </c>
    </row>
    <row r="76" spans="1:127" x14ac:dyDescent="0.15">
      <c r="A76" s="28">
        <v>88</v>
      </c>
      <c r="B76" s="3">
        <v>5.7329999999999997</v>
      </c>
      <c r="C76" s="3">
        <v>6.0940000000000003</v>
      </c>
      <c r="D76" s="3">
        <v>5.7329999999999997</v>
      </c>
      <c r="E76" s="3">
        <v>6.0940000000000003</v>
      </c>
      <c r="F76" s="3">
        <v>5.7329999999999997</v>
      </c>
      <c r="G76" s="3">
        <v>6.0940000000000003</v>
      </c>
      <c r="H76" s="3">
        <v>5.7329999999999997</v>
      </c>
      <c r="I76" s="3">
        <v>6.0940000000000003</v>
      </c>
      <c r="J76" s="3">
        <v>5.7329999999999997</v>
      </c>
      <c r="K76" s="3">
        <v>6.0940000000000003</v>
      </c>
      <c r="L76" s="3">
        <v>5.7329999999999997</v>
      </c>
      <c r="M76" s="3">
        <v>6.0940000000000003</v>
      </c>
      <c r="N76" s="3">
        <v>5.7329999999999997</v>
      </c>
      <c r="O76" s="3">
        <v>6.0940000000000003</v>
      </c>
      <c r="P76" s="82">
        <v>5.7329999999999997</v>
      </c>
      <c r="Q76" s="82">
        <v>6.0940000000000003</v>
      </c>
      <c r="R76" s="3">
        <v>5.7329999999999997</v>
      </c>
      <c r="S76" s="3">
        <v>6.0940000000000003</v>
      </c>
      <c r="T76" s="3">
        <v>5.7329999999999997</v>
      </c>
      <c r="U76" s="3">
        <v>6.0940000000000003</v>
      </c>
      <c r="V76" s="3">
        <v>5.7329999999999997</v>
      </c>
      <c r="W76" s="3">
        <v>6.0940000000000003</v>
      </c>
      <c r="X76" s="3">
        <v>5.7329999999999997</v>
      </c>
      <c r="Y76" s="3">
        <v>6.0940000000000003</v>
      </c>
      <c r="Z76" s="3">
        <v>5.7329999999999997</v>
      </c>
      <c r="AA76" s="3">
        <v>6.0940000000000003</v>
      </c>
      <c r="AB76" s="3">
        <v>5.7329999999999997</v>
      </c>
      <c r="AC76" s="3">
        <v>6.0940000000000003</v>
      </c>
      <c r="AD76" s="3">
        <v>5.7329999999999997</v>
      </c>
      <c r="AE76" s="3">
        <v>6.0940000000000003</v>
      </c>
      <c r="AF76" s="3">
        <v>5.7329999999999997</v>
      </c>
      <c r="AG76" s="3">
        <v>6.0940000000000003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83">
        <v>0</v>
      </c>
      <c r="AO76" s="8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2.6930000000000001</v>
      </c>
      <c r="BQ76" s="3">
        <v>1.0580000000000001</v>
      </c>
      <c r="BR76" s="3">
        <v>2.6930000000000001</v>
      </c>
      <c r="BS76" s="3">
        <v>1.0580000000000001</v>
      </c>
      <c r="BT76" s="3">
        <v>2.6930000000000001</v>
      </c>
      <c r="BU76" s="3">
        <v>1.0580000000000001</v>
      </c>
      <c r="BV76" s="3">
        <v>2.6930000000000001</v>
      </c>
      <c r="BW76" s="3">
        <v>1.0580000000000001</v>
      </c>
      <c r="BX76" s="83">
        <v>2.6930000000000001</v>
      </c>
      <c r="BY76" s="83">
        <v>1.0580000000000001</v>
      </c>
      <c r="BZ76" s="82">
        <v>2.6930000000000001</v>
      </c>
      <c r="CA76" s="82">
        <v>1.0580000000000001</v>
      </c>
      <c r="CB76" s="3">
        <v>1.8620000000000001</v>
      </c>
      <c r="CC76" s="3">
        <v>3.1589999999999998</v>
      </c>
      <c r="CD76" s="3">
        <v>1.8620000000000001</v>
      </c>
      <c r="CE76" s="3">
        <v>3.1589999999999998</v>
      </c>
      <c r="CF76" s="3">
        <v>1.8620000000000001</v>
      </c>
      <c r="CG76" s="3">
        <v>3.1589999999999998</v>
      </c>
      <c r="CH76" s="3">
        <v>1.8620000000000001</v>
      </c>
      <c r="CI76" s="3">
        <v>3.1589999999999998</v>
      </c>
      <c r="CJ76" s="3">
        <v>1.8620000000000001</v>
      </c>
      <c r="CK76" s="3">
        <v>3.1589999999999998</v>
      </c>
      <c r="CL76" s="3">
        <v>1.8620000000000001</v>
      </c>
      <c r="CM76" s="3">
        <v>3.1589999999999998</v>
      </c>
      <c r="CN76" s="3">
        <v>1.8620000000000001</v>
      </c>
      <c r="CO76" s="3">
        <v>3.1589999999999998</v>
      </c>
      <c r="CP76" s="3">
        <v>1.8620000000000001</v>
      </c>
      <c r="CQ76" s="3">
        <v>3.1589999999999998</v>
      </c>
      <c r="CR76" s="3">
        <v>0</v>
      </c>
      <c r="CS76" s="3">
        <v>0</v>
      </c>
      <c r="CT76" s="3">
        <v>2.6930000000000001</v>
      </c>
      <c r="CU76" s="3">
        <v>1.0580000000000001</v>
      </c>
      <c r="CV76" s="3">
        <v>2.6930000000000001</v>
      </c>
      <c r="CW76" s="3">
        <v>1.0580000000000001</v>
      </c>
      <c r="CX76" s="3">
        <v>2.6930000000000001</v>
      </c>
      <c r="CY76" s="3">
        <v>1.0580000000000001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5.7329999999999997</v>
      </c>
      <c r="DG76" s="3">
        <v>6.0940000000000003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5.7329999999999997</v>
      </c>
      <c r="DU76" s="3">
        <v>6.0940000000000003</v>
      </c>
      <c r="DV76" s="3">
        <v>0</v>
      </c>
      <c r="DW76" s="3">
        <v>0</v>
      </c>
    </row>
    <row r="77" spans="1:127" x14ac:dyDescent="0.15">
      <c r="A77" s="28">
        <v>89</v>
      </c>
      <c r="B77" s="3">
        <v>5.3470000000000004</v>
      </c>
      <c r="C77" s="3">
        <v>5.6459999999999999</v>
      </c>
      <c r="D77" s="3">
        <v>5.3470000000000004</v>
      </c>
      <c r="E77" s="3">
        <v>5.6459999999999999</v>
      </c>
      <c r="F77" s="3">
        <v>5.3470000000000004</v>
      </c>
      <c r="G77" s="3">
        <v>5.6459999999999999</v>
      </c>
      <c r="H77" s="3">
        <v>5.3470000000000004</v>
      </c>
      <c r="I77" s="3">
        <v>5.6459999999999999</v>
      </c>
      <c r="J77" s="3">
        <v>5.3470000000000004</v>
      </c>
      <c r="K77" s="3">
        <v>5.6459999999999999</v>
      </c>
      <c r="L77" s="3">
        <v>5.3470000000000004</v>
      </c>
      <c r="M77" s="3">
        <v>5.6459999999999999</v>
      </c>
      <c r="N77" s="3">
        <v>5.3470000000000004</v>
      </c>
      <c r="O77" s="3">
        <v>5.6459999999999999</v>
      </c>
      <c r="P77" s="82">
        <v>5.3470000000000004</v>
      </c>
      <c r="Q77" s="82">
        <v>5.6459999999999999</v>
      </c>
      <c r="R77" s="3">
        <v>5.3470000000000004</v>
      </c>
      <c r="S77" s="3">
        <v>5.6459999999999999</v>
      </c>
      <c r="T77" s="3">
        <v>5.3470000000000004</v>
      </c>
      <c r="U77" s="3">
        <v>5.6459999999999999</v>
      </c>
      <c r="V77" s="3">
        <v>5.3470000000000004</v>
      </c>
      <c r="W77" s="3">
        <v>5.6459999999999999</v>
      </c>
      <c r="X77" s="3">
        <v>5.3470000000000004</v>
      </c>
      <c r="Y77" s="3">
        <v>5.6459999999999999</v>
      </c>
      <c r="Z77" s="3">
        <v>5.3470000000000004</v>
      </c>
      <c r="AA77" s="3">
        <v>5.6459999999999999</v>
      </c>
      <c r="AB77" s="3">
        <v>5.3470000000000004</v>
      </c>
      <c r="AC77" s="3">
        <v>5.6459999999999999</v>
      </c>
      <c r="AD77" s="3">
        <v>5.3470000000000004</v>
      </c>
      <c r="AE77" s="3">
        <v>5.6459999999999999</v>
      </c>
      <c r="AF77" s="3">
        <v>5.3470000000000004</v>
      </c>
      <c r="AG77" s="3">
        <v>5.6459999999999999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83">
        <v>0</v>
      </c>
      <c r="AO77" s="8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2.5329999999999999</v>
      </c>
      <c r="BQ77" s="3">
        <v>1.0109999999999999</v>
      </c>
      <c r="BR77" s="3">
        <v>2.5329999999999999</v>
      </c>
      <c r="BS77" s="3">
        <v>1.0109999999999999</v>
      </c>
      <c r="BT77" s="3">
        <v>2.5329999999999999</v>
      </c>
      <c r="BU77" s="3">
        <v>1.0109999999999999</v>
      </c>
      <c r="BV77" s="3">
        <v>2.5329999999999999</v>
      </c>
      <c r="BW77" s="3">
        <v>1.0109999999999999</v>
      </c>
      <c r="BX77" s="83">
        <v>2.5329999999999999</v>
      </c>
      <c r="BY77" s="83">
        <v>1.0109999999999999</v>
      </c>
      <c r="BZ77" s="82">
        <v>2.5329999999999999</v>
      </c>
      <c r="CA77" s="82">
        <v>1.0109999999999999</v>
      </c>
      <c r="CB77" s="3">
        <v>1.7869999999999999</v>
      </c>
      <c r="CC77" s="3">
        <v>2.956</v>
      </c>
      <c r="CD77" s="3">
        <v>1.7869999999999999</v>
      </c>
      <c r="CE77" s="3">
        <v>2.956</v>
      </c>
      <c r="CF77" s="3">
        <v>1.7869999999999999</v>
      </c>
      <c r="CG77" s="3">
        <v>2.956</v>
      </c>
      <c r="CH77" s="3">
        <v>1.7869999999999999</v>
      </c>
      <c r="CI77" s="3">
        <v>2.956</v>
      </c>
      <c r="CJ77" s="3">
        <v>1.7869999999999999</v>
      </c>
      <c r="CK77" s="3">
        <v>2.956</v>
      </c>
      <c r="CL77" s="3">
        <v>1.7869999999999999</v>
      </c>
      <c r="CM77" s="3">
        <v>2.956</v>
      </c>
      <c r="CN77" s="3">
        <v>1.7869999999999999</v>
      </c>
      <c r="CO77" s="3">
        <v>2.956</v>
      </c>
      <c r="CP77" s="3">
        <v>1.7869999999999999</v>
      </c>
      <c r="CQ77" s="3">
        <v>2.956</v>
      </c>
      <c r="CR77" s="3">
        <v>0</v>
      </c>
      <c r="CS77" s="3">
        <v>0</v>
      </c>
      <c r="CT77" s="3">
        <v>2.5329999999999999</v>
      </c>
      <c r="CU77" s="3">
        <v>1.0109999999999999</v>
      </c>
      <c r="CV77" s="3">
        <v>2.5329999999999999</v>
      </c>
      <c r="CW77" s="3">
        <v>1.0109999999999999</v>
      </c>
      <c r="CX77" s="3">
        <v>2.5329999999999999</v>
      </c>
      <c r="CY77" s="3">
        <v>1.0109999999999999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5.3470000000000004</v>
      </c>
      <c r="DG77" s="3">
        <v>5.6459999999999999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5.3470000000000004</v>
      </c>
      <c r="DU77" s="3">
        <v>5.6459999999999999</v>
      </c>
      <c r="DV77" s="3">
        <v>0</v>
      </c>
      <c r="DW77" s="3">
        <v>0</v>
      </c>
    </row>
    <row r="78" spans="1:127" x14ac:dyDescent="0.15">
      <c r="A78" s="28">
        <v>90</v>
      </c>
      <c r="B78" s="3">
        <v>4.9809999999999999</v>
      </c>
      <c r="C78" s="3">
        <v>5.2249999999999996</v>
      </c>
      <c r="D78" s="3">
        <v>4.9809999999999999</v>
      </c>
      <c r="E78" s="3">
        <v>5.2249999999999996</v>
      </c>
      <c r="F78" s="3">
        <v>4.9809999999999999</v>
      </c>
      <c r="G78" s="3">
        <v>5.2249999999999996</v>
      </c>
      <c r="H78" s="3">
        <v>4.9809999999999999</v>
      </c>
      <c r="I78" s="3">
        <v>5.2249999999999996</v>
      </c>
      <c r="J78" s="3">
        <v>4.9809999999999999</v>
      </c>
      <c r="K78" s="3">
        <v>5.2249999999999996</v>
      </c>
      <c r="L78" s="3">
        <v>4.9809999999999999</v>
      </c>
      <c r="M78" s="3">
        <v>5.2249999999999996</v>
      </c>
      <c r="N78" s="3">
        <v>4.9809999999999999</v>
      </c>
      <c r="O78" s="3">
        <v>5.2249999999999996</v>
      </c>
      <c r="P78" s="82">
        <v>4.9809999999999999</v>
      </c>
      <c r="Q78" s="82">
        <v>5.2249999999999996</v>
      </c>
      <c r="R78" s="3">
        <v>4.9809999999999999</v>
      </c>
      <c r="S78" s="3">
        <v>5.2249999999999996</v>
      </c>
      <c r="T78" s="3">
        <v>4.9809999999999999</v>
      </c>
      <c r="U78" s="3">
        <v>5.2249999999999996</v>
      </c>
      <c r="V78" s="3">
        <v>4.9809999999999999</v>
      </c>
      <c r="W78" s="3">
        <v>5.2249999999999996</v>
      </c>
      <c r="X78" s="3">
        <v>4.9809999999999999</v>
      </c>
      <c r="Y78" s="3">
        <v>5.2249999999999996</v>
      </c>
      <c r="Z78" s="3">
        <v>4.9809999999999999</v>
      </c>
      <c r="AA78" s="3">
        <v>5.2249999999999996</v>
      </c>
      <c r="AB78" s="3">
        <v>4.9809999999999999</v>
      </c>
      <c r="AC78" s="3">
        <v>5.2249999999999996</v>
      </c>
      <c r="AD78" s="3">
        <v>4.9809999999999999</v>
      </c>
      <c r="AE78" s="3">
        <v>5.2249999999999996</v>
      </c>
      <c r="AF78" s="3">
        <v>4.9809999999999999</v>
      </c>
      <c r="AG78" s="3">
        <v>5.2249999999999996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83">
        <v>0</v>
      </c>
      <c r="AO78" s="8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2.3759999999999999</v>
      </c>
      <c r="BQ78" s="3">
        <v>0.96499999999999997</v>
      </c>
      <c r="BR78" s="3">
        <v>2.3759999999999999</v>
      </c>
      <c r="BS78" s="3">
        <v>0.96499999999999997</v>
      </c>
      <c r="BT78" s="3">
        <v>2.3759999999999999</v>
      </c>
      <c r="BU78" s="3">
        <v>0.96499999999999997</v>
      </c>
      <c r="BV78" s="3">
        <v>2.3759999999999999</v>
      </c>
      <c r="BW78" s="3">
        <v>0.96499999999999997</v>
      </c>
      <c r="BX78" s="83">
        <v>2.3759999999999999</v>
      </c>
      <c r="BY78" s="83">
        <v>0.96499999999999997</v>
      </c>
      <c r="BZ78" s="82">
        <v>2.3759999999999999</v>
      </c>
      <c r="CA78" s="82">
        <v>0.96499999999999997</v>
      </c>
      <c r="CB78" s="3">
        <v>1.7110000000000001</v>
      </c>
      <c r="CC78" s="3">
        <v>2.7589999999999999</v>
      </c>
      <c r="CD78" s="3">
        <v>1.7110000000000001</v>
      </c>
      <c r="CE78" s="3">
        <v>2.7589999999999999</v>
      </c>
      <c r="CF78" s="3">
        <v>1.7110000000000001</v>
      </c>
      <c r="CG78" s="3">
        <v>2.7589999999999999</v>
      </c>
      <c r="CH78" s="3">
        <v>1.7110000000000001</v>
      </c>
      <c r="CI78" s="3">
        <v>2.7589999999999999</v>
      </c>
      <c r="CJ78" s="3">
        <v>1.7110000000000001</v>
      </c>
      <c r="CK78" s="3">
        <v>2.7589999999999999</v>
      </c>
      <c r="CL78" s="3">
        <v>1.7110000000000001</v>
      </c>
      <c r="CM78" s="3">
        <v>2.7589999999999999</v>
      </c>
      <c r="CN78" s="3">
        <v>1.7110000000000001</v>
      </c>
      <c r="CO78" s="3">
        <v>2.7589999999999999</v>
      </c>
      <c r="CP78" s="3">
        <v>1.7110000000000001</v>
      </c>
      <c r="CQ78" s="3">
        <v>2.7589999999999999</v>
      </c>
      <c r="CR78" s="3">
        <v>0</v>
      </c>
      <c r="CS78" s="3">
        <v>0</v>
      </c>
      <c r="CT78" s="3">
        <v>2.3759999999999999</v>
      </c>
      <c r="CU78" s="3">
        <v>0.96499999999999997</v>
      </c>
      <c r="CV78" s="3">
        <v>2.3759999999999999</v>
      </c>
      <c r="CW78" s="3">
        <v>0.96499999999999997</v>
      </c>
      <c r="CX78" s="3">
        <v>2.3759999999999999</v>
      </c>
      <c r="CY78" s="3">
        <v>0.96499999999999997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4.9809999999999999</v>
      </c>
      <c r="DG78" s="3">
        <v>5.2249999999999996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4.9809999999999999</v>
      </c>
      <c r="DU78" s="3">
        <v>5.2249999999999996</v>
      </c>
      <c r="DV78" s="3">
        <v>0</v>
      </c>
      <c r="DW78" s="3">
        <v>0</v>
      </c>
    </row>
    <row r="79" spans="1:127" x14ac:dyDescent="0.15">
      <c r="A79" s="28">
        <v>91</v>
      </c>
      <c r="B79" s="3">
        <v>4.633</v>
      </c>
      <c r="C79" s="3">
        <v>4.8310000000000004</v>
      </c>
      <c r="D79" s="3">
        <v>4.633</v>
      </c>
      <c r="E79" s="3">
        <v>4.8310000000000004</v>
      </c>
      <c r="F79" s="3">
        <v>4.633</v>
      </c>
      <c r="G79" s="3">
        <v>4.8310000000000004</v>
      </c>
      <c r="H79" s="3">
        <v>4.633</v>
      </c>
      <c r="I79" s="3">
        <v>4.8310000000000004</v>
      </c>
      <c r="J79" s="3">
        <v>4.633</v>
      </c>
      <c r="K79" s="3">
        <v>4.8310000000000004</v>
      </c>
      <c r="L79" s="3">
        <v>4.633</v>
      </c>
      <c r="M79" s="3">
        <v>4.8310000000000004</v>
      </c>
      <c r="N79" s="3">
        <v>4.633</v>
      </c>
      <c r="O79" s="3">
        <v>4.8310000000000004</v>
      </c>
      <c r="P79" s="82">
        <v>4.633</v>
      </c>
      <c r="Q79" s="82">
        <v>4.8310000000000004</v>
      </c>
      <c r="R79" s="3">
        <v>4.633</v>
      </c>
      <c r="S79" s="3">
        <v>4.8310000000000004</v>
      </c>
      <c r="T79" s="3">
        <v>4.633</v>
      </c>
      <c r="U79" s="3">
        <v>4.8310000000000004</v>
      </c>
      <c r="V79" s="3">
        <v>4.633</v>
      </c>
      <c r="W79" s="3">
        <v>4.8310000000000004</v>
      </c>
      <c r="X79" s="3">
        <v>4.633</v>
      </c>
      <c r="Y79" s="3">
        <v>4.8310000000000004</v>
      </c>
      <c r="Z79" s="3">
        <v>4.633</v>
      </c>
      <c r="AA79" s="3">
        <v>4.8310000000000004</v>
      </c>
      <c r="AB79" s="3">
        <v>4.633</v>
      </c>
      <c r="AC79" s="3">
        <v>4.8310000000000004</v>
      </c>
      <c r="AD79" s="3">
        <v>4.633</v>
      </c>
      <c r="AE79" s="3">
        <v>4.8310000000000004</v>
      </c>
      <c r="AF79" s="3">
        <v>4.633</v>
      </c>
      <c r="AG79" s="3">
        <v>4.8310000000000004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83">
        <v>0</v>
      </c>
      <c r="AO79" s="8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2.2250000000000001</v>
      </c>
      <c r="BQ79" s="3">
        <v>0.91900000000000004</v>
      </c>
      <c r="BR79" s="3">
        <v>2.2250000000000001</v>
      </c>
      <c r="BS79" s="3">
        <v>0.91900000000000004</v>
      </c>
      <c r="BT79" s="3">
        <v>2.2250000000000001</v>
      </c>
      <c r="BU79" s="3">
        <v>0.91900000000000004</v>
      </c>
      <c r="BV79" s="3">
        <v>2.2250000000000001</v>
      </c>
      <c r="BW79" s="3">
        <v>0.91900000000000004</v>
      </c>
      <c r="BX79" s="83">
        <v>2.2250000000000001</v>
      </c>
      <c r="BY79" s="83">
        <v>0.91900000000000004</v>
      </c>
      <c r="BZ79" s="82">
        <v>2.2250000000000001</v>
      </c>
      <c r="CA79" s="82">
        <v>0.91900000000000004</v>
      </c>
      <c r="CB79" s="3">
        <v>1.633</v>
      </c>
      <c r="CC79" s="3">
        <v>2.5680000000000001</v>
      </c>
      <c r="CD79" s="3">
        <v>1.633</v>
      </c>
      <c r="CE79" s="3">
        <v>2.5680000000000001</v>
      </c>
      <c r="CF79" s="3">
        <v>1.633</v>
      </c>
      <c r="CG79" s="3">
        <v>2.5680000000000001</v>
      </c>
      <c r="CH79" s="3">
        <v>1.633</v>
      </c>
      <c r="CI79" s="3">
        <v>2.5680000000000001</v>
      </c>
      <c r="CJ79" s="3">
        <v>1.633</v>
      </c>
      <c r="CK79" s="3">
        <v>2.5680000000000001</v>
      </c>
      <c r="CL79" s="3">
        <v>1.633</v>
      </c>
      <c r="CM79" s="3">
        <v>2.5680000000000001</v>
      </c>
      <c r="CN79" s="3">
        <v>1.633</v>
      </c>
      <c r="CO79" s="3">
        <v>2.5680000000000001</v>
      </c>
      <c r="CP79" s="3">
        <v>1.633</v>
      </c>
      <c r="CQ79" s="3">
        <v>2.5680000000000001</v>
      </c>
      <c r="CR79" s="3">
        <v>0</v>
      </c>
      <c r="CS79" s="3">
        <v>0</v>
      </c>
      <c r="CT79" s="3">
        <v>2.2250000000000001</v>
      </c>
      <c r="CU79" s="3">
        <v>0.91900000000000004</v>
      </c>
      <c r="CV79" s="3">
        <v>2.2250000000000001</v>
      </c>
      <c r="CW79" s="3">
        <v>0.91900000000000004</v>
      </c>
      <c r="CX79" s="3">
        <v>2.2250000000000001</v>
      </c>
      <c r="CY79" s="3">
        <v>0.91900000000000004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4.633</v>
      </c>
      <c r="DG79" s="3">
        <v>4.8310000000000004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4.633</v>
      </c>
      <c r="DU79" s="3">
        <v>4.8310000000000004</v>
      </c>
      <c r="DV79" s="3">
        <v>0</v>
      </c>
      <c r="DW79" s="3">
        <v>0</v>
      </c>
    </row>
    <row r="80" spans="1:127" x14ac:dyDescent="0.15">
      <c r="A80" s="28">
        <v>92</v>
      </c>
      <c r="B80" s="3">
        <v>4.3029999999999999</v>
      </c>
      <c r="C80" s="3">
        <v>4.4630000000000001</v>
      </c>
      <c r="D80" s="3">
        <v>4.3029999999999999</v>
      </c>
      <c r="E80" s="3">
        <v>4.4630000000000001</v>
      </c>
      <c r="F80" s="3">
        <v>4.3029999999999999</v>
      </c>
      <c r="G80" s="3">
        <v>4.4630000000000001</v>
      </c>
      <c r="H80" s="3">
        <v>4.3029999999999999</v>
      </c>
      <c r="I80" s="3">
        <v>4.4630000000000001</v>
      </c>
      <c r="J80" s="3">
        <v>4.3029999999999999</v>
      </c>
      <c r="K80" s="3">
        <v>4.4630000000000001</v>
      </c>
      <c r="L80" s="3">
        <v>4.3029999999999999</v>
      </c>
      <c r="M80" s="3">
        <v>4.4630000000000001</v>
      </c>
      <c r="N80" s="3">
        <v>4.3029999999999999</v>
      </c>
      <c r="O80" s="3">
        <v>4.4630000000000001</v>
      </c>
      <c r="P80" s="82">
        <v>4.3029999999999999</v>
      </c>
      <c r="Q80" s="82">
        <v>4.4630000000000001</v>
      </c>
      <c r="R80" s="3">
        <v>4.3029999999999999</v>
      </c>
      <c r="S80" s="3">
        <v>4.4630000000000001</v>
      </c>
      <c r="T80" s="3">
        <v>4.3029999999999999</v>
      </c>
      <c r="U80" s="3">
        <v>4.4630000000000001</v>
      </c>
      <c r="V80" s="3">
        <v>4.3029999999999999</v>
      </c>
      <c r="W80" s="3">
        <v>4.4630000000000001</v>
      </c>
      <c r="X80" s="3">
        <v>4.3029999999999999</v>
      </c>
      <c r="Y80" s="3">
        <v>4.4630000000000001</v>
      </c>
      <c r="Z80" s="3">
        <v>4.3029999999999999</v>
      </c>
      <c r="AA80" s="3">
        <v>4.4630000000000001</v>
      </c>
      <c r="AB80" s="3">
        <v>4.3029999999999999</v>
      </c>
      <c r="AC80" s="3">
        <v>4.4630000000000001</v>
      </c>
      <c r="AD80" s="3">
        <v>4.3029999999999999</v>
      </c>
      <c r="AE80" s="3">
        <v>4.4630000000000001</v>
      </c>
      <c r="AF80" s="3">
        <v>4.3029999999999999</v>
      </c>
      <c r="AG80" s="3">
        <v>4.4630000000000001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83">
        <v>0</v>
      </c>
      <c r="AO80" s="8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2.0819999999999999</v>
      </c>
      <c r="BQ80" s="3">
        <v>0.874</v>
      </c>
      <c r="BR80" s="3">
        <v>2.0819999999999999</v>
      </c>
      <c r="BS80" s="3">
        <v>0.874</v>
      </c>
      <c r="BT80" s="3">
        <v>2.0819999999999999</v>
      </c>
      <c r="BU80" s="3">
        <v>0.874</v>
      </c>
      <c r="BV80" s="3">
        <v>2.0819999999999999</v>
      </c>
      <c r="BW80" s="3">
        <v>0.874</v>
      </c>
      <c r="BX80" s="83">
        <v>2.0819999999999999</v>
      </c>
      <c r="BY80" s="83">
        <v>0.874</v>
      </c>
      <c r="BZ80" s="82">
        <v>2.0819999999999999</v>
      </c>
      <c r="CA80" s="82">
        <v>0.874</v>
      </c>
      <c r="CB80" s="3">
        <v>1.5529999999999999</v>
      </c>
      <c r="CC80" s="3">
        <v>2.3849999999999998</v>
      </c>
      <c r="CD80" s="3">
        <v>1.5529999999999999</v>
      </c>
      <c r="CE80" s="3">
        <v>2.3849999999999998</v>
      </c>
      <c r="CF80" s="3">
        <v>1.5529999999999999</v>
      </c>
      <c r="CG80" s="3">
        <v>2.3849999999999998</v>
      </c>
      <c r="CH80" s="3">
        <v>1.5529999999999999</v>
      </c>
      <c r="CI80" s="3">
        <v>2.3849999999999998</v>
      </c>
      <c r="CJ80" s="3">
        <v>1.5529999999999999</v>
      </c>
      <c r="CK80" s="3">
        <v>2.3849999999999998</v>
      </c>
      <c r="CL80" s="3">
        <v>1.5529999999999999</v>
      </c>
      <c r="CM80" s="3">
        <v>2.3849999999999998</v>
      </c>
      <c r="CN80" s="3">
        <v>1.5529999999999999</v>
      </c>
      <c r="CO80" s="3">
        <v>2.3849999999999998</v>
      </c>
      <c r="CP80" s="3">
        <v>1.5529999999999999</v>
      </c>
      <c r="CQ80" s="3">
        <v>2.3849999999999998</v>
      </c>
      <c r="CR80" s="3">
        <v>0</v>
      </c>
      <c r="CS80" s="3">
        <v>0</v>
      </c>
      <c r="CT80" s="3">
        <v>2.0819999999999999</v>
      </c>
      <c r="CU80" s="3">
        <v>0.874</v>
      </c>
      <c r="CV80" s="3">
        <v>2.0819999999999999</v>
      </c>
      <c r="CW80" s="3">
        <v>0.874</v>
      </c>
      <c r="CX80" s="3">
        <v>2.0819999999999999</v>
      </c>
      <c r="CY80" s="3">
        <v>0.874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4.3029999999999999</v>
      </c>
      <c r="DG80" s="3">
        <v>4.4630000000000001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4.3029999999999999</v>
      </c>
      <c r="DU80" s="3">
        <v>4.4630000000000001</v>
      </c>
      <c r="DV80" s="3">
        <v>0</v>
      </c>
      <c r="DW80" s="3">
        <v>0</v>
      </c>
    </row>
    <row r="81" spans="1:127" x14ac:dyDescent="0.15">
      <c r="A81" s="28">
        <v>93</v>
      </c>
      <c r="B81" s="3">
        <v>3.9929999999999999</v>
      </c>
      <c r="C81" s="3">
        <v>4.12</v>
      </c>
      <c r="D81" s="3">
        <v>3.9929999999999999</v>
      </c>
      <c r="E81" s="3">
        <v>4.12</v>
      </c>
      <c r="F81" s="3">
        <v>3.9929999999999999</v>
      </c>
      <c r="G81" s="3">
        <v>4.12</v>
      </c>
      <c r="H81" s="3">
        <v>3.9929999999999999</v>
      </c>
      <c r="I81" s="3">
        <v>4.12</v>
      </c>
      <c r="J81" s="3">
        <v>3.9929999999999999</v>
      </c>
      <c r="K81" s="3">
        <v>4.12</v>
      </c>
      <c r="L81" s="3">
        <v>3.9929999999999999</v>
      </c>
      <c r="M81" s="3">
        <v>4.12</v>
      </c>
      <c r="N81" s="3">
        <v>3.9929999999999999</v>
      </c>
      <c r="O81" s="3">
        <v>4.12</v>
      </c>
      <c r="P81" s="82">
        <v>3.9929999999999999</v>
      </c>
      <c r="Q81" s="82">
        <v>4.12</v>
      </c>
      <c r="R81" s="3">
        <v>3.9929999999999999</v>
      </c>
      <c r="S81" s="3">
        <v>4.12</v>
      </c>
      <c r="T81" s="3">
        <v>3.9929999999999999</v>
      </c>
      <c r="U81" s="3">
        <v>4.12</v>
      </c>
      <c r="V81" s="3">
        <v>3.9929999999999999</v>
      </c>
      <c r="W81" s="3">
        <v>4.12</v>
      </c>
      <c r="X81" s="3">
        <v>3.9929999999999999</v>
      </c>
      <c r="Y81" s="3">
        <v>4.12</v>
      </c>
      <c r="Z81" s="3">
        <v>3.9929999999999999</v>
      </c>
      <c r="AA81" s="3">
        <v>4.12</v>
      </c>
      <c r="AB81" s="3">
        <v>3.9929999999999999</v>
      </c>
      <c r="AC81" s="3">
        <v>4.12</v>
      </c>
      <c r="AD81" s="3">
        <v>3.9929999999999999</v>
      </c>
      <c r="AE81" s="3">
        <v>4.12</v>
      </c>
      <c r="AF81" s="3">
        <v>3.9929999999999999</v>
      </c>
      <c r="AG81" s="3">
        <v>4.12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83">
        <v>0</v>
      </c>
      <c r="AO81" s="8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1.944</v>
      </c>
      <c r="BQ81" s="3">
        <v>0.83299999999999996</v>
      </c>
      <c r="BR81" s="3">
        <v>1.944</v>
      </c>
      <c r="BS81" s="3">
        <v>0.83299999999999996</v>
      </c>
      <c r="BT81" s="3">
        <v>1.944</v>
      </c>
      <c r="BU81" s="3">
        <v>0.83299999999999996</v>
      </c>
      <c r="BV81" s="3">
        <v>1.944</v>
      </c>
      <c r="BW81" s="3">
        <v>0.83299999999999996</v>
      </c>
      <c r="BX81" s="83">
        <v>1.944</v>
      </c>
      <c r="BY81" s="83">
        <v>0.83299999999999996</v>
      </c>
      <c r="BZ81" s="82">
        <v>1.944</v>
      </c>
      <c r="CA81" s="82">
        <v>0.83299999999999996</v>
      </c>
      <c r="CB81" s="3">
        <v>1.4730000000000001</v>
      </c>
      <c r="CC81" s="3">
        <v>2.2029999999999998</v>
      </c>
      <c r="CD81" s="3">
        <v>1.4730000000000001</v>
      </c>
      <c r="CE81" s="3">
        <v>2.2029999999999998</v>
      </c>
      <c r="CF81" s="3">
        <v>1.4730000000000001</v>
      </c>
      <c r="CG81" s="3">
        <v>2.2029999999999998</v>
      </c>
      <c r="CH81" s="3">
        <v>1.4730000000000001</v>
      </c>
      <c r="CI81" s="3">
        <v>2.2029999999999998</v>
      </c>
      <c r="CJ81" s="3">
        <v>1.4730000000000001</v>
      </c>
      <c r="CK81" s="3">
        <v>2.2029999999999998</v>
      </c>
      <c r="CL81" s="3">
        <v>1.4730000000000001</v>
      </c>
      <c r="CM81" s="3">
        <v>2.2029999999999998</v>
      </c>
      <c r="CN81" s="3">
        <v>1.4730000000000001</v>
      </c>
      <c r="CO81" s="3">
        <v>2.2029999999999998</v>
      </c>
      <c r="CP81" s="3">
        <v>1.4730000000000001</v>
      </c>
      <c r="CQ81" s="3">
        <v>2.2029999999999998</v>
      </c>
      <c r="CR81" s="3">
        <v>0</v>
      </c>
      <c r="CS81" s="3">
        <v>0</v>
      </c>
      <c r="CT81" s="3">
        <v>1.944</v>
      </c>
      <c r="CU81" s="3">
        <v>0.83299999999999996</v>
      </c>
      <c r="CV81" s="3">
        <v>1.944</v>
      </c>
      <c r="CW81" s="3">
        <v>0.83299999999999996</v>
      </c>
      <c r="CX81" s="3">
        <v>1.944</v>
      </c>
      <c r="CY81" s="3">
        <v>0.83299999999999996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3.9929999999999999</v>
      </c>
      <c r="DG81" s="3">
        <v>4.12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3.9929999999999999</v>
      </c>
      <c r="DU81" s="3">
        <v>4.12</v>
      </c>
      <c r="DV81" s="3">
        <v>0</v>
      </c>
      <c r="DW81" s="3">
        <v>0</v>
      </c>
    </row>
    <row r="82" spans="1:127" x14ac:dyDescent="0.15">
      <c r="A82" s="28">
        <v>94</v>
      </c>
      <c r="B82" s="3">
        <v>3.702</v>
      </c>
      <c r="C82" s="3">
        <v>3.8010000000000002</v>
      </c>
      <c r="D82" s="3">
        <v>3.702</v>
      </c>
      <c r="E82" s="3">
        <v>3.8010000000000002</v>
      </c>
      <c r="F82" s="3">
        <v>3.702</v>
      </c>
      <c r="G82" s="3">
        <v>3.8010000000000002</v>
      </c>
      <c r="H82" s="3">
        <v>3.702</v>
      </c>
      <c r="I82" s="3">
        <v>3.8010000000000002</v>
      </c>
      <c r="J82" s="3">
        <v>3.702</v>
      </c>
      <c r="K82" s="3">
        <v>3.8010000000000002</v>
      </c>
      <c r="L82" s="3">
        <v>3.702</v>
      </c>
      <c r="M82" s="3">
        <v>3.8010000000000002</v>
      </c>
      <c r="N82" s="3">
        <v>3.702</v>
      </c>
      <c r="O82" s="3">
        <v>3.8010000000000002</v>
      </c>
      <c r="P82" s="82">
        <v>3.702</v>
      </c>
      <c r="Q82" s="82">
        <v>3.8010000000000002</v>
      </c>
      <c r="R82" s="3">
        <v>3.702</v>
      </c>
      <c r="S82" s="3">
        <v>3.8010000000000002</v>
      </c>
      <c r="T82" s="3">
        <v>3.702</v>
      </c>
      <c r="U82" s="3">
        <v>3.8010000000000002</v>
      </c>
      <c r="V82" s="3">
        <v>3.702</v>
      </c>
      <c r="W82" s="3">
        <v>3.8010000000000002</v>
      </c>
      <c r="X82" s="3">
        <v>3.702</v>
      </c>
      <c r="Y82" s="3">
        <v>3.8010000000000002</v>
      </c>
      <c r="Z82" s="3">
        <v>3.702</v>
      </c>
      <c r="AA82" s="3">
        <v>3.8010000000000002</v>
      </c>
      <c r="AB82" s="3">
        <v>3.702</v>
      </c>
      <c r="AC82" s="3">
        <v>3.8010000000000002</v>
      </c>
      <c r="AD82" s="3">
        <v>3.702</v>
      </c>
      <c r="AE82" s="3">
        <v>3.8010000000000002</v>
      </c>
      <c r="AF82" s="3">
        <v>3.702</v>
      </c>
      <c r="AG82" s="3">
        <v>3.8010000000000002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83">
        <v>0</v>
      </c>
      <c r="AO82" s="8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1.8120000000000001</v>
      </c>
      <c r="BQ82" s="3">
        <v>0.78700000000000003</v>
      </c>
      <c r="BR82" s="3">
        <v>1.8120000000000001</v>
      </c>
      <c r="BS82" s="3">
        <v>0.78700000000000003</v>
      </c>
      <c r="BT82" s="3">
        <v>1.8120000000000001</v>
      </c>
      <c r="BU82" s="3">
        <v>0.78700000000000003</v>
      </c>
      <c r="BV82" s="3">
        <v>1.8120000000000001</v>
      </c>
      <c r="BW82" s="3">
        <v>0.78700000000000003</v>
      </c>
      <c r="BX82" s="83">
        <v>1.8120000000000001</v>
      </c>
      <c r="BY82" s="83">
        <v>0.78700000000000003</v>
      </c>
      <c r="BZ82" s="82">
        <v>1.8120000000000001</v>
      </c>
      <c r="CA82" s="82">
        <v>0.78700000000000003</v>
      </c>
      <c r="CB82" s="3">
        <v>1.3939999999999999</v>
      </c>
      <c r="CC82" s="3">
        <v>2.0369999999999999</v>
      </c>
      <c r="CD82" s="3">
        <v>1.3939999999999999</v>
      </c>
      <c r="CE82" s="3">
        <v>2.0369999999999999</v>
      </c>
      <c r="CF82" s="3">
        <v>1.3939999999999999</v>
      </c>
      <c r="CG82" s="3">
        <v>2.0369999999999999</v>
      </c>
      <c r="CH82" s="3">
        <v>1.3939999999999999</v>
      </c>
      <c r="CI82" s="3">
        <v>2.0369999999999999</v>
      </c>
      <c r="CJ82" s="3">
        <v>1.3939999999999999</v>
      </c>
      <c r="CK82" s="3">
        <v>2.0369999999999999</v>
      </c>
      <c r="CL82" s="3">
        <v>1.3939999999999999</v>
      </c>
      <c r="CM82" s="3">
        <v>2.0369999999999999</v>
      </c>
      <c r="CN82" s="3">
        <v>1.3939999999999999</v>
      </c>
      <c r="CO82" s="3">
        <v>2.0369999999999999</v>
      </c>
      <c r="CP82" s="3">
        <v>1.3939999999999999</v>
      </c>
      <c r="CQ82" s="3">
        <v>2.0369999999999999</v>
      </c>
      <c r="CR82" s="3">
        <v>0</v>
      </c>
      <c r="CS82" s="3">
        <v>0</v>
      </c>
      <c r="CT82" s="3">
        <v>1.8120000000000001</v>
      </c>
      <c r="CU82" s="3">
        <v>0.78700000000000003</v>
      </c>
      <c r="CV82" s="3">
        <v>1.8120000000000001</v>
      </c>
      <c r="CW82" s="3">
        <v>0.78700000000000003</v>
      </c>
      <c r="CX82" s="3">
        <v>1.8120000000000001</v>
      </c>
      <c r="CY82" s="3">
        <v>0.78700000000000003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3.702</v>
      </c>
      <c r="DG82" s="3">
        <v>3.8010000000000002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3.702</v>
      </c>
      <c r="DU82" s="3">
        <v>3.8010000000000002</v>
      </c>
      <c r="DV82" s="3">
        <v>0</v>
      </c>
      <c r="DW82" s="3">
        <v>0</v>
      </c>
    </row>
    <row r="83" spans="1:127" x14ac:dyDescent="0.15">
      <c r="A83" s="28">
        <v>95</v>
      </c>
      <c r="B83" s="3">
        <v>3.431</v>
      </c>
      <c r="C83" s="3">
        <v>3.5059999999999998</v>
      </c>
      <c r="D83" s="3">
        <v>3.431</v>
      </c>
      <c r="E83" s="3">
        <v>3.5059999999999998</v>
      </c>
      <c r="F83" s="3">
        <v>3.431</v>
      </c>
      <c r="G83" s="3">
        <v>3.5059999999999998</v>
      </c>
      <c r="H83" s="3">
        <v>3.431</v>
      </c>
      <c r="I83" s="3">
        <v>3.5059999999999998</v>
      </c>
      <c r="J83" s="3">
        <v>3.431</v>
      </c>
      <c r="K83" s="3">
        <v>3.5059999999999998</v>
      </c>
      <c r="L83" s="3">
        <v>3.431</v>
      </c>
      <c r="M83" s="3">
        <v>3.5059999999999998</v>
      </c>
      <c r="N83" s="3">
        <v>3.431</v>
      </c>
      <c r="O83" s="3">
        <v>3.5059999999999998</v>
      </c>
      <c r="P83" s="82">
        <v>3.431</v>
      </c>
      <c r="Q83" s="82">
        <v>3.5059999999999998</v>
      </c>
      <c r="R83" s="3">
        <v>3.431</v>
      </c>
      <c r="S83" s="3">
        <v>3.5059999999999998</v>
      </c>
      <c r="T83" s="3">
        <v>3.431</v>
      </c>
      <c r="U83" s="3">
        <v>3.5059999999999998</v>
      </c>
      <c r="V83" s="3">
        <v>3.431</v>
      </c>
      <c r="W83" s="3">
        <v>3.5059999999999998</v>
      </c>
      <c r="X83" s="3">
        <v>3.431</v>
      </c>
      <c r="Y83" s="3">
        <v>3.5059999999999998</v>
      </c>
      <c r="Z83" s="3">
        <v>3.431</v>
      </c>
      <c r="AA83" s="3">
        <v>3.5059999999999998</v>
      </c>
      <c r="AB83" s="3">
        <v>3.431</v>
      </c>
      <c r="AC83" s="3">
        <v>3.5059999999999998</v>
      </c>
      <c r="AD83" s="3">
        <v>3.431</v>
      </c>
      <c r="AE83" s="3">
        <v>3.5059999999999998</v>
      </c>
      <c r="AF83" s="3">
        <v>3.431</v>
      </c>
      <c r="AG83" s="3">
        <v>3.5059999999999998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83">
        <v>0</v>
      </c>
      <c r="AO83" s="8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1.6870000000000001</v>
      </c>
      <c r="BQ83" s="3">
        <v>0.73899999999999999</v>
      </c>
      <c r="BR83" s="3">
        <v>1.6870000000000001</v>
      </c>
      <c r="BS83" s="3">
        <v>0.73899999999999999</v>
      </c>
      <c r="BT83" s="3">
        <v>1.6870000000000001</v>
      </c>
      <c r="BU83" s="3">
        <v>0.73899999999999999</v>
      </c>
      <c r="BV83" s="3">
        <v>1.6870000000000001</v>
      </c>
      <c r="BW83" s="3">
        <v>0.73899999999999999</v>
      </c>
      <c r="BX83" s="83">
        <v>1.6870000000000001</v>
      </c>
      <c r="BY83" s="83">
        <v>0.73899999999999999</v>
      </c>
      <c r="BZ83" s="82">
        <v>1.6870000000000001</v>
      </c>
      <c r="CA83" s="82">
        <v>0.73899999999999999</v>
      </c>
      <c r="CB83" s="3">
        <v>1.3160000000000001</v>
      </c>
      <c r="CC83" s="3">
        <v>1.8879999999999999</v>
      </c>
      <c r="CD83" s="3">
        <v>1.3160000000000001</v>
      </c>
      <c r="CE83" s="3">
        <v>1.8879999999999999</v>
      </c>
      <c r="CF83" s="3">
        <v>1.3160000000000001</v>
      </c>
      <c r="CG83" s="3">
        <v>1.8879999999999999</v>
      </c>
      <c r="CH83" s="3">
        <v>1.3160000000000001</v>
      </c>
      <c r="CI83" s="3">
        <v>1.8879999999999999</v>
      </c>
      <c r="CJ83" s="3">
        <v>1.3160000000000001</v>
      </c>
      <c r="CK83" s="3">
        <v>1.8879999999999999</v>
      </c>
      <c r="CL83" s="3">
        <v>1.3160000000000001</v>
      </c>
      <c r="CM83" s="3">
        <v>1.8879999999999999</v>
      </c>
      <c r="CN83" s="3">
        <v>1.3160000000000001</v>
      </c>
      <c r="CO83" s="3">
        <v>1.8879999999999999</v>
      </c>
      <c r="CP83" s="3">
        <v>1.3160000000000001</v>
      </c>
      <c r="CQ83" s="3">
        <v>1.8879999999999999</v>
      </c>
      <c r="CR83" s="3">
        <v>0</v>
      </c>
      <c r="CS83" s="3">
        <v>0</v>
      </c>
      <c r="CT83" s="3">
        <v>1.6870000000000001</v>
      </c>
      <c r="CU83" s="3">
        <v>0.73899999999999999</v>
      </c>
      <c r="CV83" s="3">
        <v>1.6870000000000001</v>
      </c>
      <c r="CW83" s="3">
        <v>0.73899999999999999</v>
      </c>
      <c r="CX83" s="3">
        <v>1.6870000000000001</v>
      </c>
      <c r="CY83" s="3">
        <v>0.73899999999999999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3.431</v>
      </c>
      <c r="DG83" s="3">
        <v>3.5059999999999998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3.431</v>
      </c>
      <c r="DU83" s="3">
        <v>3.5059999999999998</v>
      </c>
      <c r="DV83" s="3">
        <v>0</v>
      </c>
      <c r="DW83" s="3">
        <v>0</v>
      </c>
    </row>
    <row r="84" spans="1:127" x14ac:dyDescent="0.15">
      <c r="A84" s="28">
        <v>96</v>
      </c>
      <c r="B84" s="3">
        <v>3.1819999999999999</v>
      </c>
      <c r="C84" s="3">
        <v>3.2349999999999999</v>
      </c>
      <c r="D84" s="3">
        <v>3.1819999999999999</v>
      </c>
      <c r="E84" s="3">
        <v>3.2349999999999999</v>
      </c>
      <c r="F84" s="3">
        <v>3.1819999999999999</v>
      </c>
      <c r="G84" s="3">
        <v>3.2349999999999999</v>
      </c>
      <c r="H84" s="3">
        <v>3.1819999999999999</v>
      </c>
      <c r="I84" s="3">
        <v>3.2349999999999999</v>
      </c>
      <c r="J84" s="3">
        <v>3.1819999999999999</v>
      </c>
      <c r="K84" s="3">
        <v>3.2349999999999999</v>
      </c>
      <c r="L84" s="3">
        <v>3.1819999999999999</v>
      </c>
      <c r="M84" s="3">
        <v>3.2349999999999999</v>
      </c>
      <c r="N84" s="3">
        <v>3.1819999999999999</v>
      </c>
      <c r="O84" s="3">
        <v>3.2349999999999999</v>
      </c>
      <c r="P84" s="82">
        <v>3.1819999999999999</v>
      </c>
      <c r="Q84" s="82">
        <v>3.2349999999999999</v>
      </c>
      <c r="R84" s="3">
        <v>3.1819999999999999</v>
      </c>
      <c r="S84" s="3">
        <v>3.2349999999999999</v>
      </c>
      <c r="T84" s="3">
        <v>3.1819999999999999</v>
      </c>
      <c r="U84" s="3">
        <v>3.2349999999999999</v>
      </c>
      <c r="V84" s="3">
        <v>3.1819999999999999</v>
      </c>
      <c r="W84" s="3">
        <v>3.2349999999999999</v>
      </c>
      <c r="X84" s="3">
        <v>3.1819999999999999</v>
      </c>
      <c r="Y84" s="3">
        <v>3.2349999999999999</v>
      </c>
      <c r="Z84" s="3">
        <v>3.1819999999999999</v>
      </c>
      <c r="AA84" s="3">
        <v>3.2349999999999999</v>
      </c>
      <c r="AB84" s="3">
        <v>3.1819999999999999</v>
      </c>
      <c r="AC84" s="3">
        <v>3.2349999999999999</v>
      </c>
      <c r="AD84" s="3">
        <v>3.1819999999999999</v>
      </c>
      <c r="AE84" s="3">
        <v>3.2349999999999999</v>
      </c>
      <c r="AF84" s="3">
        <v>3.1819999999999999</v>
      </c>
      <c r="AG84" s="3">
        <v>3.2349999999999999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83">
        <v>0</v>
      </c>
      <c r="AO84" s="8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1.5660000000000001</v>
      </c>
      <c r="BQ84" s="3">
        <v>0.69399999999999995</v>
      </c>
      <c r="BR84" s="3">
        <v>1.5660000000000001</v>
      </c>
      <c r="BS84" s="3">
        <v>0.69399999999999995</v>
      </c>
      <c r="BT84" s="3">
        <v>1.5660000000000001</v>
      </c>
      <c r="BU84" s="3">
        <v>0.69399999999999995</v>
      </c>
      <c r="BV84" s="3">
        <v>1.5660000000000001</v>
      </c>
      <c r="BW84" s="3">
        <v>0.69399999999999995</v>
      </c>
      <c r="BX84" s="83">
        <v>1.5660000000000001</v>
      </c>
      <c r="BY84" s="83">
        <v>0.69399999999999995</v>
      </c>
      <c r="BZ84" s="82">
        <v>1.5660000000000001</v>
      </c>
      <c r="CA84" s="82">
        <v>0.69399999999999995</v>
      </c>
      <c r="CB84" s="3">
        <v>1.242</v>
      </c>
      <c r="CC84" s="3">
        <v>1.744</v>
      </c>
      <c r="CD84" s="3">
        <v>1.242</v>
      </c>
      <c r="CE84" s="3">
        <v>1.744</v>
      </c>
      <c r="CF84" s="3">
        <v>1.242</v>
      </c>
      <c r="CG84" s="3">
        <v>1.744</v>
      </c>
      <c r="CH84" s="3">
        <v>1.242</v>
      </c>
      <c r="CI84" s="3">
        <v>1.744</v>
      </c>
      <c r="CJ84" s="3">
        <v>1.242</v>
      </c>
      <c r="CK84" s="3">
        <v>1.744</v>
      </c>
      <c r="CL84" s="3">
        <v>1.242</v>
      </c>
      <c r="CM84" s="3">
        <v>1.744</v>
      </c>
      <c r="CN84" s="3">
        <v>1.242</v>
      </c>
      <c r="CO84" s="3">
        <v>1.744</v>
      </c>
      <c r="CP84" s="3">
        <v>1.242</v>
      </c>
      <c r="CQ84" s="3">
        <v>1.744</v>
      </c>
      <c r="CR84" s="3">
        <v>0</v>
      </c>
      <c r="CS84" s="3">
        <v>0</v>
      </c>
      <c r="CT84" s="3">
        <v>1.5660000000000001</v>
      </c>
      <c r="CU84" s="3">
        <v>0.69399999999999995</v>
      </c>
      <c r="CV84" s="3">
        <v>1.5660000000000001</v>
      </c>
      <c r="CW84" s="3">
        <v>0.69399999999999995</v>
      </c>
      <c r="CX84" s="3">
        <v>1.5660000000000001</v>
      </c>
      <c r="CY84" s="3">
        <v>0.69399999999999995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3.1819999999999999</v>
      </c>
      <c r="DG84" s="3">
        <v>3.2349999999999999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3.1819999999999999</v>
      </c>
      <c r="DU84" s="3">
        <v>3.2349999999999999</v>
      </c>
      <c r="DV84" s="3">
        <v>0</v>
      </c>
      <c r="DW84" s="3">
        <v>0</v>
      </c>
    </row>
    <row r="85" spans="1:127" x14ac:dyDescent="0.15">
      <c r="A85" s="28">
        <v>97</v>
      </c>
      <c r="B85" s="3">
        <v>2.952</v>
      </c>
      <c r="C85" s="3">
        <v>2.9830000000000001</v>
      </c>
      <c r="D85" s="3">
        <v>2.952</v>
      </c>
      <c r="E85" s="3">
        <v>2.9830000000000001</v>
      </c>
      <c r="F85" s="3">
        <v>2.952</v>
      </c>
      <c r="G85" s="3">
        <v>2.9830000000000001</v>
      </c>
      <c r="H85" s="3">
        <v>2.952</v>
      </c>
      <c r="I85" s="3">
        <v>2.9830000000000001</v>
      </c>
      <c r="J85" s="3">
        <v>2.952</v>
      </c>
      <c r="K85" s="3">
        <v>2.9830000000000001</v>
      </c>
      <c r="L85" s="3">
        <v>2.952</v>
      </c>
      <c r="M85" s="3">
        <v>2.9830000000000001</v>
      </c>
      <c r="N85" s="3">
        <v>2.952</v>
      </c>
      <c r="O85" s="3">
        <v>2.9830000000000001</v>
      </c>
      <c r="P85" s="82">
        <v>2.952</v>
      </c>
      <c r="Q85" s="82">
        <v>2.9830000000000001</v>
      </c>
      <c r="R85" s="3">
        <v>2.952</v>
      </c>
      <c r="S85" s="3">
        <v>2.9830000000000001</v>
      </c>
      <c r="T85" s="3">
        <v>2.952</v>
      </c>
      <c r="U85" s="3">
        <v>2.9830000000000001</v>
      </c>
      <c r="V85" s="3">
        <v>2.952</v>
      </c>
      <c r="W85" s="3">
        <v>2.9830000000000001</v>
      </c>
      <c r="X85" s="3">
        <v>2.952</v>
      </c>
      <c r="Y85" s="3">
        <v>2.9830000000000001</v>
      </c>
      <c r="Z85" s="3">
        <v>2.952</v>
      </c>
      <c r="AA85" s="3">
        <v>2.9830000000000001</v>
      </c>
      <c r="AB85" s="3">
        <v>2.952</v>
      </c>
      <c r="AC85" s="3">
        <v>2.9830000000000001</v>
      </c>
      <c r="AD85" s="3">
        <v>2.952</v>
      </c>
      <c r="AE85" s="3">
        <v>2.9830000000000001</v>
      </c>
      <c r="AF85" s="3">
        <v>2.952</v>
      </c>
      <c r="AG85" s="3">
        <v>2.9830000000000001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83">
        <v>0</v>
      </c>
      <c r="AO85" s="8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1.4510000000000001</v>
      </c>
      <c r="BQ85" s="3">
        <v>0.65100000000000002</v>
      </c>
      <c r="BR85" s="3">
        <v>1.4510000000000001</v>
      </c>
      <c r="BS85" s="3">
        <v>0.65100000000000002</v>
      </c>
      <c r="BT85" s="3">
        <v>1.4510000000000001</v>
      </c>
      <c r="BU85" s="3">
        <v>0.65100000000000002</v>
      </c>
      <c r="BV85" s="3">
        <v>1.4510000000000001</v>
      </c>
      <c r="BW85" s="3">
        <v>0.65100000000000002</v>
      </c>
      <c r="BX85" s="83">
        <v>1.4510000000000001</v>
      </c>
      <c r="BY85" s="83">
        <v>0.65100000000000002</v>
      </c>
      <c r="BZ85" s="82">
        <v>1.4510000000000001</v>
      </c>
      <c r="CA85" s="82">
        <v>0.65100000000000002</v>
      </c>
      <c r="CB85" s="3">
        <v>1.1679999999999999</v>
      </c>
      <c r="CC85" s="3">
        <v>1.6060000000000001</v>
      </c>
      <c r="CD85" s="3">
        <v>1.1679999999999999</v>
      </c>
      <c r="CE85" s="3">
        <v>1.6060000000000001</v>
      </c>
      <c r="CF85" s="3">
        <v>1.1679999999999999</v>
      </c>
      <c r="CG85" s="3">
        <v>1.6060000000000001</v>
      </c>
      <c r="CH85" s="3">
        <v>1.1679999999999999</v>
      </c>
      <c r="CI85" s="3">
        <v>1.6060000000000001</v>
      </c>
      <c r="CJ85" s="3">
        <v>1.1679999999999999</v>
      </c>
      <c r="CK85" s="3">
        <v>1.6060000000000001</v>
      </c>
      <c r="CL85" s="3">
        <v>1.1679999999999999</v>
      </c>
      <c r="CM85" s="3">
        <v>1.6060000000000001</v>
      </c>
      <c r="CN85" s="3">
        <v>1.1679999999999999</v>
      </c>
      <c r="CO85" s="3">
        <v>1.6060000000000001</v>
      </c>
      <c r="CP85" s="3">
        <v>1.1679999999999999</v>
      </c>
      <c r="CQ85" s="3">
        <v>1.6060000000000001</v>
      </c>
      <c r="CR85" s="3">
        <v>0</v>
      </c>
      <c r="CS85" s="3">
        <v>0</v>
      </c>
      <c r="CT85" s="3">
        <v>1.4510000000000001</v>
      </c>
      <c r="CU85" s="3">
        <v>0.65100000000000002</v>
      </c>
      <c r="CV85" s="3">
        <v>1.4510000000000001</v>
      </c>
      <c r="CW85" s="3">
        <v>0.65100000000000002</v>
      </c>
      <c r="CX85" s="3">
        <v>1.4510000000000001</v>
      </c>
      <c r="CY85" s="3">
        <v>0.65100000000000002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2.952</v>
      </c>
      <c r="DG85" s="3">
        <v>2.9830000000000001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2.952</v>
      </c>
      <c r="DU85" s="3">
        <v>2.9830000000000001</v>
      </c>
      <c r="DV85" s="3">
        <v>0</v>
      </c>
      <c r="DW85" s="3">
        <v>0</v>
      </c>
    </row>
    <row r="86" spans="1:127" x14ac:dyDescent="0.15">
      <c r="A86" s="28">
        <v>98</v>
      </c>
      <c r="B86" s="3">
        <v>2.7490000000000001</v>
      </c>
      <c r="C86" s="3">
        <v>2.7429999999999999</v>
      </c>
      <c r="D86" s="3">
        <v>2.7490000000000001</v>
      </c>
      <c r="E86" s="3">
        <v>2.7429999999999999</v>
      </c>
      <c r="F86" s="3">
        <v>2.7490000000000001</v>
      </c>
      <c r="G86" s="3">
        <v>2.7429999999999999</v>
      </c>
      <c r="H86" s="3">
        <v>2.7490000000000001</v>
      </c>
      <c r="I86" s="3">
        <v>2.7429999999999999</v>
      </c>
      <c r="J86" s="3">
        <v>2.7490000000000001</v>
      </c>
      <c r="K86" s="3">
        <v>2.7429999999999999</v>
      </c>
      <c r="L86" s="3">
        <v>2.7490000000000001</v>
      </c>
      <c r="M86" s="3">
        <v>2.7429999999999999</v>
      </c>
      <c r="N86" s="3">
        <v>2.7490000000000001</v>
      </c>
      <c r="O86" s="3">
        <v>2.7429999999999999</v>
      </c>
      <c r="P86" s="82">
        <v>2.7490000000000001</v>
      </c>
      <c r="Q86" s="82">
        <v>2.7429999999999999</v>
      </c>
      <c r="R86" s="3">
        <v>2.7490000000000001</v>
      </c>
      <c r="S86" s="3">
        <v>2.7429999999999999</v>
      </c>
      <c r="T86" s="3">
        <v>2.7490000000000001</v>
      </c>
      <c r="U86" s="3">
        <v>2.7429999999999999</v>
      </c>
      <c r="V86" s="3">
        <v>2.7490000000000001</v>
      </c>
      <c r="W86" s="3">
        <v>2.7429999999999999</v>
      </c>
      <c r="X86" s="3">
        <v>2.7490000000000001</v>
      </c>
      <c r="Y86" s="3">
        <v>2.7429999999999999</v>
      </c>
      <c r="Z86" s="3">
        <v>2.7490000000000001</v>
      </c>
      <c r="AA86" s="3">
        <v>2.7429999999999999</v>
      </c>
      <c r="AB86" s="3">
        <v>2.7490000000000001</v>
      </c>
      <c r="AC86" s="3">
        <v>2.7429999999999999</v>
      </c>
      <c r="AD86" s="3">
        <v>2.7490000000000001</v>
      </c>
      <c r="AE86" s="3">
        <v>2.7429999999999999</v>
      </c>
      <c r="AF86" s="3">
        <v>2.7490000000000001</v>
      </c>
      <c r="AG86" s="3">
        <v>2.7429999999999999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83">
        <v>0</v>
      </c>
      <c r="AO86" s="8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1.335</v>
      </c>
      <c r="BQ86" s="3">
        <v>0.61199999999999999</v>
      </c>
      <c r="BR86" s="3">
        <v>1.335</v>
      </c>
      <c r="BS86" s="3">
        <v>0.61199999999999999</v>
      </c>
      <c r="BT86" s="3">
        <v>1.335</v>
      </c>
      <c r="BU86" s="3">
        <v>0.61199999999999999</v>
      </c>
      <c r="BV86" s="3">
        <v>1.335</v>
      </c>
      <c r="BW86" s="3">
        <v>0.61199999999999999</v>
      </c>
      <c r="BX86" s="83">
        <v>1.335</v>
      </c>
      <c r="BY86" s="83">
        <v>0.61199999999999999</v>
      </c>
      <c r="BZ86" s="82">
        <v>1.335</v>
      </c>
      <c r="CA86" s="82">
        <v>0.61199999999999999</v>
      </c>
      <c r="CB86" s="3">
        <v>1.1020000000000001</v>
      </c>
      <c r="CC86" s="3">
        <v>1.4730000000000001</v>
      </c>
      <c r="CD86" s="3">
        <v>1.1020000000000001</v>
      </c>
      <c r="CE86" s="3">
        <v>1.4730000000000001</v>
      </c>
      <c r="CF86" s="3">
        <v>1.1020000000000001</v>
      </c>
      <c r="CG86" s="3">
        <v>1.4730000000000001</v>
      </c>
      <c r="CH86" s="3">
        <v>1.1020000000000001</v>
      </c>
      <c r="CI86" s="3">
        <v>1.4730000000000001</v>
      </c>
      <c r="CJ86" s="3">
        <v>1.1020000000000001</v>
      </c>
      <c r="CK86" s="3">
        <v>1.4730000000000001</v>
      </c>
      <c r="CL86" s="3">
        <v>1.1020000000000001</v>
      </c>
      <c r="CM86" s="3">
        <v>1.4730000000000001</v>
      </c>
      <c r="CN86" s="3">
        <v>1.1020000000000001</v>
      </c>
      <c r="CO86" s="3">
        <v>1.4730000000000001</v>
      </c>
      <c r="CP86" s="3">
        <v>1.1020000000000001</v>
      </c>
      <c r="CQ86" s="3">
        <v>1.4730000000000001</v>
      </c>
      <c r="CR86" s="3">
        <v>0</v>
      </c>
      <c r="CS86" s="3">
        <v>0</v>
      </c>
      <c r="CT86" s="3">
        <v>1.335</v>
      </c>
      <c r="CU86" s="3">
        <v>0.61199999999999999</v>
      </c>
      <c r="CV86" s="3">
        <v>1.335</v>
      </c>
      <c r="CW86" s="3">
        <v>0.61199999999999999</v>
      </c>
      <c r="CX86" s="3">
        <v>1.335</v>
      </c>
      <c r="CY86" s="3">
        <v>0.61199999999999999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2.7490000000000001</v>
      </c>
      <c r="DG86" s="3">
        <v>2.7429999999999999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2.7490000000000001</v>
      </c>
      <c r="DU86" s="3">
        <v>2.7429999999999999</v>
      </c>
      <c r="DV86" s="3">
        <v>0</v>
      </c>
      <c r="DW86" s="3">
        <v>0</v>
      </c>
    </row>
    <row r="87" spans="1:127" x14ac:dyDescent="0.15">
      <c r="A87" s="28">
        <v>99</v>
      </c>
      <c r="B87" s="3">
        <v>2.5510000000000002</v>
      </c>
      <c r="C87" s="3">
        <v>2.5249999999999999</v>
      </c>
      <c r="D87" s="3">
        <v>2.5510000000000002</v>
      </c>
      <c r="E87" s="3">
        <v>2.5249999999999999</v>
      </c>
      <c r="F87" s="3">
        <v>2.5510000000000002</v>
      </c>
      <c r="G87" s="3">
        <v>2.5249999999999999</v>
      </c>
      <c r="H87" s="3">
        <v>2.5510000000000002</v>
      </c>
      <c r="I87" s="3">
        <v>2.5249999999999999</v>
      </c>
      <c r="J87" s="3">
        <v>2.5510000000000002</v>
      </c>
      <c r="K87" s="3">
        <v>2.5249999999999999</v>
      </c>
      <c r="L87" s="3">
        <v>2.5510000000000002</v>
      </c>
      <c r="M87" s="3">
        <v>2.5249999999999999</v>
      </c>
      <c r="N87" s="3">
        <v>2.5510000000000002</v>
      </c>
      <c r="O87" s="3">
        <v>2.5249999999999999</v>
      </c>
      <c r="P87" s="82">
        <v>2.5510000000000002</v>
      </c>
      <c r="Q87" s="82">
        <v>2.5249999999999999</v>
      </c>
      <c r="R87" s="3">
        <v>2.5510000000000002</v>
      </c>
      <c r="S87" s="3">
        <v>2.5249999999999999</v>
      </c>
      <c r="T87" s="3">
        <v>2.5510000000000002</v>
      </c>
      <c r="U87" s="3">
        <v>2.5249999999999999</v>
      </c>
      <c r="V87" s="3">
        <v>2.5510000000000002</v>
      </c>
      <c r="W87" s="3">
        <v>2.5249999999999999</v>
      </c>
      <c r="X87" s="3">
        <v>2.5510000000000002</v>
      </c>
      <c r="Y87" s="3">
        <v>2.5249999999999999</v>
      </c>
      <c r="Z87" s="3">
        <v>2.5510000000000002</v>
      </c>
      <c r="AA87" s="3">
        <v>2.5249999999999999</v>
      </c>
      <c r="AB87" s="3">
        <v>2.5510000000000002</v>
      </c>
      <c r="AC87" s="3">
        <v>2.5249999999999999</v>
      </c>
      <c r="AD87" s="3">
        <v>2.5510000000000002</v>
      </c>
      <c r="AE87" s="3">
        <v>2.5249999999999999</v>
      </c>
      <c r="AF87" s="3">
        <v>2.5510000000000002</v>
      </c>
      <c r="AG87" s="3">
        <v>2.5249999999999999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83">
        <v>0</v>
      </c>
      <c r="AO87" s="8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1.2270000000000001</v>
      </c>
      <c r="BQ87" s="3">
        <v>0.57199999999999995</v>
      </c>
      <c r="BR87" s="3">
        <v>1.2270000000000001</v>
      </c>
      <c r="BS87" s="3">
        <v>0.57199999999999995</v>
      </c>
      <c r="BT87" s="3">
        <v>1.2270000000000001</v>
      </c>
      <c r="BU87" s="3">
        <v>0.57199999999999995</v>
      </c>
      <c r="BV87" s="3">
        <v>1.2270000000000001</v>
      </c>
      <c r="BW87" s="3">
        <v>0.57199999999999995</v>
      </c>
      <c r="BX87" s="83">
        <v>1.2270000000000001</v>
      </c>
      <c r="BY87" s="83">
        <v>0.57199999999999995</v>
      </c>
      <c r="BZ87" s="82">
        <v>1.2270000000000001</v>
      </c>
      <c r="CA87" s="82">
        <v>0.57199999999999995</v>
      </c>
      <c r="CB87" s="3">
        <v>1.0349999999999999</v>
      </c>
      <c r="CC87" s="3">
        <v>1.35</v>
      </c>
      <c r="CD87" s="3">
        <v>1.0349999999999999</v>
      </c>
      <c r="CE87" s="3">
        <v>1.35</v>
      </c>
      <c r="CF87" s="3">
        <v>1.0349999999999999</v>
      </c>
      <c r="CG87" s="3">
        <v>1.35</v>
      </c>
      <c r="CH87" s="3">
        <v>1.0349999999999999</v>
      </c>
      <c r="CI87" s="3">
        <v>1.35</v>
      </c>
      <c r="CJ87" s="3">
        <v>1.0349999999999999</v>
      </c>
      <c r="CK87" s="3">
        <v>1.35</v>
      </c>
      <c r="CL87" s="3">
        <v>1.0349999999999999</v>
      </c>
      <c r="CM87" s="3">
        <v>1.35</v>
      </c>
      <c r="CN87" s="3">
        <v>1.0349999999999999</v>
      </c>
      <c r="CO87" s="3">
        <v>1.35</v>
      </c>
      <c r="CP87" s="3">
        <v>1.0349999999999999</v>
      </c>
      <c r="CQ87" s="3">
        <v>1.35</v>
      </c>
      <c r="CR87" s="3">
        <v>0</v>
      </c>
      <c r="CS87" s="3">
        <v>0</v>
      </c>
      <c r="CT87" s="3">
        <v>1.2270000000000001</v>
      </c>
      <c r="CU87" s="3">
        <v>0.57199999999999995</v>
      </c>
      <c r="CV87" s="3">
        <v>1.2270000000000001</v>
      </c>
      <c r="CW87" s="3">
        <v>0.57199999999999995</v>
      </c>
      <c r="CX87" s="3">
        <v>1.2270000000000001</v>
      </c>
      <c r="CY87" s="3">
        <v>0.57199999999999995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2.5510000000000002</v>
      </c>
      <c r="DG87" s="3">
        <v>2.5249999999999999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2.5510000000000002</v>
      </c>
      <c r="DU87" s="3">
        <v>2.5249999999999999</v>
      </c>
      <c r="DV87" s="3">
        <v>0</v>
      </c>
      <c r="DW87" s="3">
        <v>0</v>
      </c>
    </row>
    <row r="88" spans="1:127" x14ac:dyDescent="0.15">
      <c r="A88" s="28">
        <v>100</v>
      </c>
      <c r="B88" s="3">
        <v>2.3570000000000002</v>
      </c>
      <c r="C88" s="3">
        <v>2.3250000000000002</v>
      </c>
      <c r="D88" s="3">
        <v>2.3570000000000002</v>
      </c>
      <c r="E88" s="3">
        <v>2.3250000000000002</v>
      </c>
      <c r="F88" s="3">
        <v>2.3570000000000002</v>
      </c>
      <c r="G88" s="3">
        <v>2.3250000000000002</v>
      </c>
      <c r="H88" s="3">
        <v>2.3570000000000002</v>
      </c>
      <c r="I88" s="3">
        <v>2.3250000000000002</v>
      </c>
      <c r="J88" s="3">
        <v>2.3570000000000002</v>
      </c>
      <c r="K88" s="3">
        <v>2.3250000000000002</v>
      </c>
      <c r="L88" s="3">
        <v>2.3570000000000002</v>
      </c>
      <c r="M88" s="3">
        <v>2.3250000000000002</v>
      </c>
      <c r="N88" s="3">
        <v>2.3570000000000002</v>
      </c>
      <c r="O88" s="3">
        <v>2.3250000000000002</v>
      </c>
      <c r="P88" s="82">
        <v>2.3570000000000002</v>
      </c>
      <c r="Q88" s="82">
        <v>2.3250000000000002</v>
      </c>
      <c r="R88" s="3">
        <v>2.3570000000000002</v>
      </c>
      <c r="S88" s="3">
        <v>2.3250000000000002</v>
      </c>
      <c r="T88" s="3">
        <v>2.3570000000000002</v>
      </c>
      <c r="U88" s="3">
        <v>2.3250000000000002</v>
      </c>
      <c r="V88" s="3">
        <v>2.3570000000000002</v>
      </c>
      <c r="W88" s="3">
        <v>2.3250000000000002</v>
      </c>
      <c r="X88" s="3">
        <v>2.3570000000000002</v>
      </c>
      <c r="Y88" s="3">
        <v>2.3250000000000002</v>
      </c>
      <c r="Z88" s="3">
        <v>2.3570000000000002</v>
      </c>
      <c r="AA88" s="3">
        <v>2.3250000000000002</v>
      </c>
      <c r="AB88" s="3">
        <v>2.3570000000000002</v>
      </c>
      <c r="AC88" s="3">
        <v>2.3250000000000002</v>
      </c>
      <c r="AD88" s="3">
        <v>2.3570000000000002</v>
      </c>
      <c r="AE88" s="3">
        <v>2.3250000000000002</v>
      </c>
      <c r="AF88" s="3">
        <v>2.3570000000000002</v>
      </c>
      <c r="AG88" s="3">
        <v>2.3250000000000002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83">
        <v>0</v>
      </c>
      <c r="AO88" s="8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1.1339999999999999</v>
      </c>
      <c r="BQ88" s="3">
        <v>0.53400000000000003</v>
      </c>
      <c r="BR88" s="3">
        <v>1.1339999999999999</v>
      </c>
      <c r="BS88" s="3">
        <v>0.53400000000000003</v>
      </c>
      <c r="BT88" s="3">
        <v>1.1339999999999999</v>
      </c>
      <c r="BU88" s="3">
        <v>0.53400000000000003</v>
      </c>
      <c r="BV88" s="3">
        <v>1.1339999999999999</v>
      </c>
      <c r="BW88" s="3">
        <v>0.53400000000000003</v>
      </c>
      <c r="BX88" s="83">
        <v>1.1339999999999999</v>
      </c>
      <c r="BY88" s="83">
        <v>0.53400000000000003</v>
      </c>
      <c r="BZ88" s="82">
        <v>1.1339999999999999</v>
      </c>
      <c r="CA88" s="82">
        <v>0.53400000000000003</v>
      </c>
      <c r="CB88" s="3">
        <v>0.96499999999999997</v>
      </c>
      <c r="CC88" s="3">
        <v>1.236</v>
      </c>
      <c r="CD88" s="3">
        <v>0.96499999999999997</v>
      </c>
      <c r="CE88" s="3">
        <v>1.236</v>
      </c>
      <c r="CF88" s="3">
        <v>0.96499999999999997</v>
      </c>
      <c r="CG88" s="3">
        <v>1.236</v>
      </c>
      <c r="CH88" s="3">
        <v>0.96499999999999997</v>
      </c>
      <c r="CI88" s="3">
        <v>1.236</v>
      </c>
      <c r="CJ88" s="3">
        <v>0.96499999999999997</v>
      </c>
      <c r="CK88" s="3">
        <v>1.236</v>
      </c>
      <c r="CL88" s="3">
        <v>0.96499999999999997</v>
      </c>
      <c r="CM88" s="3">
        <v>1.236</v>
      </c>
      <c r="CN88" s="3">
        <v>0.96499999999999997</v>
      </c>
      <c r="CO88" s="3">
        <v>1.236</v>
      </c>
      <c r="CP88" s="3">
        <v>0.96499999999999997</v>
      </c>
      <c r="CQ88" s="3">
        <v>1.236</v>
      </c>
      <c r="CR88" s="3">
        <v>0</v>
      </c>
      <c r="CS88" s="3">
        <v>0</v>
      </c>
      <c r="CT88" s="3">
        <v>1.1339999999999999</v>
      </c>
      <c r="CU88" s="3">
        <v>0.53400000000000003</v>
      </c>
      <c r="CV88" s="3">
        <v>1.1339999999999999</v>
      </c>
      <c r="CW88" s="3">
        <v>0.53400000000000003</v>
      </c>
      <c r="CX88" s="3">
        <v>1.1339999999999999</v>
      </c>
      <c r="CY88" s="3">
        <v>0.53400000000000003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2.3570000000000002</v>
      </c>
      <c r="DG88" s="3">
        <v>2.3250000000000002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2.3570000000000002</v>
      </c>
      <c r="DU88" s="3">
        <v>2.3250000000000002</v>
      </c>
      <c r="DV88" s="3">
        <v>0</v>
      </c>
      <c r="DW88" s="3">
        <v>0</v>
      </c>
    </row>
    <row r="89" spans="1:127" x14ac:dyDescent="0.15">
      <c r="A89" s="28">
        <v>101</v>
      </c>
      <c r="B89" s="3">
        <v>2.1859999999999999</v>
      </c>
      <c r="C89" s="3">
        <v>2.141</v>
      </c>
      <c r="D89" s="3">
        <v>2.1859999999999999</v>
      </c>
      <c r="E89" s="3">
        <v>2.141</v>
      </c>
      <c r="F89" s="3">
        <v>2.1859999999999999</v>
      </c>
      <c r="G89" s="3">
        <v>2.141</v>
      </c>
      <c r="H89" s="3">
        <v>2.1859999999999999</v>
      </c>
      <c r="I89" s="3">
        <v>2.141</v>
      </c>
      <c r="J89" s="3">
        <v>2.1859999999999999</v>
      </c>
      <c r="K89" s="3">
        <v>2.141</v>
      </c>
      <c r="L89" s="3">
        <v>2.1859999999999999</v>
      </c>
      <c r="M89" s="3">
        <v>2.141</v>
      </c>
      <c r="N89" s="3">
        <v>2.1859999999999999</v>
      </c>
      <c r="O89" s="3">
        <v>2.141</v>
      </c>
      <c r="P89" s="82">
        <v>2.1859999999999999</v>
      </c>
      <c r="Q89" s="82">
        <v>2.141</v>
      </c>
      <c r="R89" s="3">
        <v>2.1859999999999999</v>
      </c>
      <c r="S89" s="3">
        <v>2.141</v>
      </c>
      <c r="T89" s="3">
        <v>2.1859999999999999</v>
      </c>
      <c r="U89" s="3">
        <v>2.141</v>
      </c>
      <c r="V89" s="3">
        <v>2.1859999999999999</v>
      </c>
      <c r="W89" s="3">
        <v>2.141</v>
      </c>
      <c r="X89" s="3">
        <v>2.1859999999999999</v>
      </c>
      <c r="Y89" s="3">
        <v>2.141</v>
      </c>
      <c r="Z89" s="3">
        <v>2.1859999999999999</v>
      </c>
      <c r="AA89" s="3">
        <v>2.141</v>
      </c>
      <c r="AB89" s="3">
        <v>2.1859999999999999</v>
      </c>
      <c r="AC89" s="3">
        <v>2.141</v>
      </c>
      <c r="AD89" s="3">
        <v>2.1859999999999999</v>
      </c>
      <c r="AE89" s="3">
        <v>2.141</v>
      </c>
      <c r="AF89" s="3">
        <v>2.1859999999999999</v>
      </c>
      <c r="AG89" s="3">
        <v>2.141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83">
        <v>0</v>
      </c>
      <c r="AO89" s="8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1.0409999999999999</v>
      </c>
      <c r="BQ89" s="3">
        <v>0.498</v>
      </c>
      <c r="BR89" s="3">
        <v>1.0409999999999999</v>
      </c>
      <c r="BS89" s="3">
        <v>0.498</v>
      </c>
      <c r="BT89" s="3">
        <v>1.0409999999999999</v>
      </c>
      <c r="BU89" s="3">
        <v>0.498</v>
      </c>
      <c r="BV89" s="3">
        <v>1.0409999999999999</v>
      </c>
      <c r="BW89" s="3">
        <v>0.498</v>
      </c>
      <c r="BX89" s="83">
        <v>1.0409999999999999</v>
      </c>
      <c r="BY89" s="83">
        <v>0.498</v>
      </c>
      <c r="BZ89" s="82">
        <v>1.0409999999999999</v>
      </c>
      <c r="CA89" s="82">
        <v>0.498</v>
      </c>
      <c r="CB89" s="3">
        <v>0.90200000000000002</v>
      </c>
      <c r="CC89" s="3">
        <v>1.129</v>
      </c>
      <c r="CD89" s="3">
        <v>0.90200000000000002</v>
      </c>
      <c r="CE89" s="3">
        <v>1.129</v>
      </c>
      <c r="CF89" s="3">
        <v>0.90200000000000002</v>
      </c>
      <c r="CG89" s="3">
        <v>1.129</v>
      </c>
      <c r="CH89" s="3">
        <v>0.90200000000000002</v>
      </c>
      <c r="CI89" s="3">
        <v>1.129</v>
      </c>
      <c r="CJ89" s="3">
        <v>0.90200000000000002</v>
      </c>
      <c r="CK89" s="3">
        <v>1.129</v>
      </c>
      <c r="CL89" s="3">
        <v>0.90200000000000002</v>
      </c>
      <c r="CM89" s="3">
        <v>1.129</v>
      </c>
      <c r="CN89" s="3">
        <v>0.90200000000000002</v>
      </c>
      <c r="CO89" s="3">
        <v>1.129</v>
      </c>
      <c r="CP89" s="3">
        <v>0.90200000000000002</v>
      </c>
      <c r="CQ89" s="3">
        <v>1.129</v>
      </c>
      <c r="CR89" s="3">
        <v>0</v>
      </c>
      <c r="CS89" s="3">
        <v>0</v>
      </c>
      <c r="CT89" s="3">
        <v>1.0409999999999999</v>
      </c>
      <c r="CU89" s="3">
        <v>0.498</v>
      </c>
      <c r="CV89" s="3">
        <v>1.0409999999999999</v>
      </c>
      <c r="CW89" s="3">
        <v>0.498</v>
      </c>
      <c r="CX89" s="3">
        <v>1.0409999999999999</v>
      </c>
      <c r="CY89" s="3">
        <v>0.498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2.1859999999999999</v>
      </c>
      <c r="DG89" s="3">
        <v>2.141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2.1859999999999999</v>
      </c>
      <c r="DU89" s="3">
        <v>2.141</v>
      </c>
      <c r="DV89" s="3">
        <v>0</v>
      </c>
      <c r="DW89" s="3">
        <v>0</v>
      </c>
    </row>
    <row r="90" spans="1:127" x14ac:dyDescent="0.15">
      <c r="A90" s="28">
        <v>102</v>
      </c>
      <c r="B90" s="3">
        <v>2.028</v>
      </c>
      <c r="C90" s="3">
        <v>1.972</v>
      </c>
      <c r="D90" s="3">
        <v>2.028</v>
      </c>
      <c r="E90" s="3">
        <v>1.972</v>
      </c>
      <c r="F90" s="3">
        <v>2.028</v>
      </c>
      <c r="G90" s="3">
        <v>1.972</v>
      </c>
      <c r="H90" s="3">
        <v>2.028</v>
      </c>
      <c r="I90" s="3">
        <v>1.972</v>
      </c>
      <c r="J90" s="3">
        <v>2.028</v>
      </c>
      <c r="K90" s="3">
        <v>1.972</v>
      </c>
      <c r="L90" s="3">
        <v>2.028</v>
      </c>
      <c r="M90" s="3">
        <v>1.972</v>
      </c>
      <c r="N90" s="3">
        <v>2.028</v>
      </c>
      <c r="O90" s="3">
        <v>1.972</v>
      </c>
      <c r="P90" s="82">
        <v>2.028</v>
      </c>
      <c r="Q90" s="82">
        <v>1.972</v>
      </c>
      <c r="R90" s="3">
        <v>2.028</v>
      </c>
      <c r="S90" s="3">
        <v>1.972</v>
      </c>
      <c r="T90" s="3">
        <v>2.028</v>
      </c>
      <c r="U90" s="3">
        <v>1.972</v>
      </c>
      <c r="V90" s="3">
        <v>2.028</v>
      </c>
      <c r="W90" s="3">
        <v>1.972</v>
      </c>
      <c r="X90" s="3">
        <v>2.028</v>
      </c>
      <c r="Y90" s="3">
        <v>1.972</v>
      </c>
      <c r="Z90" s="3">
        <v>2.028</v>
      </c>
      <c r="AA90" s="3">
        <v>1.972</v>
      </c>
      <c r="AB90" s="3">
        <v>2.028</v>
      </c>
      <c r="AC90" s="3">
        <v>1.972</v>
      </c>
      <c r="AD90" s="3">
        <v>2.028</v>
      </c>
      <c r="AE90" s="3">
        <v>1.972</v>
      </c>
      <c r="AF90" s="3">
        <v>2.028</v>
      </c>
      <c r="AG90" s="3">
        <v>1.972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83">
        <v>0</v>
      </c>
      <c r="AO90" s="8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0.95499999999999996</v>
      </c>
      <c r="BQ90" s="3">
        <v>0.46200000000000002</v>
      </c>
      <c r="BR90" s="3">
        <v>0.95499999999999996</v>
      </c>
      <c r="BS90" s="3">
        <v>0.46200000000000002</v>
      </c>
      <c r="BT90" s="3">
        <v>0.95499999999999996</v>
      </c>
      <c r="BU90" s="3">
        <v>0.46200000000000002</v>
      </c>
      <c r="BV90" s="3">
        <v>0.95499999999999996</v>
      </c>
      <c r="BW90" s="3">
        <v>0.46200000000000002</v>
      </c>
      <c r="BX90" s="83">
        <v>0.95499999999999996</v>
      </c>
      <c r="BY90" s="83">
        <v>0.46200000000000002</v>
      </c>
      <c r="BZ90" s="82">
        <v>0.95499999999999996</v>
      </c>
      <c r="CA90" s="82">
        <v>0.46200000000000002</v>
      </c>
      <c r="CB90" s="3">
        <v>0.84099999999999997</v>
      </c>
      <c r="CC90" s="3">
        <v>1.03</v>
      </c>
      <c r="CD90" s="3">
        <v>0.84099999999999997</v>
      </c>
      <c r="CE90" s="3">
        <v>1.03</v>
      </c>
      <c r="CF90" s="3">
        <v>0.84099999999999997</v>
      </c>
      <c r="CG90" s="3">
        <v>1.03</v>
      </c>
      <c r="CH90" s="3">
        <v>0.84099999999999997</v>
      </c>
      <c r="CI90" s="3">
        <v>1.03</v>
      </c>
      <c r="CJ90" s="3">
        <v>0.84099999999999997</v>
      </c>
      <c r="CK90" s="3">
        <v>1.03</v>
      </c>
      <c r="CL90" s="3">
        <v>0.84099999999999997</v>
      </c>
      <c r="CM90" s="3">
        <v>1.03</v>
      </c>
      <c r="CN90" s="3">
        <v>0.84099999999999997</v>
      </c>
      <c r="CO90" s="3">
        <v>1.03</v>
      </c>
      <c r="CP90" s="3">
        <v>0.84099999999999997</v>
      </c>
      <c r="CQ90" s="3">
        <v>1.03</v>
      </c>
      <c r="CR90" s="3">
        <v>0</v>
      </c>
      <c r="CS90" s="3">
        <v>0</v>
      </c>
      <c r="CT90" s="3">
        <v>0.95499999999999996</v>
      </c>
      <c r="CU90" s="3">
        <v>0.46200000000000002</v>
      </c>
      <c r="CV90" s="3">
        <v>0.95499999999999996</v>
      </c>
      <c r="CW90" s="3">
        <v>0.46200000000000002</v>
      </c>
      <c r="CX90" s="3">
        <v>0.95499999999999996</v>
      </c>
      <c r="CY90" s="3">
        <v>0.46200000000000002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2.028</v>
      </c>
      <c r="DG90" s="3">
        <v>1.972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2.028</v>
      </c>
      <c r="DU90" s="3">
        <v>1.972</v>
      </c>
      <c r="DV90" s="3">
        <v>0</v>
      </c>
      <c r="DW90" s="3">
        <v>0</v>
      </c>
    </row>
    <row r="91" spans="1:127" x14ac:dyDescent="0.15">
      <c r="A91" s="28">
        <v>103</v>
      </c>
      <c r="B91" s="3">
        <v>1.8819999999999999</v>
      </c>
      <c r="C91" s="3">
        <v>1.8180000000000001</v>
      </c>
      <c r="D91" s="3">
        <v>1.8819999999999999</v>
      </c>
      <c r="E91" s="3">
        <v>1.8180000000000001</v>
      </c>
      <c r="F91" s="3">
        <v>1.8819999999999999</v>
      </c>
      <c r="G91" s="3">
        <v>1.8180000000000001</v>
      </c>
      <c r="H91" s="3">
        <v>1.8819999999999999</v>
      </c>
      <c r="I91" s="3">
        <v>1.8180000000000001</v>
      </c>
      <c r="J91" s="3">
        <v>1.8819999999999999</v>
      </c>
      <c r="K91" s="3">
        <v>1.8180000000000001</v>
      </c>
      <c r="L91" s="3">
        <v>1.8819999999999999</v>
      </c>
      <c r="M91" s="3">
        <v>1.8180000000000001</v>
      </c>
      <c r="N91" s="3">
        <v>1.8819999999999999</v>
      </c>
      <c r="O91" s="3">
        <v>1.8180000000000001</v>
      </c>
      <c r="P91" s="82">
        <v>1.8819999999999999</v>
      </c>
      <c r="Q91" s="82">
        <v>1.8180000000000001</v>
      </c>
      <c r="R91" s="3">
        <v>1.8819999999999999</v>
      </c>
      <c r="S91" s="3">
        <v>1.8180000000000001</v>
      </c>
      <c r="T91" s="3">
        <v>1.8819999999999999</v>
      </c>
      <c r="U91" s="3">
        <v>1.8180000000000001</v>
      </c>
      <c r="V91" s="3">
        <v>1.8819999999999999</v>
      </c>
      <c r="W91" s="3">
        <v>1.8180000000000001</v>
      </c>
      <c r="X91" s="3">
        <v>1.8819999999999999</v>
      </c>
      <c r="Y91" s="3">
        <v>1.8180000000000001</v>
      </c>
      <c r="Z91" s="3">
        <v>1.8819999999999999</v>
      </c>
      <c r="AA91" s="3">
        <v>1.8180000000000001</v>
      </c>
      <c r="AB91" s="3">
        <v>1.8819999999999999</v>
      </c>
      <c r="AC91" s="3">
        <v>1.8180000000000001</v>
      </c>
      <c r="AD91" s="3">
        <v>1.8819999999999999</v>
      </c>
      <c r="AE91" s="3">
        <v>1.8180000000000001</v>
      </c>
      <c r="AF91" s="3">
        <v>1.8819999999999999</v>
      </c>
      <c r="AG91" s="3">
        <v>1.8180000000000001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83">
        <v>0</v>
      </c>
      <c r="AO91" s="8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0.874</v>
      </c>
      <c r="BQ91" s="3">
        <v>0.42799999999999999</v>
      </c>
      <c r="BR91" s="3">
        <v>0.874</v>
      </c>
      <c r="BS91" s="3">
        <v>0.42799999999999999</v>
      </c>
      <c r="BT91" s="3">
        <v>0.874</v>
      </c>
      <c r="BU91" s="3">
        <v>0.42799999999999999</v>
      </c>
      <c r="BV91" s="3">
        <v>0.874</v>
      </c>
      <c r="BW91" s="3">
        <v>0.42799999999999999</v>
      </c>
      <c r="BX91" s="83">
        <v>0.874</v>
      </c>
      <c r="BY91" s="83">
        <v>0.42799999999999999</v>
      </c>
      <c r="BZ91" s="82">
        <v>0.874</v>
      </c>
      <c r="CA91" s="82">
        <v>0.42799999999999999</v>
      </c>
      <c r="CB91" s="3">
        <v>0.78300000000000003</v>
      </c>
      <c r="CC91" s="3">
        <v>0.93700000000000006</v>
      </c>
      <c r="CD91" s="3">
        <v>0.78300000000000003</v>
      </c>
      <c r="CE91" s="3">
        <v>0.93700000000000006</v>
      </c>
      <c r="CF91" s="3">
        <v>0.78300000000000003</v>
      </c>
      <c r="CG91" s="3">
        <v>0.93700000000000006</v>
      </c>
      <c r="CH91" s="3">
        <v>0.78300000000000003</v>
      </c>
      <c r="CI91" s="3">
        <v>0.93700000000000006</v>
      </c>
      <c r="CJ91" s="3">
        <v>0.78300000000000003</v>
      </c>
      <c r="CK91" s="3">
        <v>0.93700000000000006</v>
      </c>
      <c r="CL91" s="3">
        <v>0.78300000000000003</v>
      </c>
      <c r="CM91" s="3">
        <v>0.93700000000000006</v>
      </c>
      <c r="CN91" s="3">
        <v>0.78300000000000003</v>
      </c>
      <c r="CO91" s="3">
        <v>0.93700000000000006</v>
      </c>
      <c r="CP91" s="3">
        <v>0.78300000000000003</v>
      </c>
      <c r="CQ91" s="3">
        <v>0.93700000000000006</v>
      </c>
      <c r="CR91" s="3">
        <v>0</v>
      </c>
      <c r="CS91" s="3">
        <v>0</v>
      </c>
      <c r="CT91" s="3">
        <v>0.874</v>
      </c>
      <c r="CU91" s="3">
        <v>0.42799999999999999</v>
      </c>
      <c r="CV91" s="3">
        <v>0.874</v>
      </c>
      <c r="CW91" s="3">
        <v>0.42799999999999999</v>
      </c>
      <c r="CX91" s="3">
        <v>0.874</v>
      </c>
      <c r="CY91" s="3">
        <v>0.42799999999999999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1.8819999999999999</v>
      </c>
      <c r="DG91" s="3">
        <v>1.8180000000000001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1.8819999999999999</v>
      </c>
      <c r="DU91" s="3">
        <v>1.8180000000000001</v>
      </c>
      <c r="DV91" s="3">
        <v>0</v>
      </c>
      <c r="DW91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 enableFormatConditionsCalculation="0"/>
  <dimension ref="A1:C12"/>
  <sheetViews>
    <sheetView zoomScale="90" zoomScaleNormal="90" workbookViewId="0">
      <selection activeCell="E1" sqref="E1"/>
    </sheetView>
  </sheetViews>
  <sheetFormatPr baseColWidth="10" defaultColWidth="8.83203125" defaultRowHeight="13" x14ac:dyDescent="0.15"/>
  <cols>
    <col min="1" max="1" width="8.83203125" style="19"/>
    <col min="2" max="2" width="12.6640625" style="19" bestFit="1" customWidth="1"/>
    <col min="3" max="16384" width="8.83203125" style="19"/>
  </cols>
  <sheetData>
    <row r="1" spans="1:3" x14ac:dyDescent="0.15">
      <c r="A1" s="77" t="s">
        <v>28</v>
      </c>
      <c r="B1" s="78" t="s">
        <v>29</v>
      </c>
    </row>
    <row r="2" spans="1:3" x14ac:dyDescent="0.15">
      <c r="A2" s="31">
        <v>2010</v>
      </c>
      <c r="B2" s="32">
        <v>3.2300000000000002E-2</v>
      </c>
      <c r="C2" s="21"/>
    </row>
    <row r="3" spans="1:3" x14ac:dyDescent="0.15">
      <c r="A3" s="33">
        <v>2011</v>
      </c>
      <c r="B3" s="30">
        <v>2.4899999999999999E-2</v>
      </c>
    </row>
    <row r="4" spans="1:3" x14ac:dyDescent="0.15">
      <c r="A4" s="33">
        <v>2012</v>
      </c>
      <c r="B4" s="30">
        <v>2.1600000000000001E-2</v>
      </c>
      <c r="C4" s="26"/>
    </row>
    <row r="5" spans="1:3" x14ac:dyDescent="0.15">
      <c r="A5" s="33">
        <v>2013</v>
      </c>
      <c r="B5" s="30">
        <v>1.2999999999999999E-2</v>
      </c>
    </row>
    <row r="6" spans="1:3" x14ac:dyDescent="0.15">
      <c r="A6" s="33">
        <v>2014</v>
      </c>
      <c r="B6" s="30">
        <v>1.7500000000000002E-2</v>
      </c>
    </row>
    <row r="7" spans="1:3" x14ac:dyDescent="0.15">
      <c r="A7" s="34">
        <v>2015</v>
      </c>
      <c r="B7" s="30">
        <v>6.7999999999999996E-3</v>
      </c>
    </row>
    <row r="8" spans="1:3" x14ac:dyDescent="0.15">
      <c r="A8" s="34">
        <v>2016</v>
      </c>
      <c r="B8" s="79">
        <v>4.3E-3</v>
      </c>
    </row>
    <row r="9" spans="1:3" x14ac:dyDescent="0.15">
      <c r="A9" s="34">
        <v>2017</v>
      </c>
      <c r="B9" s="171">
        <v>0</v>
      </c>
      <c r="C9" s="172" t="s">
        <v>159</v>
      </c>
    </row>
    <row r="10" spans="1:3" x14ac:dyDescent="0.15">
      <c r="A10" s="39">
        <v>2018</v>
      </c>
      <c r="B10" s="35">
        <f>B9</f>
        <v>0</v>
      </c>
    </row>
    <row r="11" spans="1:3" x14ac:dyDescent="0.15">
      <c r="A11" s="39">
        <v>2019</v>
      </c>
      <c r="B11" s="35">
        <f>B10</f>
        <v>0</v>
      </c>
    </row>
    <row r="12" spans="1:3" x14ac:dyDescent="0.15">
      <c r="A12" s="40">
        <v>2020</v>
      </c>
      <c r="B12" s="36">
        <f>B11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 enableFormatConditionsCalculation="0"/>
  <dimension ref="A2:D8"/>
  <sheetViews>
    <sheetView zoomScale="90" zoomScaleNormal="90" workbookViewId="0">
      <selection activeCell="D1" sqref="D1"/>
    </sheetView>
  </sheetViews>
  <sheetFormatPr baseColWidth="10" defaultColWidth="8.83203125" defaultRowHeight="13" x14ac:dyDescent="0.15"/>
  <cols>
    <col min="1" max="1" width="51.83203125" style="23" bestFit="1" customWidth="1"/>
    <col min="2" max="2" width="11.33203125" style="23" bestFit="1" customWidth="1"/>
    <col min="3" max="3" width="8.83203125" style="23"/>
    <col min="4" max="4" width="11.1640625" style="23" customWidth="1"/>
    <col min="5" max="256" width="8.83203125" style="23"/>
    <col min="257" max="257" width="47.83203125" style="23" bestFit="1" customWidth="1"/>
    <col min="258" max="258" width="10.1640625" style="23" bestFit="1" customWidth="1"/>
    <col min="259" max="512" width="8.83203125" style="23"/>
    <col min="513" max="513" width="47.83203125" style="23" bestFit="1" customWidth="1"/>
    <col min="514" max="514" width="10.1640625" style="23" bestFit="1" customWidth="1"/>
    <col min="515" max="768" width="8.83203125" style="23"/>
    <col min="769" max="769" width="47.83203125" style="23" bestFit="1" customWidth="1"/>
    <col min="770" max="770" width="10.1640625" style="23" bestFit="1" customWidth="1"/>
    <col min="771" max="1024" width="8.83203125" style="23"/>
    <col min="1025" max="1025" width="47.83203125" style="23" bestFit="1" customWidth="1"/>
    <col min="1026" max="1026" width="10.1640625" style="23" bestFit="1" customWidth="1"/>
    <col min="1027" max="1280" width="8.83203125" style="23"/>
    <col min="1281" max="1281" width="47.83203125" style="23" bestFit="1" customWidth="1"/>
    <col min="1282" max="1282" width="10.1640625" style="23" bestFit="1" customWidth="1"/>
    <col min="1283" max="1536" width="8.83203125" style="23"/>
    <col min="1537" max="1537" width="47.83203125" style="23" bestFit="1" customWidth="1"/>
    <col min="1538" max="1538" width="10.1640625" style="23" bestFit="1" customWidth="1"/>
    <col min="1539" max="1792" width="8.83203125" style="23"/>
    <col min="1793" max="1793" width="47.83203125" style="23" bestFit="1" customWidth="1"/>
    <col min="1794" max="1794" width="10.1640625" style="23" bestFit="1" customWidth="1"/>
    <col min="1795" max="2048" width="8.83203125" style="23"/>
    <col min="2049" max="2049" width="47.83203125" style="23" bestFit="1" customWidth="1"/>
    <col min="2050" max="2050" width="10.1640625" style="23" bestFit="1" customWidth="1"/>
    <col min="2051" max="2304" width="8.83203125" style="23"/>
    <col min="2305" max="2305" width="47.83203125" style="23" bestFit="1" customWidth="1"/>
    <col min="2306" max="2306" width="10.1640625" style="23" bestFit="1" customWidth="1"/>
    <col min="2307" max="2560" width="8.83203125" style="23"/>
    <col min="2561" max="2561" width="47.83203125" style="23" bestFit="1" customWidth="1"/>
    <col min="2562" max="2562" width="10.1640625" style="23" bestFit="1" customWidth="1"/>
    <col min="2563" max="2816" width="8.83203125" style="23"/>
    <col min="2817" max="2817" width="47.83203125" style="23" bestFit="1" customWidth="1"/>
    <col min="2818" max="2818" width="10.1640625" style="23" bestFit="1" customWidth="1"/>
    <col min="2819" max="3072" width="8.83203125" style="23"/>
    <col min="3073" max="3073" width="47.83203125" style="23" bestFit="1" customWidth="1"/>
    <col min="3074" max="3074" width="10.1640625" style="23" bestFit="1" customWidth="1"/>
    <col min="3075" max="3328" width="8.83203125" style="23"/>
    <col min="3329" max="3329" width="47.83203125" style="23" bestFit="1" customWidth="1"/>
    <col min="3330" max="3330" width="10.1640625" style="23" bestFit="1" customWidth="1"/>
    <col min="3331" max="3584" width="8.83203125" style="23"/>
    <col min="3585" max="3585" width="47.83203125" style="23" bestFit="1" customWidth="1"/>
    <col min="3586" max="3586" width="10.1640625" style="23" bestFit="1" customWidth="1"/>
    <col min="3587" max="3840" width="8.83203125" style="23"/>
    <col min="3841" max="3841" width="47.83203125" style="23" bestFit="1" customWidth="1"/>
    <col min="3842" max="3842" width="10.1640625" style="23" bestFit="1" customWidth="1"/>
    <col min="3843" max="4096" width="8.83203125" style="23"/>
    <col min="4097" max="4097" width="47.83203125" style="23" bestFit="1" customWidth="1"/>
    <col min="4098" max="4098" width="10.1640625" style="23" bestFit="1" customWidth="1"/>
    <col min="4099" max="4352" width="8.83203125" style="23"/>
    <col min="4353" max="4353" width="47.83203125" style="23" bestFit="1" customWidth="1"/>
    <col min="4354" max="4354" width="10.1640625" style="23" bestFit="1" customWidth="1"/>
    <col min="4355" max="4608" width="8.83203125" style="23"/>
    <col min="4609" max="4609" width="47.83203125" style="23" bestFit="1" customWidth="1"/>
    <col min="4610" max="4610" width="10.1640625" style="23" bestFit="1" customWidth="1"/>
    <col min="4611" max="4864" width="8.83203125" style="23"/>
    <col min="4865" max="4865" width="47.83203125" style="23" bestFit="1" customWidth="1"/>
    <col min="4866" max="4866" width="10.1640625" style="23" bestFit="1" customWidth="1"/>
    <col min="4867" max="5120" width="8.83203125" style="23"/>
    <col min="5121" max="5121" width="47.83203125" style="23" bestFit="1" customWidth="1"/>
    <col min="5122" max="5122" width="10.1640625" style="23" bestFit="1" customWidth="1"/>
    <col min="5123" max="5376" width="8.83203125" style="23"/>
    <col min="5377" max="5377" width="47.83203125" style="23" bestFit="1" customWidth="1"/>
    <col min="5378" max="5378" width="10.1640625" style="23" bestFit="1" customWidth="1"/>
    <col min="5379" max="5632" width="8.83203125" style="23"/>
    <col min="5633" max="5633" width="47.83203125" style="23" bestFit="1" customWidth="1"/>
    <col min="5634" max="5634" width="10.1640625" style="23" bestFit="1" customWidth="1"/>
    <col min="5635" max="5888" width="8.83203125" style="23"/>
    <col min="5889" max="5889" width="47.83203125" style="23" bestFit="1" customWidth="1"/>
    <col min="5890" max="5890" width="10.1640625" style="23" bestFit="1" customWidth="1"/>
    <col min="5891" max="6144" width="8.83203125" style="23"/>
    <col min="6145" max="6145" width="47.83203125" style="23" bestFit="1" customWidth="1"/>
    <col min="6146" max="6146" width="10.1640625" style="23" bestFit="1" customWidth="1"/>
    <col min="6147" max="6400" width="8.83203125" style="23"/>
    <col min="6401" max="6401" width="47.83203125" style="23" bestFit="1" customWidth="1"/>
    <col min="6402" max="6402" width="10.1640625" style="23" bestFit="1" customWidth="1"/>
    <col min="6403" max="6656" width="8.83203125" style="23"/>
    <col min="6657" max="6657" width="47.83203125" style="23" bestFit="1" customWidth="1"/>
    <col min="6658" max="6658" width="10.1640625" style="23" bestFit="1" customWidth="1"/>
    <col min="6659" max="6912" width="8.83203125" style="23"/>
    <col min="6913" max="6913" width="47.83203125" style="23" bestFit="1" customWidth="1"/>
    <col min="6914" max="6914" width="10.1640625" style="23" bestFit="1" customWidth="1"/>
    <col min="6915" max="7168" width="8.83203125" style="23"/>
    <col min="7169" max="7169" width="47.83203125" style="23" bestFit="1" customWidth="1"/>
    <col min="7170" max="7170" width="10.1640625" style="23" bestFit="1" customWidth="1"/>
    <col min="7171" max="7424" width="8.83203125" style="23"/>
    <col min="7425" max="7425" width="47.83203125" style="23" bestFit="1" customWidth="1"/>
    <col min="7426" max="7426" width="10.1640625" style="23" bestFit="1" customWidth="1"/>
    <col min="7427" max="7680" width="8.83203125" style="23"/>
    <col min="7681" max="7681" width="47.83203125" style="23" bestFit="1" customWidth="1"/>
    <col min="7682" max="7682" width="10.1640625" style="23" bestFit="1" customWidth="1"/>
    <col min="7683" max="7936" width="8.83203125" style="23"/>
    <col min="7937" max="7937" width="47.83203125" style="23" bestFit="1" customWidth="1"/>
    <col min="7938" max="7938" width="10.1640625" style="23" bestFit="1" customWidth="1"/>
    <col min="7939" max="8192" width="8.83203125" style="23"/>
    <col min="8193" max="8193" width="47.83203125" style="23" bestFit="1" customWidth="1"/>
    <col min="8194" max="8194" width="10.1640625" style="23" bestFit="1" customWidth="1"/>
    <col min="8195" max="8448" width="8.83203125" style="23"/>
    <col min="8449" max="8449" width="47.83203125" style="23" bestFit="1" customWidth="1"/>
    <col min="8450" max="8450" width="10.1640625" style="23" bestFit="1" customWidth="1"/>
    <col min="8451" max="8704" width="8.83203125" style="23"/>
    <col min="8705" max="8705" width="47.83203125" style="23" bestFit="1" customWidth="1"/>
    <col min="8706" max="8706" width="10.1640625" style="23" bestFit="1" customWidth="1"/>
    <col min="8707" max="8960" width="8.83203125" style="23"/>
    <col min="8961" max="8961" width="47.83203125" style="23" bestFit="1" customWidth="1"/>
    <col min="8962" max="8962" width="10.1640625" style="23" bestFit="1" customWidth="1"/>
    <col min="8963" max="9216" width="8.83203125" style="23"/>
    <col min="9217" max="9217" width="47.83203125" style="23" bestFit="1" customWidth="1"/>
    <col min="9218" max="9218" width="10.1640625" style="23" bestFit="1" customWidth="1"/>
    <col min="9219" max="9472" width="8.83203125" style="23"/>
    <col min="9473" max="9473" width="47.83203125" style="23" bestFit="1" customWidth="1"/>
    <col min="9474" max="9474" width="10.1640625" style="23" bestFit="1" customWidth="1"/>
    <col min="9475" max="9728" width="8.83203125" style="23"/>
    <col min="9729" max="9729" width="47.83203125" style="23" bestFit="1" customWidth="1"/>
    <col min="9730" max="9730" width="10.1640625" style="23" bestFit="1" customWidth="1"/>
    <col min="9731" max="9984" width="8.83203125" style="23"/>
    <col min="9985" max="9985" width="47.83203125" style="23" bestFit="1" customWidth="1"/>
    <col min="9986" max="9986" width="10.1640625" style="23" bestFit="1" customWidth="1"/>
    <col min="9987" max="10240" width="8.83203125" style="23"/>
    <col min="10241" max="10241" width="47.83203125" style="23" bestFit="1" customWidth="1"/>
    <col min="10242" max="10242" width="10.1640625" style="23" bestFit="1" customWidth="1"/>
    <col min="10243" max="10496" width="8.83203125" style="23"/>
    <col min="10497" max="10497" width="47.83203125" style="23" bestFit="1" customWidth="1"/>
    <col min="10498" max="10498" width="10.1640625" style="23" bestFit="1" customWidth="1"/>
    <col min="10499" max="10752" width="8.83203125" style="23"/>
    <col min="10753" max="10753" width="47.83203125" style="23" bestFit="1" customWidth="1"/>
    <col min="10754" max="10754" width="10.1640625" style="23" bestFit="1" customWidth="1"/>
    <col min="10755" max="11008" width="8.83203125" style="23"/>
    <col min="11009" max="11009" width="47.83203125" style="23" bestFit="1" customWidth="1"/>
    <col min="11010" max="11010" width="10.1640625" style="23" bestFit="1" customWidth="1"/>
    <col min="11011" max="11264" width="8.83203125" style="23"/>
    <col min="11265" max="11265" width="47.83203125" style="23" bestFit="1" customWidth="1"/>
    <col min="11266" max="11266" width="10.1640625" style="23" bestFit="1" customWidth="1"/>
    <col min="11267" max="11520" width="8.83203125" style="23"/>
    <col min="11521" max="11521" width="47.83203125" style="23" bestFit="1" customWidth="1"/>
    <col min="11522" max="11522" width="10.1640625" style="23" bestFit="1" customWidth="1"/>
    <col min="11523" max="11776" width="8.83203125" style="23"/>
    <col min="11777" max="11777" width="47.83203125" style="23" bestFit="1" customWidth="1"/>
    <col min="11778" max="11778" width="10.1640625" style="23" bestFit="1" customWidth="1"/>
    <col min="11779" max="12032" width="8.83203125" style="23"/>
    <col min="12033" max="12033" width="47.83203125" style="23" bestFit="1" customWidth="1"/>
    <col min="12034" max="12034" width="10.1640625" style="23" bestFit="1" customWidth="1"/>
    <col min="12035" max="12288" width="8.83203125" style="23"/>
    <col min="12289" max="12289" width="47.83203125" style="23" bestFit="1" customWidth="1"/>
    <col min="12290" max="12290" width="10.1640625" style="23" bestFit="1" customWidth="1"/>
    <col min="12291" max="12544" width="8.83203125" style="23"/>
    <col min="12545" max="12545" width="47.83203125" style="23" bestFit="1" customWidth="1"/>
    <col min="12546" max="12546" width="10.1640625" style="23" bestFit="1" customWidth="1"/>
    <col min="12547" max="12800" width="8.83203125" style="23"/>
    <col min="12801" max="12801" width="47.83203125" style="23" bestFit="1" customWidth="1"/>
    <col min="12802" max="12802" width="10.1640625" style="23" bestFit="1" customWidth="1"/>
    <col min="12803" max="13056" width="8.83203125" style="23"/>
    <col min="13057" max="13057" width="47.83203125" style="23" bestFit="1" customWidth="1"/>
    <col min="13058" max="13058" width="10.1640625" style="23" bestFit="1" customWidth="1"/>
    <col min="13059" max="13312" width="8.83203125" style="23"/>
    <col min="13313" max="13313" width="47.83203125" style="23" bestFit="1" customWidth="1"/>
    <col min="13314" max="13314" width="10.1640625" style="23" bestFit="1" customWidth="1"/>
    <col min="13315" max="13568" width="8.83203125" style="23"/>
    <col min="13569" max="13569" width="47.83203125" style="23" bestFit="1" customWidth="1"/>
    <col min="13570" max="13570" width="10.1640625" style="23" bestFit="1" customWidth="1"/>
    <col min="13571" max="13824" width="8.83203125" style="23"/>
    <col min="13825" max="13825" width="47.83203125" style="23" bestFit="1" customWidth="1"/>
    <col min="13826" max="13826" width="10.1640625" style="23" bestFit="1" customWidth="1"/>
    <col min="13827" max="14080" width="8.83203125" style="23"/>
    <col min="14081" max="14081" width="47.83203125" style="23" bestFit="1" customWidth="1"/>
    <col min="14082" max="14082" width="10.1640625" style="23" bestFit="1" customWidth="1"/>
    <col min="14083" max="14336" width="8.83203125" style="23"/>
    <col min="14337" max="14337" width="47.83203125" style="23" bestFit="1" customWidth="1"/>
    <col min="14338" max="14338" width="10.1640625" style="23" bestFit="1" customWidth="1"/>
    <col min="14339" max="14592" width="8.83203125" style="23"/>
    <col min="14593" max="14593" width="47.83203125" style="23" bestFit="1" customWidth="1"/>
    <col min="14594" max="14594" width="10.1640625" style="23" bestFit="1" customWidth="1"/>
    <col min="14595" max="14848" width="8.83203125" style="23"/>
    <col min="14849" max="14849" width="47.83203125" style="23" bestFit="1" customWidth="1"/>
    <col min="14850" max="14850" width="10.1640625" style="23" bestFit="1" customWidth="1"/>
    <col min="14851" max="15104" width="8.83203125" style="23"/>
    <col min="15105" max="15105" width="47.83203125" style="23" bestFit="1" customWidth="1"/>
    <col min="15106" max="15106" width="10.1640625" style="23" bestFit="1" customWidth="1"/>
    <col min="15107" max="15360" width="8.83203125" style="23"/>
    <col min="15361" max="15361" width="47.83203125" style="23" bestFit="1" customWidth="1"/>
    <col min="15362" max="15362" width="10.1640625" style="23" bestFit="1" customWidth="1"/>
    <col min="15363" max="15616" width="8.83203125" style="23"/>
    <col min="15617" max="15617" width="47.83203125" style="23" bestFit="1" customWidth="1"/>
    <col min="15618" max="15618" width="10.1640625" style="23" bestFit="1" customWidth="1"/>
    <col min="15619" max="15872" width="8.83203125" style="23"/>
    <col min="15873" max="15873" width="47.83203125" style="23" bestFit="1" customWidth="1"/>
    <col min="15874" max="15874" width="10.1640625" style="23" bestFit="1" customWidth="1"/>
    <col min="15875" max="16128" width="8.83203125" style="23"/>
    <col min="16129" max="16129" width="47.83203125" style="23" bestFit="1" customWidth="1"/>
    <col min="16130" max="16130" width="10.1640625" style="23" bestFit="1" customWidth="1"/>
    <col min="16131" max="16384" width="8.83203125" style="23"/>
  </cols>
  <sheetData>
    <row r="2" spans="1:4" x14ac:dyDescent="0.15">
      <c r="A2" s="23" t="s">
        <v>2</v>
      </c>
      <c r="B2" s="24">
        <f>'BPF_Particuliere Beveiliging'!D7</f>
        <v>42736</v>
      </c>
    </row>
    <row r="3" spans="1:4" x14ac:dyDescent="0.15">
      <c r="A3" s="23" t="s">
        <v>13</v>
      </c>
      <c r="B3" s="24">
        <f>'BPF_Particuliere Beveiliging'!D8</f>
        <v>42767</v>
      </c>
    </row>
    <row r="4" spans="1:4" x14ac:dyDescent="0.15">
      <c r="A4" s="23" t="s">
        <v>106</v>
      </c>
      <c r="B4" s="7">
        <v>30</v>
      </c>
      <c r="C4" s="25" t="s">
        <v>118</v>
      </c>
      <c r="D4"/>
    </row>
    <row r="5" spans="1:4" x14ac:dyDescent="0.15">
      <c r="A5" s="23" t="s">
        <v>107</v>
      </c>
      <c r="B5" s="7">
        <v>0</v>
      </c>
      <c r="C5" s="25" t="s">
        <v>119</v>
      </c>
      <c r="D5"/>
    </row>
    <row r="6" spans="1:4" x14ac:dyDescent="0.15">
      <c r="A6" s="23" t="s">
        <v>108</v>
      </c>
      <c r="B6" s="7">
        <f>((YEAR(B3)-YEAR(B2))*12+MONTH(B3)-1-MONTH(B2))*30</f>
        <v>0</v>
      </c>
    </row>
    <row r="7" spans="1:4" x14ac:dyDescent="0.15">
      <c r="A7" s="23" t="s">
        <v>109</v>
      </c>
      <c r="B7" s="7">
        <f>SUM(B4:B6)</f>
        <v>30</v>
      </c>
    </row>
    <row r="8" spans="1:4" x14ac:dyDescent="0.15">
      <c r="A8" s="23" t="s">
        <v>110</v>
      </c>
      <c r="B8" s="7">
        <f>ROUND(B7/30,0)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 enableFormatConditionsCalculation="0"/>
  <dimension ref="A1:C28"/>
  <sheetViews>
    <sheetView zoomScale="90" zoomScaleNormal="90" workbookViewId="0">
      <selection activeCell="H32" sqref="H32"/>
    </sheetView>
  </sheetViews>
  <sheetFormatPr baseColWidth="10" defaultColWidth="8.83203125" defaultRowHeight="13" x14ac:dyDescent="0.15"/>
  <cols>
    <col min="1" max="1" width="8.83203125" style="19"/>
    <col min="2" max="2" width="11.33203125" style="19" customWidth="1"/>
    <col min="3" max="16384" width="8.83203125" style="19"/>
  </cols>
  <sheetData>
    <row r="1" spans="1:3" x14ac:dyDescent="0.15">
      <c r="A1" t="s">
        <v>124</v>
      </c>
      <c r="B1" t="s">
        <v>125</v>
      </c>
    </row>
    <row r="2" spans="1:3" x14ac:dyDescent="0.15">
      <c r="A2" t="s">
        <v>126</v>
      </c>
      <c r="B2" t="s">
        <v>132</v>
      </c>
      <c r="C2" s="18"/>
    </row>
    <row r="3" spans="1:3" x14ac:dyDescent="0.15">
      <c r="A3" t="s">
        <v>127</v>
      </c>
      <c r="B3" s="75">
        <v>42906</v>
      </c>
    </row>
    <row r="4" spans="1:3" x14ac:dyDescent="0.15">
      <c r="A4" s="25" t="s">
        <v>128</v>
      </c>
      <c r="B4" s="76" t="s">
        <v>191</v>
      </c>
    </row>
    <row r="5" spans="1:3" x14ac:dyDescent="0.15">
      <c r="A5" s="25" t="s">
        <v>129</v>
      </c>
      <c r="B5" s="25" t="s">
        <v>111</v>
      </c>
    </row>
    <row r="6" spans="1:3" x14ac:dyDescent="0.15">
      <c r="A6" s="25" t="s">
        <v>130</v>
      </c>
      <c r="B6" s="45" t="s">
        <v>131</v>
      </c>
    </row>
    <row r="7" spans="1:3" x14ac:dyDescent="0.15">
      <c r="A7" s="20"/>
      <c r="B7" s="74"/>
    </row>
    <row r="8" spans="1:3" x14ac:dyDescent="0.15">
      <c r="A8" s="20" t="s">
        <v>27</v>
      </c>
      <c r="B8" s="20"/>
    </row>
    <row r="9" spans="1:3" x14ac:dyDescent="0.15">
      <c r="A9" s="20"/>
      <c r="B9" s="20"/>
    </row>
    <row r="10" spans="1:3" x14ac:dyDescent="0.15">
      <c r="A10" s="18" t="s">
        <v>133</v>
      </c>
      <c r="B10" s="20"/>
    </row>
    <row r="11" spans="1:3" x14ac:dyDescent="0.15">
      <c r="A11" s="18"/>
      <c r="B11" s="20"/>
    </row>
    <row r="12" spans="1:3" x14ac:dyDescent="0.15">
      <c r="A12" s="19">
        <v>1</v>
      </c>
      <c r="B12" s="26" t="s">
        <v>134</v>
      </c>
    </row>
    <row r="13" spans="1:3" x14ac:dyDescent="0.15">
      <c r="A13" s="19">
        <v>2</v>
      </c>
      <c r="B13" s="26" t="s">
        <v>135</v>
      </c>
    </row>
    <row r="14" spans="1:3" x14ac:dyDescent="0.15">
      <c r="A14" s="19">
        <v>3</v>
      </c>
      <c r="B14" s="26" t="s">
        <v>120</v>
      </c>
    </row>
    <row r="15" spans="1:3" x14ac:dyDescent="0.15">
      <c r="A15" s="19">
        <v>4</v>
      </c>
      <c r="B15" s="26" t="s">
        <v>136</v>
      </c>
    </row>
    <row r="16" spans="1:3" x14ac:dyDescent="0.15">
      <c r="A16" s="20">
        <v>5</v>
      </c>
      <c r="B16" s="26" t="s">
        <v>148</v>
      </c>
    </row>
    <row r="17" spans="1:2" x14ac:dyDescent="0.15">
      <c r="A17" s="20"/>
      <c r="B17" s="26" t="s">
        <v>149</v>
      </c>
    </row>
    <row r="18" spans="1:2" x14ac:dyDescent="0.15">
      <c r="A18" s="20">
        <v>6</v>
      </c>
      <c r="B18" s="26" t="s">
        <v>150</v>
      </c>
    </row>
    <row r="19" spans="1:2" x14ac:dyDescent="0.15">
      <c r="A19" s="20"/>
      <c r="B19" s="20"/>
    </row>
    <row r="20" spans="1:2" x14ac:dyDescent="0.15">
      <c r="A20" s="20"/>
      <c r="B20" s="20"/>
    </row>
    <row r="22" spans="1:2" x14ac:dyDescent="0.15">
      <c r="A22" s="18" t="s">
        <v>182</v>
      </c>
    </row>
    <row r="24" spans="1:2" x14ac:dyDescent="0.15">
      <c r="A24" s="19">
        <v>1</v>
      </c>
      <c r="B24" s="26" t="s">
        <v>183</v>
      </c>
    </row>
    <row r="25" spans="1:2" x14ac:dyDescent="0.15">
      <c r="A25" s="19">
        <v>2</v>
      </c>
      <c r="B25" s="26" t="s">
        <v>190</v>
      </c>
    </row>
    <row r="26" spans="1:2" x14ac:dyDescent="0.15">
      <c r="B26" s="26" t="s">
        <v>184</v>
      </c>
    </row>
    <row r="27" spans="1:2" x14ac:dyDescent="0.15">
      <c r="A27" s="19">
        <v>3</v>
      </c>
      <c r="B27" s="26" t="s">
        <v>185</v>
      </c>
    </row>
    <row r="28" spans="1:2" x14ac:dyDescent="0.15">
      <c r="A28" s="19">
        <v>4</v>
      </c>
      <c r="B28" s="26" t="s">
        <v>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Invoer</vt:lpstr>
      <vt:lpstr>BPF_Particuliere Beveiliging</vt:lpstr>
      <vt:lpstr>Rekenwaarden</vt:lpstr>
      <vt:lpstr>SDS 2017</vt:lpstr>
      <vt:lpstr>U-rendement</vt:lpstr>
      <vt:lpstr>Rentevergoeding</vt:lpstr>
      <vt:lpstr>Toelichting</vt:lpstr>
    </vt:vector>
  </TitlesOfParts>
  <Company>TPG KPN Pensioen BV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Besluit reken- en procedureregels recht op waardeoverdracht</dc:title>
  <dc:creator>Boerrigter</dc:creator>
  <cp:lastModifiedBy>Microsoft Office User</cp:lastModifiedBy>
  <cp:lastPrinted>2002-10-09T09:02:33Z</cp:lastPrinted>
  <dcterms:created xsi:type="dcterms:W3CDTF">2002-06-13T07:36:42Z</dcterms:created>
  <dcterms:modified xsi:type="dcterms:W3CDTF">2017-09-01T09:54:20Z</dcterms:modified>
</cp:coreProperties>
</file>